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valtion.fi\yhteiset_tiedostot\VM\KAO\Kuntatalous\Kunnan pp vos\Laskelmat\2026\Julkaisut\"/>
    </mc:Choice>
  </mc:AlternateContent>
  <xr:revisionPtr revIDLastSave="0" documentId="13_ncr:1_{6723F74E-5720-4B20-AE42-41D872944460}" xr6:coauthVersionLast="47" xr6:coauthVersionMax="47" xr10:uidLastSave="{00000000-0000-0000-0000-000000000000}"/>
  <bookViews>
    <workbookView xWindow="-120" yWindow="-120" windowWidth="29040" windowHeight="15720" tabRatio="904" xr2:uid="{00000000-000D-0000-FFFF-FFFF00000000}"/>
  </bookViews>
  <sheets>
    <sheet name="INFO" sheetId="16" r:id="rId1"/>
    <sheet name="Yhteenveto" sheetId="7" r:id="rId2"/>
    <sheet name="Lask. kustannukset IKÄRAKENNE" sheetId="8" r:id="rId3"/>
    <sheet name="Lask. kustannukset MUUT" sheetId="9" r:id="rId4"/>
    <sheet name="Lisäosat" sheetId="10" r:id="rId5"/>
    <sheet name="Muut lis_väh" sheetId="11" r:id="rId6"/>
    <sheet name="Tehtävämuutokset" sheetId="25" r:id="rId7"/>
    <sheet name="Verotuloihin perust tasaus" sheetId="12" r:id="rId8"/>
    <sheet name="Verokorvaukset" sheetId="14" r:id="rId9"/>
    <sheet name="Kotikuntakorvaus" sheetId="24" r:id="rId10"/>
  </sheets>
  <definedNames>
    <definedName name="_xlnm.Print_Area" localSheetId="2">'Lask. kustannukset IKÄRAKENNE'!$A:$P</definedName>
    <definedName name="_xlnm.Print_Area" localSheetId="3">'Lask. kustannukset MUUT'!$A:$AF</definedName>
    <definedName name="_xlnm.Print_Area" localSheetId="4">Lisäosat!$A:$U</definedName>
    <definedName name="_xlnm.Print_Area" localSheetId="5">'Muut lis_väh'!$A:$Q</definedName>
    <definedName name="_xlnm.Print_Area" localSheetId="1">Yhteenveto!$A:$S</definedName>
    <definedName name="_xlnm.Print_Titles" localSheetId="2">'Lask. kustannukset IKÄRAKENNE'!$4:$6</definedName>
    <definedName name="_xlnm.Print_Titles" localSheetId="3">'Lask. kustannukset MUUT'!$A:$B,'Lask. kustannukset MUUT'!$5:$11</definedName>
    <definedName name="_xlnm.Print_Titles" localSheetId="4">Lisäosat!$4:$7</definedName>
    <definedName name="_xlnm.Print_Titles" localSheetId="5">'Muut lis_väh'!$3:$4</definedName>
    <definedName name="_xlnm.Print_Titles" localSheetId="1">Yhteenveto!$5:$6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11" l="1"/>
  <c r="G6" i="14" l="1"/>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5" i="14"/>
  <c r="F4" i="14"/>
  <c r="E4" i="14"/>
  <c r="G168" i="12" l="1"/>
  <c r="L15" i="25" l="1"/>
  <c r="E15" i="25"/>
  <c r="F15" i="25"/>
  <c r="G15" i="25"/>
  <c r="H15" i="25"/>
  <c r="I15" i="25"/>
  <c r="J15" i="25"/>
  <c r="K15" i="25"/>
  <c r="D15" i="25"/>
  <c r="B15" i="25"/>
  <c r="N4" i="11" l="1"/>
  <c r="O8" i="8" a="1"/>
  <c r="O8" i="8" s="1"/>
  <c r="O9" i="8" a="1"/>
  <c r="O9" i="8" s="1"/>
  <c r="O10" i="8" a="1"/>
  <c r="O10" i="8" s="1"/>
  <c r="O11" i="8" a="1"/>
  <c r="O11" i="8" s="1"/>
  <c r="O12" i="8" a="1"/>
  <c r="O12" i="8" s="1"/>
  <c r="O13" i="8" a="1"/>
  <c r="O13" i="8" s="1"/>
  <c r="O14" i="8" a="1"/>
  <c r="O14" i="8" s="1"/>
  <c r="O15" i="8" a="1"/>
  <c r="O15" i="8" s="1"/>
  <c r="O16" i="8" a="1"/>
  <c r="O16" i="8" s="1"/>
  <c r="O17" i="8" a="1"/>
  <c r="O17" i="8" s="1"/>
  <c r="O18" i="8" a="1"/>
  <c r="O18" i="8" s="1"/>
  <c r="O19" i="8" a="1"/>
  <c r="O19" i="8" s="1"/>
  <c r="O20" i="8" a="1"/>
  <c r="O20" i="8" s="1"/>
  <c r="O21" i="8" a="1"/>
  <c r="O21" i="8" s="1"/>
  <c r="O22" i="8" a="1"/>
  <c r="O22" i="8" s="1"/>
  <c r="O23" i="8" a="1"/>
  <c r="O23" i="8" s="1"/>
  <c r="O24" i="8" a="1"/>
  <c r="O24" i="8" s="1"/>
  <c r="O25" i="8" a="1"/>
  <c r="O25" i="8" s="1"/>
  <c r="O26" i="8" a="1"/>
  <c r="O26" i="8" s="1"/>
  <c r="O27" i="8" a="1"/>
  <c r="O27" i="8" s="1"/>
  <c r="O28" i="8" a="1"/>
  <c r="O28" i="8" s="1"/>
  <c r="O29" i="8" a="1"/>
  <c r="O29" i="8" s="1"/>
  <c r="O30" i="8" a="1"/>
  <c r="O30" i="8" s="1"/>
  <c r="O31" i="8" a="1"/>
  <c r="O31" i="8" s="1"/>
  <c r="O32" i="8" a="1"/>
  <c r="O32" i="8" s="1"/>
  <c r="O33" i="8" a="1"/>
  <c r="O33" i="8" s="1"/>
  <c r="O34" i="8" a="1"/>
  <c r="O34" i="8" s="1"/>
  <c r="O35" i="8" a="1"/>
  <c r="O35" i="8" s="1"/>
  <c r="O36" i="8" a="1"/>
  <c r="O36" i="8" s="1"/>
  <c r="O37" i="8" a="1"/>
  <c r="O37" i="8" s="1"/>
  <c r="O38" i="8" a="1"/>
  <c r="O38" i="8" s="1"/>
  <c r="O39" i="8" a="1"/>
  <c r="O39" i="8" s="1"/>
  <c r="O40" i="8" a="1"/>
  <c r="O40" i="8" s="1"/>
  <c r="O41" i="8" a="1"/>
  <c r="O41" i="8" s="1"/>
  <c r="O42" i="8" a="1"/>
  <c r="O42" i="8" s="1"/>
  <c r="O43" i="8" a="1"/>
  <c r="O43" i="8" s="1"/>
  <c r="O44" i="8" a="1"/>
  <c r="O44" i="8" s="1"/>
  <c r="O45" i="8" a="1"/>
  <c r="O45" i="8" s="1"/>
  <c r="O46" i="8" a="1"/>
  <c r="O46" i="8" s="1"/>
  <c r="O47" i="8" a="1"/>
  <c r="O47" i="8" s="1"/>
  <c r="O48" i="8" a="1"/>
  <c r="O48" i="8" s="1"/>
  <c r="O49" i="8" a="1"/>
  <c r="O49" i="8" s="1"/>
  <c r="O50" i="8" a="1"/>
  <c r="O50" i="8" s="1"/>
  <c r="O51" i="8" a="1"/>
  <c r="O51" i="8" s="1"/>
  <c r="O52" i="8" a="1"/>
  <c r="O52" i="8" s="1"/>
  <c r="O53" i="8" a="1"/>
  <c r="O53" i="8" s="1"/>
  <c r="O54" i="8" a="1"/>
  <c r="O54" i="8" s="1"/>
  <c r="O55" i="8" a="1"/>
  <c r="O55" i="8" s="1"/>
  <c r="O56" i="8" a="1"/>
  <c r="O56" i="8" s="1"/>
  <c r="O57" i="8" a="1"/>
  <c r="O57" i="8" s="1"/>
  <c r="O58" i="8" a="1"/>
  <c r="O58" i="8" s="1"/>
  <c r="O59" i="8" a="1"/>
  <c r="O59" i="8" s="1"/>
  <c r="O60" i="8" a="1"/>
  <c r="O60" i="8" s="1"/>
  <c r="O61" i="8" a="1"/>
  <c r="O61" i="8" s="1"/>
  <c r="O62" i="8" a="1"/>
  <c r="O62" i="8" s="1"/>
  <c r="O63" i="8" a="1"/>
  <c r="O63" i="8" s="1"/>
  <c r="O64" i="8" a="1"/>
  <c r="O64" i="8" s="1"/>
  <c r="O65" i="8" a="1"/>
  <c r="O65" i="8" s="1"/>
  <c r="O66" i="8" a="1"/>
  <c r="O66" i="8" s="1"/>
  <c r="O67" i="8" a="1"/>
  <c r="O67" i="8" s="1"/>
  <c r="O68" i="8" a="1"/>
  <c r="O68" i="8" s="1"/>
  <c r="O69" i="8" a="1"/>
  <c r="O69" i="8" s="1"/>
  <c r="O70" i="8" a="1"/>
  <c r="O70" i="8" s="1"/>
  <c r="O71" i="8" a="1"/>
  <c r="O71" i="8" s="1"/>
  <c r="O72" i="8" a="1"/>
  <c r="O72" i="8" s="1"/>
  <c r="O73" i="8" a="1"/>
  <c r="O73" i="8" s="1"/>
  <c r="O74" i="8" a="1"/>
  <c r="O74" i="8" s="1"/>
  <c r="O75" i="8" a="1"/>
  <c r="O75" i="8" s="1"/>
  <c r="O76" i="8" a="1"/>
  <c r="O76" i="8" s="1"/>
  <c r="O77" i="8" a="1"/>
  <c r="O77" i="8" s="1"/>
  <c r="O78" i="8" a="1"/>
  <c r="O78" i="8" s="1"/>
  <c r="O79" i="8" a="1"/>
  <c r="O79" i="8" s="1"/>
  <c r="O80" i="8" a="1"/>
  <c r="O80" i="8" s="1"/>
  <c r="O81" i="8" a="1"/>
  <c r="O81" i="8" s="1"/>
  <c r="O82" i="8" a="1"/>
  <c r="O82" i="8" s="1"/>
  <c r="O83" i="8" a="1"/>
  <c r="O83" i="8" s="1"/>
  <c r="O84" i="8" a="1"/>
  <c r="O84" i="8" s="1"/>
  <c r="O85" i="8" a="1"/>
  <c r="O85" i="8" s="1"/>
  <c r="O86" i="8" a="1"/>
  <c r="O86" i="8" s="1"/>
  <c r="O87" i="8" a="1"/>
  <c r="O87" i="8" s="1"/>
  <c r="O88" i="8" a="1"/>
  <c r="O88" i="8" s="1"/>
  <c r="O89" i="8" a="1"/>
  <c r="O89" i="8" s="1"/>
  <c r="O90" i="8" a="1"/>
  <c r="O90" i="8" s="1"/>
  <c r="O91" i="8" a="1"/>
  <c r="O91" i="8" s="1"/>
  <c r="O92" i="8" a="1"/>
  <c r="O92" i="8" s="1"/>
  <c r="O93" i="8" a="1"/>
  <c r="O93" i="8" s="1"/>
  <c r="O94" i="8" a="1"/>
  <c r="O94" i="8" s="1"/>
  <c r="O95" i="8" a="1"/>
  <c r="O95" i="8" s="1"/>
  <c r="O96" i="8" a="1"/>
  <c r="O96" i="8" s="1"/>
  <c r="O97" i="8" a="1"/>
  <c r="O97" i="8" s="1"/>
  <c r="O98" i="8" a="1"/>
  <c r="O98" i="8" s="1"/>
  <c r="O99" i="8" a="1"/>
  <c r="O99" i="8" s="1"/>
  <c r="O100" i="8" a="1"/>
  <c r="O100" i="8" s="1"/>
  <c r="O101" i="8" a="1"/>
  <c r="O101" i="8" s="1"/>
  <c r="O102" i="8" a="1"/>
  <c r="O102" i="8" s="1"/>
  <c r="O103" i="8" a="1"/>
  <c r="O103" i="8" s="1"/>
  <c r="O104" i="8" a="1"/>
  <c r="O104" i="8" s="1"/>
  <c r="O105" i="8" a="1"/>
  <c r="O105" i="8" s="1"/>
  <c r="O106" i="8" a="1"/>
  <c r="O106" i="8" s="1"/>
  <c r="O107" i="8" a="1"/>
  <c r="O107" i="8" s="1"/>
  <c r="O108" i="8" a="1"/>
  <c r="O108" i="8" s="1"/>
  <c r="O109" i="8" a="1"/>
  <c r="O109" i="8" s="1"/>
  <c r="O110" i="8" a="1"/>
  <c r="O110" i="8" s="1"/>
  <c r="O111" i="8" a="1"/>
  <c r="O111" i="8" s="1"/>
  <c r="O112" i="8" a="1"/>
  <c r="O112" i="8" s="1"/>
  <c r="O113" i="8" a="1"/>
  <c r="O113" i="8" s="1"/>
  <c r="O114" i="8" a="1"/>
  <c r="O114" i="8" s="1"/>
  <c r="O115" i="8" a="1"/>
  <c r="O115" i="8" s="1"/>
  <c r="O116" i="8" a="1"/>
  <c r="O116" i="8" s="1"/>
  <c r="O117" i="8" a="1"/>
  <c r="O117" i="8" s="1"/>
  <c r="O118" i="8" a="1"/>
  <c r="O118" i="8" s="1"/>
  <c r="O119" i="8" a="1"/>
  <c r="O119" i="8" s="1"/>
  <c r="O120" i="8" a="1"/>
  <c r="O120" i="8" s="1"/>
  <c r="O121" i="8" a="1"/>
  <c r="O121" i="8" s="1"/>
  <c r="O122" i="8" a="1"/>
  <c r="O122" i="8" s="1"/>
  <c r="O123" i="8" a="1"/>
  <c r="O123" i="8" s="1"/>
  <c r="O124" i="8" a="1"/>
  <c r="O124" i="8" s="1"/>
  <c r="O125" i="8" a="1"/>
  <c r="O125" i="8" s="1"/>
  <c r="O126" i="8" a="1"/>
  <c r="O126" i="8" s="1"/>
  <c r="O127" i="8" a="1"/>
  <c r="O127" i="8" s="1"/>
  <c r="O128" i="8" a="1"/>
  <c r="O128" i="8" s="1"/>
  <c r="O129" i="8" a="1"/>
  <c r="O129" i="8" s="1"/>
  <c r="O130" i="8" a="1"/>
  <c r="O130" i="8" s="1"/>
  <c r="O131" i="8" a="1"/>
  <c r="O131" i="8" s="1"/>
  <c r="O132" i="8" a="1"/>
  <c r="O132" i="8" s="1"/>
  <c r="O133" i="8" a="1"/>
  <c r="O133" i="8" s="1"/>
  <c r="O134" i="8" a="1"/>
  <c r="O134" i="8" s="1"/>
  <c r="O135" i="8" a="1"/>
  <c r="O135" i="8" s="1"/>
  <c r="O136" i="8" a="1"/>
  <c r="O136" i="8" s="1"/>
  <c r="O137" i="8" a="1"/>
  <c r="O137" i="8" s="1"/>
  <c r="O138" i="8" a="1"/>
  <c r="O138" i="8" s="1"/>
  <c r="O139" i="8" a="1"/>
  <c r="O139" i="8" s="1"/>
  <c r="O140" i="8" a="1"/>
  <c r="O140" i="8" s="1"/>
  <c r="O141" i="8" a="1"/>
  <c r="O141" i="8" s="1"/>
  <c r="O142" i="8" a="1"/>
  <c r="O142" i="8" s="1"/>
  <c r="O143" i="8" a="1"/>
  <c r="O143" i="8" s="1"/>
  <c r="O144" i="8" a="1"/>
  <c r="O144" i="8" s="1"/>
  <c r="O145" i="8" a="1"/>
  <c r="O145" i="8" s="1"/>
  <c r="O146" i="8" a="1"/>
  <c r="O146" i="8" s="1"/>
  <c r="O147" i="8" a="1"/>
  <c r="O147" i="8" s="1"/>
  <c r="O148" i="8" a="1"/>
  <c r="O148" i="8" s="1"/>
  <c r="O149" i="8" a="1"/>
  <c r="O149" i="8" s="1"/>
  <c r="O150" i="8" a="1"/>
  <c r="O150" i="8" s="1"/>
  <c r="O151" i="8" a="1"/>
  <c r="O151" i="8" s="1"/>
  <c r="O152" i="8" a="1"/>
  <c r="O152" i="8" s="1"/>
  <c r="O153" i="8" a="1"/>
  <c r="O153" i="8" s="1"/>
  <c r="O154" i="8" a="1"/>
  <c r="O154" i="8" s="1"/>
  <c r="O155" i="8" a="1"/>
  <c r="O155" i="8" s="1"/>
  <c r="O156" i="8" a="1"/>
  <c r="O156" i="8" s="1"/>
  <c r="O157" i="8" a="1"/>
  <c r="O157" i="8" s="1"/>
  <c r="O158" i="8" a="1"/>
  <c r="O158" i="8" s="1"/>
  <c r="O159" i="8" a="1"/>
  <c r="O159" i="8" s="1"/>
  <c r="O160" i="8" a="1"/>
  <c r="O160" i="8" s="1"/>
  <c r="O161" i="8" a="1"/>
  <c r="O161" i="8" s="1"/>
  <c r="O162" i="8" a="1"/>
  <c r="O162" i="8" s="1"/>
  <c r="O163" i="8" a="1"/>
  <c r="O163" i="8" s="1"/>
  <c r="O164" i="8" a="1"/>
  <c r="O164" i="8" s="1"/>
  <c r="O165" i="8" a="1"/>
  <c r="O165" i="8" s="1"/>
  <c r="O166" i="8" a="1"/>
  <c r="O166" i="8" s="1"/>
  <c r="O167" i="8" a="1"/>
  <c r="O167" i="8" s="1"/>
  <c r="O168" i="8" a="1"/>
  <c r="O168" i="8" s="1"/>
  <c r="O169" i="8" a="1"/>
  <c r="O169" i="8" s="1"/>
  <c r="O170" i="8" a="1"/>
  <c r="O170" i="8" s="1"/>
  <c r="O171" i="8" a="1"/>
  <c r="O171" i="8" s="1"/>
  <c r="O172" i="8" a="1"/>
  <c r="O172" i="8" s="1"/>
  <c r="O173" i="8" a="1"/>
  <c r="O173" i="8" s="1"/>
  <c r="O174" i="8" a="1"/>
  <c r="O174" i="8" s="1"/>
  <c r="O175" i="8" a="1"/>
  <c r="O175" i="8" s="1"/>
  <c r="O176" i="8" a="1"/>
  <c r="O176" i="8" s="1"/>
  <c r="O177" i="8" a="1"/>
  <c r="O177" i="8" s="1"/>
  <c r="O178" i="8" a="1"/>
  <c r="O178" i="8" s="1"/>
  <c r="O179" i="8" a="1"/>
  <c r="O179" i="8" s="1"/>
  <c r="O180" i="8" a="1"/>
  <c r="O180" i="8" s="1"/>
  <c r="O181" i="8" a="1"/>
  <c r="O181" i="8" s="1"/>
  <c r="O182" i="8" a="1"/>
  <c r="O182" i="8" s="1"/>
  <c r="O183" i="8" a="1"/>
  <c r="O183" i="8" s="1"/>
  <c r="O184" i="8" a="1"/>
  <c r="O184" i="8" s="1"/>
  <c r="O185" i="8" a="1"/>
  <c r="O185" i="8" s="1"/>
  <c r="O186" i="8" a="1"/>
  <c r="O186" i="8" s="1"/>
  <c r="O187" i="8" a="1"/>
  <c r="O187" i="8" s="1"/>
  <c r="O188" i="8" a="1"/>
  <c r="O188" i="8" s="1"/>
  <c r="O189" i="8" a="1"/>
  <c r="O189" i="8" s="1"/>
  <c r="O190" i="8" a="1"/>
  <c r="O190" i="8" s="1"/>
  <c r="O191" i="8" a="1"/>
  <c r="O191" i="8" s="1"/>
  <c r="O192" i="8" a="1"/>
  <c r="O192" i="8" s="1"/>
  <c r="O193" i="8" a="1"/>
  <c r="O193" i="8" s="1"/>
  <c r="O194" i="8" a="1"/>
  <c r="O194" i="8" s="1"/>
  <c r="O195" i="8" a="1"/>
  <c r="O195" i="8" s="1"/>
  <c r="O196" i="8" a="1"/>
  <c r="O196" i="8" s="1"/>
  <c r="O197" i="8" a="1"/>
  <c r="O197" i="8" s="1"/>
  <c r="O198" i="8" a="1"/>
  <c r="O198" i="8" s="1"/>
  <c r="O199" i="8" a="1"/>
  <c r="O199" i="8" s="1"/>
  <c r="O200" i="8" a="1"/>
  <c r="O200" i="8" s="1"/>
  <c r="O201" i="8" a="1"/>
  <c r="O201" i="8" s="1"/>
  <c r="O202" i="8" a="1"/>
  <c r="O202" i="8" s="1"/>
  <c r="O203" i="8" a="1"/>
  <c r="O203" i="8" s="1"/>
  <c r="O204" i="8" a="1"/>
  <c r="O204" i="8" s="1"/>
  <c r="O205" i="8" a="1"/>
  <c r="O205" i="8" s="1"/>
  <c r="O206" i="8" a="1"/>
  <c r="O206" i="8" s="1"/>
  <c r="O207" i="8" a="1"/>
  <c r="O207" i="8" s="1"/>
  <c r="O208" i="8" a="1"/>
  <c r="O208" i="8" s="1"/>
  <c r="O209" i="8" a="1"/>
  <c r="O209" i="8" s="1"/>
  <c r="O210" i="8" a="1"/>
  <c r="O210" i="8" s="1"/>
  <c r="O211" i="8" a="1"/>
  <c r="O211" i="8" s="1"/>
  <c r="O212" i="8" a="1"/>
  <c r="O212" i="8" s="1"/>
  <c r="O213" i="8" a="1"/>
  <c r="O213" i="8" s="1"/>
  <c r="O214" i="8" a="1"/>
  <c r="O214" i="8" s="1"/>
  <c r="O215" i="8" a="1"/>
  <c r="O215" i="8" s="1"/>
  <c r="O216" i="8" a="1"/>
  <c r="O216" i="8" s="1"/>
  <c r="O217" i="8" a="1"/>
  <c r="O217" i="8" s="1"/>
  <c r="O218" i="8" a="1"/>
  <c r="O218" i="8" s="1"/>
  <c r="O219" i="8" a="1"/>
  <c r="O219" i="8" s="1"/>
  <c r="O220" i="8" a="1"/>
  <c r="O220" i="8" s="1"/>
  <c r="O221" i="8" a="1"/>
  <c r="O221" i="8" s="1"/>
  <c r="O222" i="8" a="1"/>
  <c r="O222" i="8" s="1"/>
  <c r="O223" i="8" a="1"/>
  <c r="O223" i="8" s="1"/>
  <c r="O224" i="8" a="1"/>
  <c r="O224" i="8" s="1"/>
  <c r="O225" i="8" a="1"/>
  <c r="O225" i="8" s="1"/>
  <c r="O226" i="8" a="1"/>
  <c r="O226" i="8" s="1"/>
  <c r="O227" i="8" a="1"/>
  <c r="O227" i="8" s="1"/>
  <c r="O228" i="8" a="1"/>
  <c r="O228" i="8" s="1"/>
  <c r="O229" i="8" a="1"/>
  <c r="O229" i="8" s="1"/>
  <c r="O230" i="8" a="1"/>
  <c r="O230" i="8" s="1"/>
  <c r="O231" i="8" a="1"/>
  <c r="O231" i="8" s="1"/>
  <c r="O232" i="8" a="1"/>
  <c r="O232" i="8" s="1"/>
  <c r="O233" i="8" a="1"/>
  <c r="O233" i="8" s="1"/>
  <c r="O234" i="8" a="1"/>
  <c r="O234" i="8" s="1"/>
  <c r="O235" i="8" a="1"/>
  <c r="O235" i="8" s="1"/>
  <c r="O236" i="8" a="1"/>
  <c r="O236" i="8" s="1"/>
  <c r="O237" i="8" a="1"/>
  <c r="O237" i="8" s="1"/>
  <c r="O238" i="8" a="1"/>
  <c r="O238" i="8" s="1"/>
  <c r="O239" i="8" a="1"/>
  <c r="O239" i="8" s="1"/>
  <c r="O240" i="8" a="1"/>
  <c r="O240" i="8" s="1"/>
  <c r="O241" i="8" a="1"/>
  <c r="O241" i="8" s="1"/>
  <c r="O242" i="8" a="1"/>
  <c r="O242" i="8" s="1"/>
  <c r="O243" i="8" a="1"/>
  <c r="O243" i="8" s="1"/>
  <c r="O244" i="8" a="1"/>
  <c r="O244" i="8" s="1"/>
  <c r="O245" i="8" a="1"/>
  <c r="O245" i="8" s="1"/>
  <c r="O246" i="8" a="1"/>
  <c r="O246" i="8" s="1"/>
  <c r="O247" i="8" a="1"/>
  <c r="O247" i="8" s="1"/>
  <c r="O248" i="8" a="1"/>
  <c r="O248" i="8" s="1"/>
  <c r="O249" i="8" a="1"/>
  <c r="O249" i="8" s="1"/>
  <c r="O250" i="8" a="1"/>
  <c r="O250" i="8" s="1"/>
  <c r="O251" i="8" a="1"/>
  <c r="O251" i="8" s="1"/>
  <c r="O252" i="8" a="1"/>
  <c r="O252" i="8" s="1"/>
  <c r="O253" i="8" a="1"/>
  <c r="O253" i="8" s="1"/>
  <c r="O254" i="8" a="1"/>
  <c r="O254" i="8" s="1"/>
  <c r="O255" i="8" a="1"/>
  <c r="O255" i="8" s="1"/>
  <c r="O256" i="8" a="1"/>
  <c r="O256" i="8" s="1"/>
  <c r="O257" i="8" a="1"/>
  <c r="O257" i="8" s="1"/>
  <c r="O258" i="8" a="1"/>
  <c r="O258" i="8" s="1"/>
  <c r="O259" i="8" a="1"/>
  <c r="O259" i="8" s="1"/>
  <c r="O260" i="8" a="1"/>
  <c r="O260" i="8" s="1"/>
  <c r="O261" i="8" a="1"/>
  <c r="O261" i="8" s="1"/>
  <c r="O262" i="8" a="1"/>
  <c r="O262" i="8" s="1"/>
  <c r="O263" i="8" a="1"/>
  <c r="O263" i="8" s="1"/>
  <c r="O264" i="8" a="1"/>
  <c r="O264" i="8" s="1"/>
  <c r="O265" i="8" a="1"/>
  <c r="O265" i="8" s="1"/>
  <c r="O266" i="8" a="1"/>
  <c r="O266" i="8" s="1"/>
  <c r="O267" i="8" a="1"/>
  <c r="O267" i="8" s="1"/>
  <c r="O268" i="8" a="1"/>
  <c r="O268" i="8" s="1"/>
  <c r="O269" i="8" a="1"/>
  <c r="O269" i="8" s="1"/>
  <c r="O270" i="8" a="1"/>
  <c r="O270" i="8" s="1"/>
  <c r="O271" i="8" a="1"/>
  <c r="O271" i="8" s="1"/>
  <c r="O272" i="8" a="1"/>
  <c r="O272" i="8" s="1"/>
  <c r="O273" i="8" a="1"/>
  <c r="O273" i="8" s="1"/>
  <c r="O274" i="8" a="1"/>
  <c r="O274" i="8" s="1"/>
  <c r="O275" i="8" a="1"/>
  <c r="O275" i="8" s="1"/>
  <c r="O276" i="8" a="1"/>
  <c r="O276" i="8" s="1"/>
  <c r="O277" i="8" a="1"/>
  <c r="O277" i="8" s="1"/>
  <c r="O278" i="8" a="1"/>
  <c r="O278" i="8" s="1"/>
  <c r="O279" i="8" a="1"/>
  <c r="O279" i="8" s="1"/>
  <c r="O280" i="8" a="1"/>
  <c r="O280" i="8" s="1"/>
  <c r="O281" i="8" a="1"/>
  <c r="O281" i="8" s="1"/>
  <c r="O282" i="8" a="1"/>
  <c r="O282" i="8" s="1"/>
  <c r="O283" i="8" a="1"/>
  <c r="O283" i="8" s="1"/>
  <c r="O284" i="8" a="1"/>
  <c r="O284" i="8" s="1"/>
  <c r="O285" i="8" a="1"/>
  <c r="O285" i="8" s="1"/>
  <c r="O286" i="8" a="1"/>
  <c r="O286" i="8" s="1"/>
  <c r="O287" i="8" a="1"/>
  <c r="O287" i="8" s="1"/>
  <c r="O288" i="8" a="1"/>
  <c r="O288" i="8" s="1"/>
  <c r="O289" i="8" a="1"/>
  <c r="O289" i="8" s="1"/>
  <c r="O290" i="8" a="1"/>
  <c r="O290" i="8" s="1"/>
  <c r="O291" i="8" a="1"/>
  <c r="O291" i="8" s="1"/>
  <c r="O292" i="8" a="1"/>
  <c r="O292" i="8" s="1"/>
  <c r="O293" i="8" a="1"/>
  <c r="O293" i="8" s="1"/>
  <c r="O294" i="8" a="1"/>
  <c r="O294" i="8" s="1"/>
  <c r="O295" i="8" a="1"/>
  <c r="O295" i="8" s="1"/>
  <c r="O296" i="8" a="1"/>
  <c r="O296" i="8" s="1"/>
  <c r="O297" i="8" a="1"/>
  <c r="O297" i="8" s="1"/>
  <c r="O298" i="8" a="1"/>
  <c r="O298" i="8" s="1"/>
  <c r="N8" i="8" a="1"/>
  <c r="N8" i="8" s="1"/>
  <c r="N9" i="8" a="1"/>
  <c r="N9" i="8" s="1"/>
  <c r="N10" i="8" a="1"/>
  <c r="N10" i="8" s="1"/>
  <c r="N11" i="8" a="1"/>
  <c r="N11" i="8" s="1"/>
  <c r="N12" i="8" a="1"/>
  <c r="N12" i="8" s="1"/>
  <c r="N13" i="8" a="1"/>
  <c r="N13" i="8" s="1"/>
  <c r="N14" i="8" a="1"/>
  <c r="N14" i="8" s="1"/>
  <c r="N15" i="8" a="1"/>
  <c r="N15" i="8" s="1"/>
  <c r="N16" i="8" a="1"/>
  <c r="N16" i="8" s="1"/>
  <c r="N17" i="8" a="1"/>
  <c r="N17" i="8" s="1"/>
  <c r="N18" i="8" a="1"/>
  <c r="N18" i="8" s="1"/>
  <c r="N19" i="8" a="1"/>
  <c r="N19" i="8" s="1"/>
  <c r="N20" i="8" a="1"/>
  <c r="N20" i="8" s="1"/>
  <c r="N21" i="8" a="1"/>
  <c r="N21" i="8" s="1"/>
  <c r="N22" i="8" a="1"/>
  <c r="N22" i="8" s="1"/>
  <c r="N23" i="8" a="1"/>
  <c r="N23" i="8" s="1"/>
  <c r="N24" i="8" a="1"/>
  <c r="N24" i="8" s="1"/>
  <c r="N25" i="8" a="1"/>
  <c r="N25" i="8" s="1"/>
  <c r="N26" i="8" a="1"/>
  <c r="N26" i="8" s="1"/>
  <c r="N27" i="8" a="1"/>
  <c r="N27" i="8" s="1"/>
  <c r="N28" i="8" a="1"/>
  <c r="N28" i="8" s="1"/>
  <c r="N29" i="8" a="1"/>
  <c r="N29" i="8" s="1"/>
  <c r="N30" i="8" a="1"/>
  <c r="N30" i="8" s="1"/>
  <c r="N31" i="8" a="1"/>
  <c r="N31" i="8" s="1"/>
  <c r="N32" i="8" a="1"/>
  <c r="N32" i="8" s="1"/>
  <c r="N33" i="8" a="1"/>
  <c r="N33" i="8" s="1"/>
  <c r="N34" i="8" a="1"/>
  <c r="N34" i="8" s="1"/>
  <c r="N35" i="8" a="1"/>
  <c r="N35" i="8" s="1"/>
  <c r="N36" i="8" a="1"/>
  <c r="N36" i="8" s="1"/>
  <c r="N37" i="8" a="1"/>
  <c r="N37" i="8" s="1"/>
  <c r="N38" i="8" a="1"/>
  <c r="N38" i="8" s="1"/>
  <c r="N39" i="8" a="1"/>
  <c r="N39" i="8" s="1"/>
  <c r="N40" i="8" a="1"/>
  <c r="N40" i="8" s="1"/>
  <c r="N41" i="8" a="1"/>
  <c r="N41" i="8" s="1"/>
  <c r="N42" i="8" a="1"/>
  <c r="N42" i="8" s="1"/>
  <c r="N43" i="8" a="1"/>
  <c r="N43" i="8" s="1"/>
  <c r="N44" i="8" a="1"/>
  <c r="N44" i="8" s="1"/>
  <c r="N45" i="8" a="1"/>
  <c r="N45" i="8" s="1"/>
  <c r="N46" i="8" a="1"/>
  <c r="N46" i="8" s="1"/>
  <c r="N47" i="8" a="1"/>
  <c r="N47" i="8" s="1"/>
  <c r="N48" i="8" a="1"/>
  <c r="N48" i="8" s="1"/>
  <c r="N49" i="8" a="1"/>
  <c r="N49" i="8" s="1"/>
  <c r="N50" i="8" a="1"/>
  <c r="N50" i="8" s="1"/>
  <c r="N51" i="8" a="1"/>
  <c r="N51" i="8" s="1"/>
  <c r="N52" i="8" a="1"/>
  <c r="N52" i="8" s="1"/>
  <c r="N53" i="8" a="1"/>
  <c r="N53" i="8" s="1"/>
  <c r="N54" i="8" a="1"/>
  <c r="N54" i="8" s="1"/>
  <c r="N55" i="8" a="1"/>
  <c r="N55" i="8" s="1"/>
  <c r="N56" i="8" a="1"/>
  <c r="N56" i="8" s="1"/>
  <c r="N57" i="8" a="1"/>
  <c r="N57" i="8" s="1"/>
  <c r="N58" i="8" a="1"/>
  <c r="N58" i="8" s="1"/>
  <c r="N59" i="8" a="1"/>
  <c r="N59" i="8" s="1"/>
  <c r="N60" i="8" a="1"/>
  <c r="N60" i="8" s="1"/>
  <c r="N61" i="8" a="1"/>
  <c r="N61" i="8" s="1"/>
  <c r="N62" i="8" a="1"/>
  <c r="N62" i="8" s="1"/>
  <c r="N63" i="8" a="1"/>
  <c r="N63" i="8" s="1"/>
  <c r="N64" i="8" a="1"/>
  <c r="N64" i="8" s="1"/>
  <c r="N65" i="8" a="1"/>
  <c r="N65" i="8" s="1"/>
  <c r="N66" i="8" a="1"/>
  <c r="N66" i="8" s="1"/>
  <c r="N67" i="8" a="1"/>
  <c r="N67" i="8" s="1"/>
  <c r="N68" i="8" a="1"/>
  <c r="N68" i="8" s="1"/>
  <c r="N69" i="8" a="1"/>
  <c r="N69" i="8" s="1"/>
  <c r="N70" i="8" a="1"/>
  <c r="N70" i="8" s="1"/>
  <c r="N71" i="8" a="1"/>
  <c r="N71" i="8" s="1"/>
  <c r="N72" i="8" a="1"/>
  <c r="N72" i="8" s="1"/>
  <c r="N73" i="8" a="1"/>
  <c r="N73" i="8" s="1"/>
  <c r="N74" i="8" a="1"/>
  <c r="N74" i="8" s="1"/>
  <c r="N75" i="8" a="1"/>
  <c r="N75" i="8" s="1"/>
  <c r="N76" i="8" a="1"/>
  <c r="N76" i="8" s="1"/>
  <c r="N77" i="8" a="1"/>
  <c r="N77" i="8" s="1"/>
  <c r="N78" i="8" a="1"/>
  <c r="N78" i="8" s="1"/>
  <c r="N79" i="8" a="1"/>
  <c r="N79" i="8" s="1"/>
  <c r="N80" i="8" a="1"/>
  <c r="N80" i="8" s="1"/>
  <c r="N81" i="8" a="1"/>
  <c r="N81" i="8" s="1"/>
  <c r="N82" i="8" a="1"/>
  <c r="N82" i="8" s="1"/>
  <c r="N83" i="8" a="1"/>
  <c r="N83" i="8" s="1"/>
  <c r="N84" i="8" a="1"/>
  <c r="N84" i="8" s="1"/>
  <c r="N85" i="8" a="1"/>
  <c r="N85" i="8" s="1"/>
  <c r="N86" i="8" a="1"/>
  <c r="N86" i="8" s="1"/>
  <c r="N87" i="8" a="1"/>
  <c r="N87" i="8" s="1"/>
  <c r="N88" i="8" a="1"/>
  <c r="N88" i="8" s="1"/>
  <c r="N89" i="8" a="1"/>
  <c r="N89" i="8" s="1"/>
  <c r="N90" i="8" a="1"/>
  <c r="N90" i="8" s="1"/>
  <c r="N91" i="8" a="1"/>
  <c r="N91" i="8" s="1"/>
  <c r="N92" i="8" a="1"/>
  <c r="N92" i="8" s="1"/>
  <c r="N93" i="8" a="1"/>
  <c r="N93" i="8" s="1"/>
  <c r="N94" i="8" a="1"/>
  <c r="N94" i="8" s="1"/>
  <c r="N95" i="8" a="1"/>
  <c r="N95" i="8" s="1"/>
  <c r="N96" i="8" a="1"/>
  <c r="N96" i="8" s="1"/>
  <c r="N97" i="8" a="1"/>
  <c r="N97" i="8" s="1"/>
  <c r="N98" i="8" a="1"/>
  <c r="N98" i="8" s="1"/>
  <c r="N99" i="8" a="1"/>
  <c r="N99" i="8" s="1"/>
  <c r="N100" i="8" a="1"/>
  <c r="N100" i="8" s="1"/>
  <c r="N101" i="8" a="1"/>
  <c r="N101" i="8" s="1"/>
  <c r="N102" i="8" a="1"/>
  <c r="N102" i="8" s="1"/>
  <c r="N103" i="8" a="1"/>
  <c r="N103" i="8" s="1"/>
  <c r="N104" i="8" a="1"/>
  <c r="N104" i="8" s="1"/>
  <c r="N105" i="8" a="1"/>
  <c r="N105" i="8" s="1"/>
  <c r="N106" i="8" a="1"/>
  <c r="N106" i="8" s="1"/>
  <c r="N107" i="8" a="1"/>
  <c r="N107" i="8" s="1"/>
  <c r="N108" i="8" a="1"/>
  <c r="N108" i="8" s="1"/>
  <c r="N109" i="8" a="1"/>
  <c r="N109" i="8" s="1"/>
  <c r="N110" i="8" a="1"/>
  <c r="N110" i="8" s="1"/>
  <c r="N111" i="8" a="1"/>
  <c r="N111" i="8" s="1"/>
  <c r="N112" i="8" a="1"/>
  <c r="N112" i="8" s="1"/>
  <c r="N113" i="8" a="1"/>
  <c r="N113" i="8" s="1"/>
  <c r="N114" i="8" a="1"/>
  <c r="N114" i="8" s="1"/>
  <c r="N115" i="8" a="1"/>
  <c r="N115" i="8" s="1"/>
  <c r="N116" i="8" a="1"/>
  <c r="N116" i="8" s="1"/>
  <c r="N117" i="8" a="1"/>
  <c r="N117" i="8" s="1"/>
  <c r="N118" i="8" a="1"/>
  <c r="N118" i="8" s="1"/>
  <c r="N119" i="8" a="1"/>
  <c r="N119" i="8" s="1"/>
  <c r="N120" i="8" a="1"/>
  <c r="N120" i="8" s="1"/>
  <c r="N121" i="8" a="1"/>
  <c r="N121" i="8" s="1"/>
  <c r="N122" i="8" a="1"/>
  <c r="N122" i="8" s="1"/>
  <c r="N123" i="8" a="1"/>
  <c r="N123" i="8" s="1"/>
  <c r="N124" i="8" a="1"/>
  <c r="N124" i="8" s="1"/>
  <c r="N125" i="8" a="1"/>
  <c r="N125" i="8" s="1"/>
  <c r="N126" i="8" a="1"/>
  <c r="N126" i="8" s="1"/>
  <c r="N127" i="8" a="1"/>
  <c r="N127" i="8" s="1"/>
  <c r="N128" i="8" a="1"/>
  <c r="N128" i="8" s="1"/>
  <c r="N129" i="8" a="1"/>
  <c r="N129" i="8" s="1"/>
  <c r="N130" i="8" a="1"/>
  <c r="N130" i="8" s="1"/>
  <c r="N131" i="8" a="1"/>
  <c r="N131" i="8" s="1"/>
  <c r="N132" i="8" a="1"/>
  <c r="N132" i="8" s="1"/>
  <c r="N133" i="8" a="1"/>
  <c r="N133" i="8" s="1"/>
  <c r="N134" i="8" a="1"/>
  <c r="N134" i="8" s="1"/>
  <c r="N135" i="8" a="1"/>
  <c r="N135" i="8" s="1"/>
  <c r="N136" i="8" a="1"/>
  <c r="N136" i="8" s="1"/>
  <c r="N137" i="8" a="1"/>
  <c r="N137" i="8" s="1"/>
  <c r="N138" i="8" a="1"/>
  <c r="N138" i="8" s="1"/>
  <c r="N139" i="8" a="1"/>
  <c r="N139" i="8" s="1"/>
  <c r="N140" i="8" a="1"/>
  <c r="N140" i="8" s="1"/>
  <c r="N141" i="8" a="1"/>
  <c r="N141" i="8" s="1"/>
  <c r="N142" i="8" a="1"/>
  <c r="N142" i="8" s="1"/>
  <c r="N143" i="8" a="1"/>
  <c r="N143" i="8" s="1"/>
  <c r="N144" i="8" a="1"/>
  <c r="N144" i="8" s="1"/>
  <c r="N145" i="8" a="1"/>
  <c r="N145" i="8" s="1"/>
  <c r="N146" i="8" a="1"/>
  <c r="N146" i="8" s="1"/>
  <c r="N147" i="8" a="1"/>
  <c r="N147" i="8" s="1"/>
  <c r="N148" i="8" a="1"/>
  <c r="N148" i="8" s="1"/>
  <c r="N149" i="8" a="1"/>
  <c r="N149" i="8" s="1"/>
  <c r="N150" i="8" a="1"/>
  <c r="N150" i="8" s="1"/>
  <c r="N151" i="8" a="1"/>
  <c r="N151" i="8" s="1"/>
  <c r="N152" i="8" a="1"/>
  <c r="N152" i="8" s="1"/>
  <c r="N153" i="8" a="1"/>
  <c r="N153" i="8" s="1"/>
  <c r="N154" i="8" a="1"/>
  <c r="N154" i="8" s="1"/>
  <c r="N155" i="8" a="1"/>
  <c r="N155" i="8" s="1"/>
  <c r="N156" i="8" a="1"/>
  <c r="N156" i="8" s="1"/>
  <c r="N157" i="8" a="1"/>
  <c r="N157" i="8" s="1"/>
  <c r="N158" i="8" a="1"/>
  <c r="N158" i="8" s="1"/>
  <c r="N159" i="8" a="1"/>
  <c r="N159" i="8" s="1"/>
  <c r="N160" i="8" a="1"/>
  <c r="N160" i="8" s="1"/>
  <c r="N161" i="8" a="1"/>
  <c r="N161" i="8" s="1"/>
  <c r="N162" i="8" a="1"/>
  <c r="N162" i="8" s="1"/>
  <c r="N163" i="8" a="1"/>
  <c r="N163" i="8" s="1"/>
  <c r="N164" i="8" a="1"/>
  <c r="N164" i="8" s="1"/>
  <c r="N165" i="8" a="1"/>
  <c r="N165" i="8" s="1"/>
  <c r="N166" i="8" a="1"/>
  <c r="N166" i="8" s="1"/>
  <c r="N167" i="8" a="1"/>
  <c r="N167" i="8" s="1"/>
  <c r="N168" i="8" a="1"/>
  <c r="N168" i="8" s="1"/>
  <c r="N169" i="8" a="1"/>
  <c r="N169" i="8" s="1"/>
  <c r="N170" i="8" a="1"/>
  <c r="N170" i="8" s="1"/>
  <c r="N171" i="8" a="1"/>
  <c r="N171" i="8" s="1"/>
  <c r="N172" i="8" a="1"/>
  <c r="N172" i="8" s="1"/>
  <c r="N173" i="8" a="1"/>
  <c r="N173" i="8" s="1"/>
  <c r="N174" i="8" a="1"/>
  <c r="N174" i="8" s="1"/>
  <c r="N175" i="8" a="1"/>
  <c r="N175" i="8" s="1"/>
  <c r="N176" i="8" a="1"/>
  <c r="N176" i="8" s="1"/>
  <c r="N177" i="8" a="1"/>
  <c r="N177" i="8" s="1"/>
  <c r="N178" i="8" a="1"/>
  <c r="N178" i="8" s="1"/>
  <c r="N179" i="8" a="1"/>
  <c r="N179" i="8" s="1"/>
  <c r="N180" i="8" a="1"/>
  <c r="N180" i="8" s="1"/>
  <c r="N181" i="8" a="1"/>
  <c r="N181" i="8" s="1"/>
  <c r="N182" i="8" a="1"/>
  <c r="N182" i="8" s="1"/>
  <c r="N183" i="8" a="1"/>
  <c r="N183" i="8" s="1"/>
  <c r="N184" i="8" a="1"/>
  <c r="N184" i="8" s="1"/>
  <c r="N185" i="8" a="1"/>
  <c r="N185" i="8" s="1"/>
  <c r="N186" i="8" a="1"/>
  <c r="N186" i="8" s="1"/>
  <c r="N187" i="8" a="1"/>
  <c r="N187" i="8" s="1"/>
  <c r="N188" i="8" a="1"/>
  <c r="N188" i="8" s="1"/>
  <c r="N189" i="8" a="1"/>
  <c r="N189" i="8" s="1"/>
  <c r="N190" i="8" a="1"/>
  <c r="N190" i="8" s="1"/>
  <c r="N191" i="8" a="1"/>
  <c r="N191" i="8" s="1"/>
  <c r="N192" i="8" a="1"/>
  <c r="N192" i="8" s="1"/>
  <c r="N193" i="8" a="1"/>
  <c r="N193" i="8" s="1"/>
  <c r="N194" i="8" a="1"/>
  <c r="N194" i="8" s="1"/>
  <c r="N195" i="8" a="1"/>
  <c r="N195" i="8" s="1"/>
  <c r="N196" i="8" a="1"/>
  <c r="N196" i="8" s="1"/>
  <c r="N197" i="8" a="1"/>
  <c r="N197" i="8" s="1"/>
  <c r="N198" i="8" a="1"/>
  <c r="N198" i="8" s="1"/>
  <c r="N199" i="8" a="1"/>
  <c r="N199" i="8" s="1"/>
  <c r="N200" i="8" a="1"/>
  <c r="N200" i="8" s="1"/>
  <c r="N201" i="8" a="1"/>
  <c r="N201" i="8" s="1"/>
  <c r="N202" i="8" a="1"/>
  <c r="N202" i="8" s="1"/>
  <c r="N203" i="8" a="1"/>
  <c r="N203" i="8" s="1"/>
  <c r="N204" i="8" a="1"/>
  <c r="N204" i="8" s="1"/>
  <c r="N205" i="8" a="1"/>
  <c r="N205" i="8" s="1"/>
  <c r="N206" i="8" a="1"/>
  <c r="N206" i="8" s="1"/>
  <c r="N207" i="8" a="1"/>
  <c r="N207" i="8" s="1"/>
  <c r="N208" i="8" a="1"/>
  <c r="N208" i="8" s="1"/>
  <c r="N209" i="8" a="1"/>
  <c r="N209" i="8" s="1"/>
  <c r="N210" i="8" a="1"/>
  <c r="N210" i="8" s="1"/>
  <c r="N211" i="8" a="1"/>
  <c r="N211" i="8" s="1"/>
  <c r="N212" i="8" a="1"/>
  <c r="N212" i="8" s="1"/>
  <c r="N213" i="8" a="1"/>
  <c r="N213" i="8" s="1"/>
  <c r="N214" i="8" a="1"/>
  <c r="N214" i="8" s="1"/>
  <c r="N215" i="8" a="1"/>
  <c r="N215" i="8" s="1"/>
  <c r="N216" i="8" a="1"/>
  <c r="N216" i="8" s="1"/>
  <c r="N217" i="8" a="1"/>
  <c r="N217" i="8" s="1"/>
  <c r="N218" i="8" a="1"/>
  <c r="N218" i="8" s="1"/>
  <c r="N219" i="8" a="1"/>
  <c r="N219" i="8" s="1"/>
  <c r="N220" i="8" a="1"/>
  <c r="N220" i="8" s="1"/>
  <c r="N221" i="8" a="1"/>
  <c r="N221" i="8" s="1"/>
  <c r="N222" i="8" a="1"/>
  <c r="N222" i="8" s="1"/>
  <c r="N223" i="8" a="1"/>
  <c r="N223" i="8" s="1"/>
  <c r="N224" i="8" a="1"/>
  <c r="N224" i="8" s="1"/>
  <c r="N225" i="8" a="1"/>
  <c r="N225" i="8" s="1"/>
  <c r="N226" i="8" a="1"/>
  <c r="N226" i="8" s="1"/>
  <c r="N227" i="8" a="1"/>
  <c r="N227" i="8" s="1"/>
  <c r="N228" i="8" a="1"/>
  <c r="N228" i="8" s="1"/>
  <c r="N229" i="8" a="1"/>
  <c r="N229" i="8" s="1"/>
  <c r="N230" i="8" a="1"/>
  <c r="N230" i="8" s="1"/>
  <c r="N231" i="8" a="1"/>
  <c r="N231" i="8" s="1"/>
  <c r="N232" i="8" a="1"/>
  <c r="N232" i="8" s="1"/>
  <c r="N233" i="8" a="1"/>
  <c r="N233" i="8" s="1"/>
  <c r="N234" i="8" a="1"/>
  <c r="N234" i="8" s="1"/>
  <c r="N235" i="8" a="1"/>
  <c r="N235" i="8" s="1"/>
  <c r="N236" i="8" a="1"/>
  <c r="N236" i="8" s="1"/>
  <c r="N237" i="8" a="1"/>
  <c r="N237" i="8" s="1"/>
  <c r="N238" i="8" a="1"/>
  <c r="N238" i="8" s="1"/>
  <c r="N239" i="8" a="1"/>
  <c r="N239" i="8" s="1"/>
  <c r="N240" i="8" a="1"/>
  <c r="N240" i="8" s="1"/>
  <c r="N241" i="8" a="1"/>
  <c r="N241" i="8" s="1"/>
  <c r="N242" i="8" a="1"/>
  <c r="N242" i="8" s="1"/>
  <c r="N243" i="8" a="1"/>
  <c r="N243" i="8" s="1"/>
  <c r="N244" i="8" a="1"/>
  <c r="N244" i="8" s="1"/>
  <c r="N245" i="8" a="1"/>
  <c r="N245" i="8" s="1"/>
  <c r="N246" i="8" a="1"/>
  <c r="N246" i="8" s="1"/>
  <c r="N247" i="8" a="1"/>
  <c r="N247" i="8" s="1"/>
  <c r="N248" i="8" a="1"/>
  <c r="N248" i="8" s="1"/>
  <c r="N249" i="8" a="1"/>
  <c r="N249" i="8" s="1"/>
  <c r="N250" i="8" a="1"/>
  <c r="N250" i="8" s="1"/>
  <c r="N251" i="8" a="1"/>
  <c r="N251" i="8" s="1"/>
  <c r="N252" i="8" a="1"/>
  <c r="N252" i="8" s="1"/>
  <c r="N253" i="8" a="1"/>
  <c r="N253" i="8" s="1"/>
  <c r="N254" i="8" a="1"/>
  <c r="N254" i="8" s="1"/>
  <c r="N255" i="8" a="1"/>
  <c r="N255" i="8" s="1"/>
  <c r="N256" i="8" a="1"/>
  <c r="N256" i="8" s="1"/>
  <c r="N257" i="8" a="1"/>
  <c r="N257" i="8" s="1"/>
  <c r="N258" i="8" a="1"/>
  <c r="N258" i="8" s="1"/>
  <c r="N259" i="8" a="1"/>
  <c r="N259" i="8" s="1"/>
  <c r="N260" i="8" a="1"/>
  <c r="N260" i="8" s="1"/>
  <c r="N261" i="8" a="1"/>
  <c r="N261" i="8" s="1"/>
  <c r="N262" i="8" a="1"/>
  <c r="N262" i="8" s="1"/>
  <c r="N263" i="8" a="1"/>
  <c r="N263" i="8" s="1"/>
  <c r="N264" i="8" a="1"/>
  <c r="N264" i="8" s="1"/>
  <c r="N265" i="8" a="1"/>
  <c r="N265" i="8" s="1"/>
  <c r="N266" i="8" a="1"/>
  <c r="N266" i="8" s="1"/>
  <c r="N267" i="8" a="1"/>
  <c r="N267" i="8" s="1"/>
  <c r="N268" i="8" a="1"/>
  <c r="N268" i="8" s="1"/>
  <c r="N269" i="8" a="1"/>
  <c r="N269" i="8" s="1"/>
  <c r="N270" i="8" a="1"/>
  <c r="N270" i="8" s="1"/>
  <c r="N271" i="8" a="1"/>
  <c r="N271" i="8" s="1"/>
  <c r="N272" i="8" a="1"/>
  <c r="N272" i="8" s="1"/>
  <c r="N273" i="8" a="1"/>
  <c r="N273" i="8" s="1"/>
  <c r="N274" i="8" a="1"/>
  <c r="N274" i="8" s="1"/>
  <c r="N275" i="8" a="1"/>
  <c r="N275" i="8" s="1"/>
  <c r="N276" i="8" a="1"/>
  <c r="N276" i="8" s="1"/>
  <c r="N277" i="8" a="1"/>
  <c r="N277" i="8" s="1"/>
  <c r="N278" i="8" a="1"/>
  <c r="N278" i="8" s="1"/>
  <c r="N279" i="8" a="1"/>
  <c r="N279" i="8" s="1"/>
  <c r="N280" i="8" a="1"/>
  <c r="N280" i="8" s="1"/>
  <c r="N281" i="8" a="1"/>
  <c r="N281" i="8" s="1"/>
  <c r="N282" i="8" a="1"/>
  <c r="N282" i="8" s="1"/>
  <c r="N283" i="8" a="1"/>
  <c r="N283" i="8" s="1"/>
  <c r="N284" i="8" a="1"/>
  <c r="N284" i="8" s="1"/>
  <c r="N285" i="8" a="1"/>
  <c r="N285" i="8" s="1"/>
  <c r="N286" i="8" a="1"/>
  <c r="N286" i="8" s="1"/>
  <c r="N287" i="8" a="1"/>
  <c r="N287" i="8" s="1"/>
  <c r="N288" i="8" a="1"/>
  <c r="N288" i="8" s="1"/>
  <c r="N289" i="8" a="1"/>
  <c r="N289" i="8" s="1"/>
  <c r="N290" i="8" a="1"/>
  <c r="N290" i="8" s="1"/>
  <c r="N291" i="8" a="1"/>
  <c r="N291" i="8" s="1"/>
  <c r="N292" i="8" a="1"/>
  <c r="N292" i="8" s="1"/>
  <c r="N293" i="8" a="1"/>
  <c r="N293" i="8" s="1"/>
  <c r="N294" i="8" a="1"/>
  <c r="N294" i="8" s="1"/>
  <c r="N295" i="8" a="1"/>
  <c r="N295" i="8" s="1"/>
  <c r="N296" i="8" a="1"/>
  <c r="N296" i="8" s="1"/>
  <c r="N297" i="8" a="1"/>
  <c r="N297" i="8" s="1"/>
  <c r="N298" i="8" a="1"/>
  <c r="N298" i="8" s="1"/>
  <c r="M8" i="8" a="1"/>
  <c r="M8" i="8" s="1"/>
  <c r="M9" i="8" a="1"/>
  <c r="M9" i="8" s="1"/>
  <c r="M10" i="8" a="1"/>
  <c r="M10" i="8" s="1"/>
  <c r="M11" i="8" a="1"/>
  <c r="M11" i="8" s="1"/>
  <c r="M12" i="8" a="1"/>
  <c r="M12" i="8" s="1"/>
  <c r="M13" i="8" a="1"/>
  <c r="M13" i="8" s="1"/>
  <c r="M14" i="8" a="1"/>
  <c r="M14" i="8" s="1"/>
  <c r="M15" i="8" a="1"/>
  <c r="M15" i="8" s="1"/>
  <c r="M16" i="8" a="1"/>
  <c r="M16" i="8" s="1"/>
  <c r="M17" i="8" a="1"/>
  <c r="M17" i="8" s="1"/>
  <c r="M18" i="8" a="1"/>
  <c r="M18" i="8" s="1"/>
  <c r="M19" i="8" a="1"/>
  <c r="M19" i="8" s="1"/>
  <c r="M20" i="8" a="1"/>
  <c r="M20" i="8" s="1"/>
  <c r="M21" i="8" a="1"/>
  <c r="M21" i="8" s="1"/>
  <c r="M22" i="8" a="1"/>
  <c r="M22" i="8" s="1"/>
  <c r="M23" i="8" a="1"/>
  <c r="M23" i="8" s="1"/>
  <c r="M24" i="8" a="1"/>
  <c r="M24" i="8" s="1"/>
  <c r="M25" i="8" a="1"/>
  <c r="M25" i="8" s="1"/>
  <c r="M26" i="8" a="1"/>
  <c r="M26" i="8" s="1"/>
  <c r="M27" i="8" a="1"/>
  <c r="M27" i="8" s="1"/>
  <c r="M28" i="8" a="1"/>
  <c r="M28" i="8" s="1"/>
  <c r="M29" i="8" a="1"/>
  <c r="M29" i="8" s="1"/>
  <c r="M30" i="8" a="1"/>
  <c r="M30" i="8" s="1"/>
  <c r="M31" i="8" a="1"/>
  <c r="M31" i="8" s="1"/>
  <c r="M32" i="8" a="1"/>
  <c r="M32" i="8" s="1"/>
  <c r="M33" i="8" a="1"/>
  <c r="M33" i="8" s="1"/>
  <c r="M34" i="8" a="1"/>
  <c r="M34" i="8" s="1"/>
  <c r="M35" i="8" a="1"/>
  <c r="M35" i="8" s="1"/>
  <c r="M36" i="8" a="1"/>
  <c r="M36" i="8" s="1"/>
  <c r="M37" i="8" a="1"/>
  <c r="M37" i="8" s="1"/>
  <c r="M38" i="8" a="1"/>
  <c r="M38" i="8" s="1"/>
  <c r="M39" i="8" a="1"/>
  <c r="M39" i="8" s="1"/>
  <c r="M40" i="8" a="1"/>
  <c r="M40" i="8" s="1"/>
  <c r="M41" i="8" a="1"/>
  <c r="M41" i="8" s="1"/>
  <c r="M42" i="8" a="1"/>
  <c r="M42" i="8" s="1"/>
  <c r="M43" i="8" a="1"/>
  <c r="M43" i="8" s="1"/>
  <c r="M44" i="8" a="1"/>
  <c r="M44" i="8" s="1"/>
  <c r="M45" i="8" a="1"/>
  <c r="M45" i="8" s="1"/>
  <c r="M46" i="8" a="1"/>
  <c r="M46" i="8" s="1"/>
  <c r="M47" i="8" a="1"/>
  <c r="M47" i="8" s="1"/>
  <c r="M48" i="8" a="1"/>
  <c r="M48" i="8" s="1"/>
  <c r="M49" i="8" a="1"/>
  <c r="M49" i="8" s="1"/>
  <c r="M50" i="8" a="1"/>
  <c r="M50" i="8" s="1"/>
  <c r="M51" i="8" a="1"/>
  <c r="M51" i="8" s="1"/>
  <c r="M52" i="8" a="1"/>
  <c r="M52" i="8" s="1"/>
  <c r="M53" i="8" a="1"/>
  <c r="M53" i="8" s="1"/>
  <c r="M54" i="8" a="1"/>
  <c r="M54" i="8" s="1"/>
  <c r="M55" i="8" a="1"/>
  <c r="M55" i="8" s="1"/>
  <c r="M56" i="8" a="1"/>
  <c r="M56" i="8" s="1"/>
  <c r="M57" i="8" a="1"/>
  <c r="M57" i="8" s="1"/>
  <c r="M58" i="8" a="1"/>
  <c r="M58" i="8" s="1"/>
  <c r="M59" i="8" a="1"/>
  <c r="M59" i="8" s="1"/>
  <c r="M60" i="8" a="1"/>
  <c r="M60" i="8" s="1"/>
  <c r="M61" i="8" a="1"/>
  <c r="M61" i="8" s="1"/>
  <c r="M62" i="8" a="1"/>
  <c r="M62" i="8" s="1"/>
  <c r="M63" i="8" a="1"/>
  <c r="M63" i="8" s="1"/>
  <c r="M64" i="8" a="1"/>
  <c r="M64" i="8" s="1"/>
  <c r="M65" i="8" a="1"/>
  <c r="M65" i="8" s="1"/>
  <c r="M66" i="8" a="1"/>
  <c r="M66" i="8" s="1"/>
  <c r="M67" i="8" a="1"/>
  <c r="M67" i="8" s="1"/>
  <c r="M68" i="8" a="1"/>
  <c r="M68" i="8" s="1"/>
  <c r="M69" i="8" a="1"/>
  <c r="M69" i="8" s="1"/>
  <c r="M70" i="8" a="1"/>
  <c r="M70" i="8" s="1"/>
  <c r="M71" i="8" a="1"/>
  <c r="M71" i="8" s="1"/>
  <c r="M72" i="8" a="1"/>
  <c r="M72" i="8" s="1"/>
  <c r="M73" i="8" a="1"/>
  <c r="M73" i="8" s="1"/>
  <c r="M74" i="8" a="1"/>
  <c r="M74" i="8" s="1"/>
  <c r="M75" i="8" a="1"/>
  <c r="M75" i="8" s="1"/>
  <c r="M76" i="8" a="1"/>
  <c r="M76" i="8" s="1"/>
  <c r="M77" i="8" a="1"/>
  <c r="M77" i="8" s="1"/>
  <c r="M78" i="8" a="1"/>
  <c r="M78" i="8" s="1"/>
  <c r="M79" i="8" a="1"/>
  <c r="M79" i="8" s="1"/>
  <c r="M80" i="8" a="1"/>
  <c r="M80" i="8" s="1"/>
  <c r="M81" i="8" a="1"/>
  <c r="M81" i="8" s="1"/>
  <c r="M82" i="8" a="1"/>
  <c r="M82" i="8" s="1"/>
  <c r="M83" i="8" a="1"/>
  <c r="M83" i="8" s="1"/>
  <c r="M84" i="8" a="1"/>
  <c r="M84" i="8" s="1"/>
  <c r="M85" i="8" a="1"/>
  <c r="M85" i="8" s="1"/>
  <c r="M86" i="8" a="1"/>
  <c r="M86" i="8" s="1"/>
  <c r="M87" i="8" a="1"/>
  <c r="M87" i="8" s="1"/>
  <c r="M88" i="8" a="1"/>
  <c r="M88" i="8" s="1"/>
  <c r="M89" i="8" a="1"/>
  <c r="M89" i="8" s="1"/>
  <c r="M90" i="8" a="1"/>
  <c r="M90" i="8" s="1"/>
  <c r="M91" i="8" a="1"/>
  <c r="M91" i="8" s="1"/>
  <c r="M92" i="8" a="1"/>
  <c r="M92" i="8" s="1"/>
  <c r="M93" i="8" a="1"/>
  <c r="M93" i="8" s="1"/>
  <c r="M94" i="8" a="1"/>
  <c r="M94" i="8" s="1"/>
  <c r="M95" i="8" a="1"/>
  <c r="M95" i="8" s="1"/>
  <c r="M96" i="8" a="1"/>
  <c r="M96" i="8" s="1"/>
  <c r="M97" i="8" a="1"/>
  <c r="M97" i="8" s="1"/>
  <c r="M98" i="8" a="1"/>
  <c r="M98" i="8" s="1"/>
  <c r="M99" i="8" a="1"/>
  <c r="M99" i="8" s="1"/>
  <c r="M100" i="8" a="1"/>
  <c r="M100" i="8" s="1"/>
  <c r="M101" i="8" a="1"/>
  <c r="M101" i="8" s="1"/>
  <c r="M102" i="8" a="1"/>
  <c r="M102" i="8" s="1"/>
  <c r="M103" i="8" a="1"/>
  <c r="M103" i="8" s="1"/>
  <c r="M104" i="8" a="1"/>
  <c r="M104" i="8" s="1"/>
  <c r="M105" i="8" a="1"/>
  <c r="M105" i="8" s="1"/>
  <c r="M106" i="8" a="1"/>
  <c r="M106" i="8" s="1"/>
  <c r="M107" i="8" a="1"/>
  <c r="M107" i="8" s="1"/>
  <c r="M108" i="8" a="1"/>
  <c r="M108" i="8" s="1"/>
  <c r="M109" i="8" a="1"/>
  <c r="M109" i="8" s="1"/>
  <c r="M110" i="8" a="1"/>
  <c r="M110" i="8" s="1"/>
  <c r="M111" i="8" a="1"/>
  <c r="M111" i="8" s="1"/>
  <c r="M112" i="8" a="1"/>
  <c r="M112" i="8" s="1"/>
  <c r="M113" i="8" a="1"/>
  <c r="M113" i="8" s="1"/>
  <c r="M114" i="8" a="1"/>
  <c r="M114" i="8" s="1"/>
  <c r="M115" i="8" a="1"/>
  <c r="M115" i="8" s="1"/>
  <c r="M116" i="8" a="1"/>
  <c r="M116" i="8" s="1"/>
  <c r="M117" i="8" a="1"/>
  <c r="M117" i="8" s="1"/>
  <c r="M118" i="8" a="1"/>
  <c r="M118" i="8" s="1"/>
  <c r="M119" i="8" a="1"/>
  <c r="M119" i="8" s="1"/>
  <c r="M120" i="8" a="1"/>
  <c r="M120" i="8" s="1"/>
  <c r="M121" i="8" a="1"/>
  <c r="M121" i="8" s="1"/>
  <c r="M122" i="8" a="1"/>
  <c r="M122" i="8" s="1"/>
  <c r="M123" i="8" a="1"/>
  <c r="M123" i="8" s="1"/>
  <c r="M124" i="8" a="1"/>
  <c r="M124" i="8" s="1"/>
  <c r="M125" i="8" a="1"/>
  <c r="M125" i="8" s="1"/>
  <c r="M126" i="8" a="1"/>
  <c r="M126" i="8" s="1"/>
  <c r="M127" i="8" a="1"/>
  <c r="M127" i="8" s="1"/>
  <c r="M128" i="8" a="1"/>
  <c r="M128" i="8" s="1"/>
  <c r="M129" i="8" a="1"/>
  <c r="M129" i="8" s="1"/>
  <c r="M130" i="8" a="1"/>
  <c r="M130" i="8" s="1"/>
  <c r="M131" i="8" a="1"/>
  <c r="M131" i="8" s="1"/>
  <c r="M132" i="8" a="1"/>
  <c r="M132" i="8" s="1"/>
  <c r="M133" i="8" a="1"/>
  <c r="M133" i="8" s="1"/>
  <c r="M134" i="8" a="1"/>
  <c r="M134" i="8" s="1"/>
  <c r="M135" i="8" a="1"/>
  <c r="M135" i="8" s="1"/>
  <c r="M136" i="8" a="1"/>
  <c r="M136" i="8" s="1"/>
  <c r="M137" i="8" a="1"/>
  <c r="M137" i="8" s="1"/>
  <c r="M138" i="8" a="1"/>
  <c r="M138" i="8" s="1"/>
  <c r="M139" i="8" a="1"/>
  <c r="M139" i="8" s="1"/>
  <c r="M140" i="8" a="1"/>
  <c r="M140" i="8" s="1"/>
  <c r="M141" i="8" a="1"/>
  <c r="M141" i="8" s="1"/>
  <c r="M142" i="8" a="1"/>
  <c r="M142" i="8" s="1"/>
  <c r="M143" i="8" a="1"/>
  <c r="M143" i="8" s="1"/>
  <c r="M144" i="8" a="1"/>
  <c r="M144" i="8" s="1"/>
  <c r="M145" i="8" a="1"/>
  <c r="M145" i="8" s="1"/>
  <c r="M146" i="8" a="1"/>
  <c r="M146" i="8" s="1"/>
  <c r="M147" i="8" a="1"/>
  <c r="M147" i="8" s="1"/>
  <c r="M148" i="8" a="1"/>
  <c r="M148" i="8" s="1"/>
  <c r="M149" i="8" a="1"/>
  <c r="M149" i="8" s="1"/>
  <c r="M150" i="8" a="1"/>
  <c r="M150" i="8" s="1"/>
  <c r="M151" i="8" a="1"/>
  <c r="M151" i="8" s="1"/>
  <c r="M152" i="8" a="1"/>
  <c r="M152" i="8" s="1"/>
  <c r="M153" i="8" a="1"/>
  <c r="M153" i="8" s="1"/>
  <c r="M154" i="8" a="1"/>
  <c r="M154" i="8" s="1"/>
  <c r="M155" i="8" a="1"/>
  <c r="M155" i="8" s="1"/>
  <c r="M156" i="8" a="1"/>
  <c r="M156" i="8" s="1"/>
  <c r="M157" i="8" a="1"/>
  <c r="M157" i="8" s="1"/>
  <c r="M158" i="8" a="1"/>
  <c r="M158" i="8" s="1"/>
  <c r="M159" i="8" a="1"/>
  <c r="M159" i="8" s="1"/>
  <c r="M160" i="8" a="1"/>
  <c r="M160" i="8" s="1"/>
  <c r="M161" i="8" a="1"/>
  <c r="M161" i="8" s="1"/>
  <c r="M162" i="8" a="1"/>
  <c r="M162" i="8" s="1"/>
  <c r="M163" i="8" a="1"/>
  <c r="M163" i="8" s="1"/>
  <c r="M164" i="8" a="1"/>
  <c r="M164" i="8" s="1"/>
  <c r="M165" i="8" a="1"/>
  <c r="M165" i="8" s="1"/>
  <c r="M166" i="8" a="1"/>
  <c r="M166" i="8" s="1"/>
  <c r="M167" i="8" a="1"/>
  <c r="M167" i="8" s="1"/>
  <c r="M168" i="8" a="1"/>
  <c r="M168" i="8" s="1"/>
  <c r="M169" i="8" a="1"/>
  <c r="M169" i="8" s="1"/>
  <c r="M170" i="8" a="1"/>
  <c r="M170" i="8" s="1"/>
  <c r="M171" i="8" a="1"/>
  <c r="M171" i="8" s="1"/>
  <c r="M172" i="8" a="1"/>
  <c r="M172" i="8" s="1"/>
  <c r="M173" i="8" a="1"/>
  <c r="M173" i="8" s="1"/>
  <c r="M174" i="8" a="1"/>
  <c r="M174" i="8" s="1"/>
  <c r="M175" i="8" a="1"/>
  <c r="M175" i="8" s="1"/>
  <c r="M176" i="8" a="1"/>
  <c r="M176" i="8" s="1"/>
  <c r="M177" i="8" a="1"/>
  <c r="M177" i="8" s="1"/>
  <c r="M178" i="8" a="1"/>
  <c r="M178" i="8" s="1"/>
  <c r="M179" i="8" a="1"/>
  <c r="M179" i="8" s="1"/>
  <c r="M180" i="8" a="1"/>
  <c r="M180" i="8" s="1"/>
  <c r="M181" i="8" a="1"/>
  <c r="M181" i="8" s="1"/>
  <c r="M182" i="8" a="1"/>
  <c r="M182" i="8" s="1"/>
  <c r="M183" i="8" a="1"/>
  <c r="M183" i="8" s="1"/>
  <c r="M184" i="8" a="1"/>
  <c r="M184" i="8" s="1"/>
  <c r="M185" i="8" a="1"/>
  <c r="M185" i="8" s="1"/>
  <c r="M186" i="8" a="1"/>
  <c r="M186" i="8" s="1"/>
  <c r="M187" i="8" a="1"/>
  <c r="M187" i="8" s="1"/>
  <c r="M188" i="8" a="1"/>
  <c r="M188" i="8" s="1"/>
  <c r="M189" i="8" a="1"/>
  <c r="M189" i="8" s="1"/>
  <c r="M190" i="8" a="1"/>
  <c r="M190" i="8" s="1"/>
  <c r="M191" i="8" a="1"/>
  <c r="M191" i="8" s="1"/>
  <c r="M192" i="8" a="1"/>
  <c r="M192" i="8" s="1"/>
  <c r="M193" i="8" a="1"/>
  <c r="M193" i="8" s="1"/>
  <c r="M194" i="8" a="1"/>
  <c r="M194" i="8" s="1"/>
  <c r="M195" i="8" a="1"/>
  <c r="M195" i="8" s="1"/>
  <c r="M196" i="8" a="1"/>
  <c r="M196" i="8" s="1"/>
  <c r="M197" i="8" a="1"/>
  <c r="M197" i="8" s="1"/>
  <c r="M198" i="8" a="1"/>
  <c r="M198" i="8" s="1"/>
  <c r="M199" i="8" a="1"/>
  <c r="M199" i="8" s="1"/>
  <c r="M200" i="8" a="1"/>
  <c r="M200" i="8" s="1"/>
  <c r="M201" i="8" a="1"/>
  <c r="M201" i="8" s="1"/>
  <c r="M202" i="8" a="1"/>
  <c r="M202" i="8" s="1"/>
  <c r="M203" i="8" a="1"/>
  <c r="M203" i="8" s="1"/>
  <c r="M204" i="8" a="1"/>
  <c r="M204" i="8" s="1"/>
  <c r="M205" i="8" a="1"/>
  <c r="M205" i="8" s="1"/>
  <c r="M206" i="8" a="1"/>
  <c r="M206" i="8" s="1"/>
  <c r="M207" i="8" a="1"/>
  <c r="M207" i="8" s="1"/>
  <c r="M208" i="8" a="1"/>
  <c r="M208" i="8" s="1"/>
  <c r="M209" i="8" a="1"/>
  <c r="M209" i="8" s="1"/>
  <c r="M210" i="8" a="1"/>
  <c r="M210" i="8" s="1"/>
  <c r="M211" i="8" a="1"/>
  <c r="M211" i="8" s="1"/>
  <c r="M212" i="8" a="1"/>
  <c r="M212" i="8" s="1"/>
  <c r="M213" i="8" a="1"/>
  <c r="M213" i="8" s="1"/>
  <c r="M214" i="8" a="1"/>
  <c r="M214" i="8" s="1"/>
  <c r="M215" i="8" a="1"/>
  <c r="M215" i="8" s="1"/>
  <c r="M216" i="8" a="1"/>
  <c r="M216" i="8" s="1"/>
  <c r="M217" i="8" a="1"/>
  <c r="M217" i="8" s="1"/>
  <c r="M218" i="8" a="1"/>
  <c r="M218" i="8" s="1"/>
  <c r="M219" i="8" a="1"/>
  <c r="M219" i="8" s="1"/>
  <c r="M220" i="8" a="1"/>
  <c r="M220" i="8" s="1"/>
  <c r="M221" i="8" a="1"/>
  <c r="M221" i="8" s="1"/>
  <c r="M222" i="8" a="1"/>
  <c r="M222" i="8" s="1"/>
  <c r="M223" i="8" a="1"/>
  <c r="M223" i="8" s="1"/>
  <c r="M224" i="8" a="1"/>
  <c r="M224" i="8" s="1"/>
  <c r="M225" i="8" a="1"/>
  <c r="M225" i="8" s="1"/>
  <c r="M226" i="8" a="1"/>
  <c r="M226" i="8" s="1"/>
  <c r="M227" i="8" a="1"/>
  <c r="M227" i="8" s="1"/>
  <c r="M228" i="8" a="1"/>
  <c r="M228" i="8" s="1"/>
  <c r="M229" i="8" a="1"/>
  <c r="M229" i="8" s="1"/>
  <c r="M230" i="8" a="1"/>
  <c r="M230" i="8" s="1"/>
  <c r="M231" i="8" a="1"/>
  <c r="M231" i="8" s="1"/>
  <c r="M232" i="8" a="1"/>
  <c r="M232" i="8" s="1"/>
  <c r="M233" i="8" a="1"/>
  <c r="M233" i="8" s="1"/>
  <c r="M234" i="8" a="1"/>
  <c r="M234" i="8" s="1"/>
  <c r="M235" i="8" a="1"/>
  <c r="M235" i="8" s="1"/>
  <c r="M236" i="8" a="1"/>
  <c r="M236" i="8" s="1"/>
  <c r="M237" i="8" a="1"/>
  <c r="M237" i="8" s="1"/>
  <c r="M238" i="8" a="1"/>
  <c r="M238" i="8" s="1"/>
  <c r="M239" i="8" a="1"/>
  <c r="M239" i="8" s="1"/>
  <c r="M240" i="8" a="1"/>
  <c r="M240" i="8" s="1"/>
  <c r="M241" i="8" a="1"/>
  <c r="M241" i="8" s="1"/>
  <c r="M242" i="8" a="1"/>
  <c r="M242" i="8" s="1"/>
  <c r="M243" i="8" a="1"/>
  <c r="M243" i="8" s="1"/>
  <c r="M244" i="8" a="1"/>
  <c r="M244" i="8" s="1"/>
  <c r="M245" i="8" a="1"/>
  <c r="M245" i="8" s="1"/>
  <c r="M246" i="8" a="1"/>
  <c r="M246" i="8" s="1"/>
  <c r="M247" i="8" a="1"/>
  <c r="M247" i="8" s="1"/>
  <c r="M248" i="8" a="1"/>
  <c r="M248" i="8" s="1"/>
  <c r="M249" i="8" a="1"/>
  <c r="M249" i="8" s="1"/>
  <c r="M250" i="8" a="1"/>
  <c r="M250" i="8" s="1"/>
  <c r="M251" i="8" a="1"/>
  <c r="M251" i="8" s="1"/>
  <c r="M252" i="8" a="1"/>
  <c r="M252" i="8" s="1"/>
  <c r="M253" i="8" a="1"/>
  <c r="M253" i="8" s="1"/>
  <c r="M254" i="8" a="1"/>
  <c r="M254" i="8" s="1"/>
  <c r="M255" i="8" a="1"/>
  <c r="M255" i="8" s="1"/>
  <c r="M256" i="8" a="1"/>
  <c r="M256" i="8" s="1"/>
  <c r="M257" i="8" a="1"/>
  <c r="M257" i="8" s="1"/>
  <c r="M258" i="8" a="1"/>
  <c r="M258" i="8" s="1"/>
  <c r="M259" i="8" a="1"/>
  <c r="M259" i="8" s="1"/>
  <c r="M260" i="8" a="1"/>
  <c r="M260" i="8" s="1"/>
  <c r="M261" i="8" a="1"/>
  <c r="M261" i="8" s="1"/>
  <c r="M262" i="8" a="1"/>
  <c r="M262" i="8" s="1"/>
  <c r="M263" i="8" a="1"/>
  <c r="M263" i="8" s="1"/>
  <c r="M264" i="8" a="1"/>
  <c r="M264" i="8" s="1"/>
  <c r="M265" i="8" a="1"/>
  <c r="M265" i="8" s="1"/>
  <c r="M266" i="8" a="1"/>
  <c r="M266" i="8" s="1"/>
  <c r="M267" i="8" a="1"/>
  <c r="M267" i="8" s="1"/>
  <c r="M268" i="8" a="1"/>
  <c r="M268" i="8" s="1"/>
  <c r="M269" i="8" a="1"/>
  <c r="M269" i="8" s="1"/>
  <c r="M270" i="8" a="1"/>
  <c r="M270" i="8" s="1"/>
  <c r="M271" i="8" a="1"/>
  <c r="M271" i="8" s="1"/>
  <c r="M272" i="8" a="1"/>
  <c r="M272" i="8" s="1"/>
  <c r="M273" i="8" a="1"/>
  <c r="M273" i="8" s="1"/>
  <c r="M274" i="8" a="1"/>
  <c r="M274" i="8" s="1"/>
  <c r="M275" i="8" a="1"/>
  <c r="M275" i="8" s="1"/>
  <c r="M276" i="8" a="1"/>
  <c r="M276" i="8" s="1"/>
  <c r="M277" i="8" a="1"/>
  <c r="M277" i="8" s="1"/>
  <c r="M278" i="8" a="1"/>
  <c r="M278" i="8" s="1"/>
  <c r="M279" i="8" a="1"/>
  <c r="M279" i="8" s="1"/>
  <c r="M280" i="8" a="1"/>
  <c r="M280" i="8" s="1"/>
  <c r="M281" i="8" a="1"/>
  <c r="M281" i="8" s="1"/>
  <c r="M282" i="8" a="1"/>
  <c r="M282" i="8" s="1"/>
  <c r="M283" i="8" a="1"/>
  <c r="M283" i="8" s="1"/>
  <c r="M284" i="8" a="1"/>
  <c r="M284" i="8" s="1"/>
  <c r="M285" i="8" a="1"/>
  <c r="M285" i="8" s="1"/>
  <c r="M286" i="8" a="1"/>
  <c r="M286" i="8" s="1"/>
  <c r="M287" i="8" a="1"/>
  <c r="M287" i="8" s="1"/>
  <c r="M288" i="8" a="1"/>
  <c r="M288" i="8" s="1"/>
  <c r="M289" i="8" a="1"/>
  <c r="M289" i="8" s="1"/>
  <c r="M290" i="8" a="1"/>
  <c r="M290" i="8" s="1"/>
  <c r="M291" i="8" a="1"/>
  <c r="M291" i="8" s="1"/>
  <c r="M292" i="8" a="1"/>
  <c r="M292" i="8" s="1"/>
  <c r="M293" i="8" a="1"/>
  <c r="M293" i="8" s="1"/>
  <c r="M294" i="8" a="1"/>
  <c r="M294" i="8" s="1"/>
  <c r="M295" i="8" a="1"/>
  <c r="M295" i="8" s="1"/>
  <c r="M296" i="8" a="1"/>
  <c r="M296" i="8" s="1"/>
  <c r="M297" i="8" a="1"/>
  <c r="M297" i="8" s="1"/>
  <c r="M298" i="8" a="1"/>
  <c r="M298" i="8" s="1"/>
  <c r="L8" i="8" a="1"/>
  <c r="L8" i="8" s="1"/>
  <c r="L9" i="8" a="1"/>
  <c r="L9" i="8" s="1"/>
  <c r="L10" i="8" a="1"/>
  <c r="L10" i="8" s="1"/>
  <c r="L11" i="8" a="1"/>
  <c r="L11" i="8" s="1"/>
  <c r="L12" i="8" a="1"/>
  <c r="L12" i="8" s="1"/>
  <c r="L13" i="8" a="1"/>
  <c r="L13" i="8" s="1"/>
  <c r="L14" i="8" a="1"/>
  <c r="L14" i="8" s="1"/>
  <c r="L15" i="8" a="1"/>
  <c r="L15" i="8" s="1"/>
  <c r="L16" i="8" a="1"/>
  <c r="L16" i="8" s="1"/>
  <c r="L17" i="8" a="1"/>
  <c r="L17" i="8" s="1"/>
  <c r="L18" i="8" a="1"/>
  <c r="L18" i="8" s="1"/>
  <c r="L19" i="8" a="1"/>
  <c r="L19" i="8" s="1"/>
  <c r="L20" i="8" a="1"/>
  <c r="L20" i="8" s="1"/>
  <c r="L21" i="8" a="1"/>
  <c r="L21" i="8" s="1"/>
  <c r="L22" i="8" a="1"/>
  <c r="L22" i="8" s="1"/>
  <c r="L23" i="8" a="1"/>
  <c r="L23" i="8" s="1"/>
  <c r="L24" i="8" a="1"/>
  <c r="L24" i="8" s="1"/>
  <c r="L25" i="8" a="1"/>
  <c r="L25" i="8" s="1"/>
  <c r="L26" i="8" a="1"/>
  <c r="L26" i="8" s="1"/>
  <c r="L27" i="8" a="1"/>
  <c r="L27" i="8" s="1"/>
  <c r="L28" i="8" a="1"/>
  <c r="L28" i="8" s="1"/>
  <c r="L29" i="8" a="1"/>
  <c r="L29" i="8" s="1"/>
  <c r="L30" i="8" a="1"/>
  <c r="L30" i="8" s="1"/>
  <c r="L31" i="8" a="1"/>
  <c r="L31" i="8" s="1"/>
  <c r="L32" i="8" a="1"/>
  <c r="L32" i="8" s="1"/>
  <c r="L33" i="8" a="1"/>
  <c r="L33" i="8" s="1"/>
  <c r="L34" i="8" a="1"/>
  <c r="L34" i="8" s="1"/>
  <c r="L35" i="8" a="1"/>
  <c r="L35" i="8" s="1"/>
  <c r="L36" i="8" a="1"/>
  <c r="L36" i="8" s="1"/>
  <c r="L37" i="8" a="1"/>
  <c r="L37" i="8" s="1"/>
  <c r="L38" i="8" a="1"/>
  <c r="L38" i="8" s="1"/>
  <c r="L39" i="8" a="1"/>
  <c r="L39" i="8" s="1"/>
  <c r="L40" i="8" a="1"/>
  <c r="L40" i="8" s="1"/>
  <c r="L41" i="8" a="1"/>
  <c r="L41" i="8" s="1"/>
  <c r="L42" i="8" a="1"/>
  <c r="L42" i="8" s="1"/>
  <c r="L43" i="8" a="1"/>
  <c r="L43" i="8" s="1"/>
  <c r="L44" i="8" a="1"/>
  <c r="L44" i="8" s="1"/>
  <c r="L45" i="8" a="1"/>
  <c r="L45" i="8" s="1"/>
  <c r="L46" i="8" a="1"/>
  <c r="L46" i="8" s="1"/>
  <c r="L47" i="8" a="1"/>
  <c r="L47" i="8" s="1"/>
  <c r="L48" i="8" a="1"/>
  <c r="L48" i="8" s="1"/>
  <c r="L49" i="8" a="1"/>
  <c r="L49" i="8" s="1"/>
  <c r="L50" i="8" a="1"/>
  <c r="L50" i="8" s="1"/>
  <c r="L51" i="8" a="1"/>
  <c r="L51" i="8" s="1"/>
  <c r="L52" i="8" a="1"/>
  <c r="L52" i="8" s="1"/>
  <c r="L53" i="8" a="1"/>
  <c r="L53" i="8" s="1"/>
  <c r="L54" i="8" a="1"/>
  <c r="L54" i="8" s="1"/>
  <c r="L55" i="8" a="1"/>
  <c r="L55" i="8" s="1"/>
  <c r="L56" i="8" a="1"/>
  <c r="L56" i="8" s="1"/>
  <c r="L57" i="8" a="1"/>
  <c r="L57" i="8" s="1"/>
  <c r="L58" i="8" a="1"/>
  <c r="L58" i="8" s="1"/>
  <c r="L59" i="8" a="1"/>
  <c r="L59" i="8" s="1"/>
  <c r="L60" i="8" a="1"/>
  <c r="L60" i="8" s="1"/>
  <c r="L61" i="8" a="1"/>
  <c r="L61" i="8" s="1"/>
  <c r="L62" i="8" a="1"/>
  <c r="L62" i="8" s="1"/>
  <c r="L63" i="8" a="1"/>
  <c r="L63" i="8" s="1"/>
  <c r="L64" i="8" a="1"/>
  <c r="L64" i="8" s="1"/>
  <c r="L65" i="8" a="1"/>
  <c r="L65" i="8" s="1"/>
  <c r="L66" i="8" a="1"/>
  <c r="L66" i="8" s="1"/>
  <c r="L67" i="8" a="1"/>
  <c r="L67" i="8" s="1"/>
  <c r="L68" i="8" a="1"/>
  <c r="L68" i="8" s="1"/>
  <c r="L69" i="8" a="1"/>
  <c r="L69" i="8" s="1"/>
  <c r="L70" i="8" a="1"/>
  <c r="L70" i="8" s="1"/>
  <c r="L71" i="8" a="1"/>
  <c r="L71" i="8" s="1"/>
  <c r="L72" i="8" a="1"/>
  <c r="L72" i="8" s="1"/>
  <c r="L73" i="8" a="1"/>
  <c r="L73" i="8" s="1"/>
  <c r="L74" i="8" a="1"/>
  <c r="L74" i="8" s="1"/>
  <c r="L75" i="8" a="1"/>
  <c r="L75" i="8" s="1"/>
  <c r="L76" i="8" a="1"/>
  <c r="L76" i="8" s="1"/>
  <c r="L77" i="8" a="1"/>
  <c r="L77" i="8" s="1"/>
  <c r="L78" i="8" a="1"/>
  <c r="L78" i="8" s="1"/>
  <c r="L79" i="8" a="1"/>
  <c r="L79" i="8" s="1"/>
  <c r="L80" i="8" a="1"/>
  <c r="L80" i="8" s="1"/>
  <c r="L81" i="8" a="1"/>
  <c r="L81" i="8" s="1"/>
  <c r="L82" i="8" a="1"/>
  <c r="L82" i="8" s="1"/>
  <c r="L83" i="8" a="1"/>
  <c r="L83" i="8" s="1"/>
  <c r="L84" i="8" a="1"/>
  <c r="L84" i="8" s="1"/>
  <c r="L85" i="8" a="1"/>
  <c r="L85" i="8" s="1"/>
  <c r="L86" i="8" a="1"/>
  <c r="L86" i="8" s="1"/>
  <c r="L87" i="8" a="1"/>
  <c r="L87" i="8" s="1"/>
  <c r="L88" i="8" a="1"/>
  <c r="L88" i="8" s="1"/>
  <c r="L89" i="8" a="1"/>
  <c r="L89" i="8" s="1"/>
  <c r="L90" i="8" a="1"/>
  <c r="L90" i="8" s="1"/>
  <c r="L91" i="8" a="1"/>
  <c r="L91" i="8" s="1"/>
  <c r="L92" i="8" a="1"/>
  <c r="L92" i="8" s="1"/>
  <c r="L93" i="8" a="1"/>
  <c r="L93" i="8" s="1"/>
  <c r="L94" i="8" a="1"/>
  <c r="L94" i="8" s="1"/>
  <c r="L95" i="8" a="1"/>
  <c r="L95" i="8" s="1"/>
  <c r="L96" i="8" a="1"/>
  <c r="L96" i="8" s="1"/>
  <c r="L97" i="8" a="1"/>
  <c r="L97" i="8" s="1"/>
  <c r="L98" i="8" a="1"/>
  <c r="L98" i="8" s="1"/>
  <c r="L99" i="8" a="1"/>
  <c r="L99" i="8" s="1"/>
  <c r="L100" i="8" a="1"/>
  <c r="L100" i="8" s="1"/>
  <c r="L101" i="8" a="1"/>
  <c r="L101" i="8" s="1"/>
  <c r="L102" i="8" a="1"/>
  <c r="L102" i="8" s="1"/>
  <c r="L103" i="8" a="1"/>
  <c r="L103" i="8" s="1"/>
  <c r="L104" i="8" a="1"/>
  <c r="L104" i="8" s="1"/>
  <c r="L105" i="8" a="1"/>
  <c r="L105" i="8" s="1"/>
  <c r="L106" i="8" a="1"/>
  <c r="L106" i="8" s="1"/>
  <c r="L107" i="8" a="1"/>
  <c r="L107" i="8" s="1"/>
  <c r="L108" i="8" a="1"/>
  <c r="L108" i="8" s="1"/>
  <c r="L109" i="8" a="1"/>
  <c r="L109" i="8" s="1"/>
  <c r="L110" i="8" a="1"/>
  <c r="L110" i="8" s="1"/>
  <c r="L111" i="8" a="1"/>
  <c r="L111" i="8" s="1"/>
  <c r="L112" i="8" a="1"/>
  <c r="L112" i="8" s="1"/>
  <c r="L113" i="8" a="1"/>
  <c r="L113" i="8" s="1"/>
  <c r="L114" i="8" a="1"/>
  <c r="L114" i="8" s="1"/>
  <c r="L115" i="8" a="1"/>
  <c r="L115" i="8" s="1"/>
  <c r="L116" i="8" a="1"/>
  <c r="L116" i="8" s="1"/>
  <c r="L117" i="8" a="1"/>
  <c r="L117" i="8" s="1"/>
  <c r="L118" i="8" a="1"/>
  <c r="L118" i="8" s="1"/>
  <c r="L119" i="8" a="1"/>
  <c r="L119" i="8" s="1"/>
  <c r="L120" i="8" a="1"/>
  <c r="L120" i="8" s="1"/>
  <c r="L121" i="8" a="1"/>
  <c r="L121" i="8" s="1"/>
  <c r="L122" i="8" a="1"/>
  <c r="L122" i="8" s="1"/>
  <c r="L123" i="8" a="1"/>
  <c r="L123" i="8" s="1"/>
  <c r="L124" i="8" a="1"/>
  <c r="L124" i="8" s="1"/>
  <c r="L125" i="8" a="1"/>
  <c r="L125" i="8" s="1"/>
  <c r="L126" i="8" a="1"/>
  <c r="L126" i="8" s="1"/>
  <c r="L127" i="8" a="1"/>
  <c r="L127" i="8" s="1"/>
  <c r="L128" i="8" a="1"/>
  <c r="L128" i="8" s="1"/>
  <c r="L129" i="8" a="1"/>
  <c r="L129" i="8" s="1"/>
  <c r="L130" i="8" a="1"/>
  <c r="L130" i="8" s="1"/>
  <c r="L131" i="8" a="1"/>
  <c r="L131" i="8" s="1"/>
  <c r="L132" i="8" a="1"/>
  <c r="L132" i="8" s="1"/>
  <c r="L133" i="8" a="1"/>
  <c r="L133" i="8" s="1"/>
  <c r="L134" i="8" a="1"/>
  <c r="L134" i="8" s="1"/>
  <c r="L135" i="8" a="1"/>
  <c r="L135" i="8" s="1"/>
  <c r="L136" i="8" a="1"/>
  <c r="L136" i="8" s="1"/>
  <c r="L137" i="8" a="1"/>
  <c r="L137" i="8" s="1"/>
  <c r="L138" i="8" a="1"/>
  <c r="L138" i="8" s="1"/>
  <c r="L139" i="8" a="1"/>
  <c r="L139" i="8" s="1"/>
  <c r="L140" i="8" a="1"/>
  <c r="L140" i="8" s="1"/>
  <c r="L141" i="8" a="1"/>
  <c r="L141" i="8" s="1"/>
  <c r="L142" i="8" a="1"/>
  <c r="L142" i="8" s="1"/>
  <c r="L143" i="8" a="1"/>
  <c r="L143" i="8" s="1"/>
  <c r="L144" i="8" a="1"/>
  <c r="L144" i="8" s="1"/>
  <c r="L145" i="8" a="1"/>
  <c r="L145" i="8" s="1"/>
  <c r="L146" i="8" a="1"/>
  <c r="L146" i="8" s="1"/>
  <c r="L147" i="8" a="1"/>
  <c r="L147" i="8" s="1"/>
  <c r="L148" i="8" a="1"/>
  <c r="L148" i="8" s="1"/>
  <c r="L149" i="8" a="1"/>
  <c r="L149" i="8" s="1"/>
  <c r="L150" i="8" a="1"/>
  <c r="L150" i="8" s="1"/>
  <c r="L151" i="8" a="1"/>
  <c r="L151" i="8" s="1"/>
  <c r="L152" i="8" a="1"/>
  <c r="L152" i="8" s="1"/>
  <c r="L153" i="8" a="1"/>
  <c r="L153" i="8" s="1"/>
  <c r="L154" i="8" a="1"/>
  <c r="L154" i="8" s="1"/>
  <c r="L155" i="8" a="1"/>
  <c r="L155" i="8" s="1"/>
  <c r="L156" i="8" a="1"/>
  <c r="L156" i="8" s="1"/>
  <c r="L157" i="8" a="1"/>
  <c r="L157" i="8" s="1"/>
  <c r="L158" i="8" a="1"/>
  <c r="L158" i="8" s="1"/>
  <c r="L159" i="8" a="1"/>
  <c r="L159" i="8" s="1"/>
  <c r="L160" i="8" a="1"/>
  <c r="L160" i="8" s="1"/>
  <c r="L161" i="8" a="1"/>
  <c r="L161" i="8" s="1"/>
  <c r="L162" i="8" a="1"/>
  <c r="L162" i="8" s="1"/>
  <c r="L163" i="8" a="1"/>
  <c r="L163" i="8" s="1"/>
  <c r="L164" i="8" a="1"/>
  <c r="L164" i="8" s="1"/>
  <c r="L165" i="8" a="1"/>
  <c r="L165" i="8" s="1"/>
  <c r="L166" i="8" a="1"/>
  <c r="L166" i="8" s="1"/>
  <c r="L167" i="8" a="1"/>
  <c r="L167" i="8" s="1"/>
  <c r="L168" i="8" a="1"/>
  <c r="L168" i="8" s="1"/>
  <c r="L169" i="8" a="1"/>
  <c r="L169" i="8" s="1"/>
  <c r="L170" i="8" a="1"/>
  <c r="L170" i="8" s="1"/>
  <c r="L171" i="8" a="1"/>
  <c r="L171" i="8" s="1"/>
  <c r="L172" i="8" a="1"/>
  <c r="L172" i="8" s="1"/>
  <c r="L173" i="8" a="1"/>
  <c r="L173" i="8" s="1"/>
  <c r="L174" i="8" a="1"/>
  <c r="L174" i="8" s="1"/>
  <c r="L175" i="8" a="1"/>
  <c r="L175" i="8" s="1"/>
  <c r="L176" i="8" a="1"/>
  <c r="L176" i="8" s="1"/>
  <c r="L177" i="8" a="1"/>
  <c r="L177" i="8" s="1"/>
  <c r="L178" i="8" a="1"/>
  <c r="L178" i="8" s="1"/>
  <c r="L179" i="8" a="1"/>
  <c r="L179" i="8" s="1"/>
  <c r="L180" i="8" a="1"/>
  <c r="L180" i="8" s="1"/>
  <c r="L181" i="8" a="1"/>
  <c r="L181" i="8" s="1"/>
  <c r="L182" i="8" a="1"/>
  <c r="L182" i="8" s="1"/>
  <c r="L183" i="8" a="1"/>
  <c r="L183" i="8" s="1"/>
  <c r="L184" i="8" a="1"/>
  <c r="L184" i="8" s="1"/>
  <c r="L185" i="8" a="1"/>
  <c r="L185" i="8" s="1"/>
  <c r="L186" i="8" a="1"/>
  <c r="L186" i="8" s="1"/>
  <c r="L187" i="8" a="1"/>
  <c r="L187" i="8" s="1"/>
  <c r="L188" i="8" a="1"/>
  <c r="L188" i="8" s="1"/>
  <c r="L189" i="8" a="1"/>
  <c r="L189" i="8" s="1"/>
  <c r="L190" i="8" a="1"/>
  <c r="L190" i="8" s="1"/>
  <c r="L191" i="8" a="1"/>
  <c r="L191" i="8" s="1"/>
  <c r="L192" i="8" a="1"/>
  <c r="L192" i="8" s="1"/>
  <c r="L193" i="8" a="1"/>
  <c r="L193" i="8" s="1"/>
  <c r="L194" i="8" a="1"/>
  <c r="L194" i="8" s="1"/>
  <c r="L195" i="8" a="1"/>
  <c r="L195" i="8" s="1"/>
  <c r="L196" i="8" a="1"/>
  <c r="L196" i="8" s="1"/>
  <c r="L197" i="8" a="1"/>
  <c r="L197" i="8" s="1"/>
  <c r="L198" i="8" a="1"/>
  <c r="L198" i="8" s="1"/>
  <c r="L199" i="8" a="1"/>
  <c r="L199" i="8" s="1"/>
  <c r="L200" i="8" a="1"/>
  <c r="L200" i="8" s="1"/>
  <c r="L201" i="8" a="1"/>
  <c r="L201" i="8" s="1"/>
  <c r="L202" i="8" a="1"/>
  <c r="L202" i="8" s="1"/>
  <c r="L203" i="8" a="1"/>
  <c r="L203" i="8" s="1"/>
  <c r="L204" i="8" a="1"/>
  <c r="L204" i="8" s="1"/>
  <c r="L205" i="8" a="1"/>
  <c r="L205" i="8" s="1"/>
  <c r="L206" i="8" a="1"/>
  <c r="L206" i="8" s="1"/>
  <c r="L207" i="8" a="1"/>
  <c r="L207" i="8" s="1"/>
  <c r="L208" i="8" a="1"/>
  <c r="L208" i="8" s="1"/>
  <c r="L209" i="8" a="1"/>
  <c r="L209" i="8" s="1"/>
  <c r="L210" i="8" a="1"/>
  <c r="L210" i="8" s="1"/>
  <c r="L211" i="8" a="1"/>
  <c r="L211" i="8" s="1"/>
  <c r="L212" i="8" a="1"/>
  <c r="L212" i="8" s="1"/>
  <c r="L213" i="8" a="1"/>
  <c r="L213" i="8" s="1"/>
  <c r="L214" i="8" a="1"/>
  <c r="L214" i="8" s="1"/>
  <c r="L215" i="8" a="1"/>
  <c r="L215" i="8" s="1"/>
  <c r="L216" i="8" a="1"/>
  <c r="L216" i="8" s="1"/>
  <c r="L217" i="8" a="1"/>
  <c r="L217" i="8" s="1"/>
  <c r="L218" i="8" a="1"/>
  <c r="L218" i="8" s="1"/>
  <c r="L219" i="8" a="1"/>
  <c r="L219" i="8" s="1"/>
  <c r="L220" i="8" a="1"/>
  <c r="L220" i="8" s="1"/>
  <c r="L221" i="8" a="1"/>
  <c r="L221" i="8" s="1"/>
  <c r="L222" i="8" a="1"/>
  <c r="L222" i="8" s="1"/>
  <c r="L223" i="8" a="1"/>
  <c r="L223" i="8" s="1"/>
  <c r="L224" i="8" a="1"/>
  <c r="L224" i="8" s="1"/>
  <c r="L225" i="8" a="1"/>
  <c r="L225" i="8" s="1"/>
  <c r="L226" i="8" a="1"/>
  <c r="L226" i="8" s="1"/>
  <c r="L227" i="8" a="1"/>
  <c r="L227" i="8" s="1"/>
  <c r="L228" i="8" a="1"/>
  <c r="L228" i="8" s="1"/>
  <c r="L229" i="8" a="1"/>
  <c r="L229" i="8" s="1"/>
  <c r="L230" i="8" a="1"/>
  <c r="L230" i="8" s="1"/>
  <c r="L231" i="8" a="1"/>
  <c r="L231" i="8" s="1"/>
  <c r="L232" i="8" a="1"/>
  <c r="L232" i="8" s="1"/>
  <c r="L233" i="8" a="1"/>
  <c r="L233" i="8" s="1"/>
  <c r="L234" i="8" a="1"/>
  <c r="L234" i="8" s="1"/>
  <c r="L235" i="8" a="1"/>
  <c r="L235" i="8" s="1"/>
  <c r="L236" i="8" a="1"/>
  <c r="L236" i="8" s="1"/>
  <c r="L237" i="8" a="1"/>
  <c r="L237" i="8" s="1"/>
  <c r="L238" i="8" a="1"/>
  <c r="L238" i="8" s="1"/>
  <c r="L239" i="8" a="1"/>
  <c r="L239" i="8" s="1"/>
  <c r="L240" i="8" a="1"/>
  <c r="L240" i="8" s="1"/>
  <c r="L241" i="8" a="1"/>
  <c r="L241" i="8" s="1"/>
  <c r="L242" i="8" a="1"/>
  <c r="L242" i="8" s="1"/>
  <c r="L243" i="8" a="1"/>
  <c r="L243" i="8" s="1"/>
  <c r="L244" i="8" a="1"/>
  <c r="L244" i="8" s="1"/>
  <c r="L245" i="8" a="1"/>
  <c r="L245" i="8" s="1"/>
  <c r="L246" i="8" a="1"/>
  <c r="L246" i="8" s="1"/>
  <c r="L247" i="8" a="1"/>
  <c r="L247" i="8" s="1"/>
  <c r="L248" i="8" a="1"/>
  <c r="L248" i="8" s="1"/>
  <c r="L249" i="8" a="1"/>
  <c r="L249" i="8" s="1"/>
  <c r="L250" i="8" a="1"/>
  <c r="L250" i="8" s="1"/>
  <c r="L251" i="8" a="1"/>
  <c r="L251" i="8" s="1"/>
  <c r="L252" i="8" a="1"/>
  <c r="L252" i="8" s="1"/>
  <c r="L253" i="8" a="1"/>
  <c r="L253" i="8" s="1"/>
  <c r="L254" i="8" a="1"/>
  <c r="L254" i="8" s="1"/>
  <c r="L255" i="8" a="1"/>
  <c r="L255" i="8" s="1"/>
  <c r="L256" i="8" a="1"/>
  <c r="L256" i="8" s="1"/>
  <c r="L257" i="8" a="1"/>
  <c r="L257" i="8" s="1"/>
  <c r="L258" i="8" a="1"/>
  <c r="L258" i="8" s="1"/>
  <c r="L259" i="8" a="1"/>
  <c r="L259" i="8" s="1"/>
  <c r="L260" i="8" a="1"/>
  <c r="L260" i="8" s="1"/>
  <c r="L261" i="8" a="1"/>
  <c r="L261" i="8" s="1"/>
  <c r="L262" i="8" a="1"/>
  <c r="L262" i="8" s="1"/>
  <c r="L263" i="8" a="1"/>
  <c r="L263" i="8" s="1"/>
  <c r="L264" i="8" a="1"/>
  <c r="L264" i="8" s="1"/>
  <c r="L265" i="8" a="1"/>
  <c r="L265" i="8" s="1"/>
  <c r="L266" i="8" a="1"/>
  <c r="L266" i="8" s="1"/>
  <c r="L267" i="8" a="1"/>
  <c r="L267" i="8" s="1"/>
  <c r="L268" i="8" a="1"/>
  <c r="L268" i="8" s="1"/>
  <c r="L269" i="8" a="1"/>
  <c r="L269" i="8" s="1"/>
  <c r="L270" i="8" a="1"/>
  <c r="L270" i="8" s="1"/>
  <c r="L271" i="8" a="1"/>
  <c r="L271" i="8" s="1"/>
  <c r="L272" i="8" a="1"/>
  <c r="L272" i="8" s="1"/>
  <c r="L273" i="8" a="1"/>
  <c r="L273" i="8" s="1"/>
  <c r="L274" i="8" a="1"/>
  <c r="L274" i="8" s="1"/>
  <c r="L275" i="8" a="1"/>
  <c r="L275" i="8" s="1"/>
  <c r="L276" i="8" a="1"/>
  <c r="L276" i="8" s="1"/>
  <c r="L277" i="8" a="1"/>
  <c r="L277" i="8" s="1"/>
  <c r="L278" i="8" a="1"/>
  <c r="L278" i="8" s="1"/>
  <c r="L279" i="8" a="1"/>
  <c r="L279" i="8" s="1"/>
  <c r="L280" i="8" a="1"/>
  <c r="L280" i="8" s="1"/>
  <c r="L281" i="8" a="1"/>
  <c r="L281" i="8" s="1"/>
  <c r="L282" i="8" a="1"/>
  <c r="L282" i="8" s="1"/>
  <c r="L283" i="8" a="1"/>
  <c r="L283" i="8" s="1"/>
  <c r="L284" i="8" a="1"/>
  <c r="L284" i="8" s="1"/>
  <c r="L285" i="8" a="1"/>
  <c r="L285" i="8" s="1"/>
  <c r="L286" i="8" a="1"/>
  <c r="L286" i="8" s="1"/>
  <c r="L287" i="8" a="1"/>
  <c r="L287" i="8" s="1"/>
  <c r="L288" i="8" a="1"/>
  <c r="L288" i="8" s="1"/>
  <c r="L289" i="8" a="1"/>
  <c r="L289" i="8" s="1"/>
  <c r="L290" i="8" a="1"/>
  <c r="L290" i="8" s="1"/>
  <c r="L291" i="8" a="1"/>
  <c r="L291" i="8" s="1"/>
  <c r="L292" i="8" a="1"/>
  <c r="L292" i="8" s="1"/>
  <c r="L293" i="8" a="1"/>
  <c r="L293" i="8" s="1"/>
  <c r="L294" i="8" a="1"/>
  <c r="L294" i="8" s="1"/>
  <c r="L295" i="8" a="1"/>
  <c r="L295" i="8" s="1"/>
  <c r="L296" i="8" a="1"/>
  <c r="L296" i="8" s="1"/>
  <c r="L297" i="8" a="1"/>
  <c r="L297" i="8" s="1"/>
  <c r="L298" i="8" a="1"/>
  <c r="L298" i="8" s="1"/>
  <c r="K8" i="8" a="1"/>
  <c r="K8" i="8" s="1"/>
  <c r="K9" i="8" a="1"/>
  <c r="K9" i="8" s="1"/>
  <c r="K10" i="8" a="1"/>
  <c r="K10" i="8" s="1"/>
  <c r="K11" i="8" a="1"/>
  <c r="K11" i="8" s="1"/>
  <c r="K12" i="8" a="1"/>
  <c r="K12" i="8" s="1"/>
  <c r="K13" i="8" a="1"/>
  <c r="K13" i="8" s="1"/>
  <c r="K14" i="8" a="1"/>
  <c r="K14" i="8" s="1"/>
  <c r="K15" i="8" a="1"/>
  <c r="K15" i="8" s="1"/>
  <c r="K16" i="8" a="1"/>
  <c r="K16" i="8" s="1"/>
  <c r="K17" i="8" a="1"/>
  <c r="K17" i="8" s="1"/>
  <c r="K18" i="8" a="1"/>
  <c r="K18" i="8" s="1"/>
  <c r="K19" i="8" a="1"/>
  <c r="K19" i="8" s="1"/>
  <c r="K20" i="8" a="1"/>
  <c r="K20" i="8" s="1"/>
  <c r="K21" i="8" a="1"/>
  <c r="K21" i="8" s="1"/>
  <c r="K22" i="8" a="1"/>
  <c r="K22" i="8" s="1"/>
  <c r="K23" i="8" a="1"/>
  <c r="K23" i="8" s="1"/>
  <c r="K24" i="8" a="1"/>
  <c r="K24" i="8" s="1"/>
  <c r="K25" i="8" a="1"/>
  <c r="K25" i="8" s="1"/>
  <c r="K26" i="8" a="1"/>
  <c r="K26" i="8" s="1"/>
  <c r="K27" i="8" a="1"/>
  <c r="K27" i="8" s="1"/>
  <c r="K28" i="8" a="1"/>
  <c r="K28" i="8" s="1"/>
  <c r="K29" i="8" a="1"/>
  <c r="K29" i="8" s="1"/>
  <c r="K30" i="8" a="1"/>
  <c r="K30" i="8" s="1"/>
  <c r="K31" i="8" a="1"/>
  <c r="K31" i="8" s="1"/>
  <c r="K32" i="8" a="1"/>
  <c r="K32" i="8" s="1"/>
  <c r="K33" i="8" a="1"/>
  <c r="K33" i="8" s="1"/>
  <c r="K34" i="8" a="1"/>
  <c r="K34" i="8" s="1"/>
  <c r="K35" i="8" a="1"/>
  <c r="K35" i="8" s="1"/>
  <c r="K36" i="8" a="1"/>
  <c r="K36" i="8" s="1"/>
  <c r="K37" i="8" a="1"/>
  <c r="K37" i="8" s="1"/>
  <c r="K38" i="8" a="1"/>
  <c r="K38" i="8" s="1"/>
  <c r="K39" i="8" a="1"/>
  <c r="K39" i="8" s="1"/>
  <c r="K40" i="8" a="1"/>
  <c r="K40" i="8" s="1"/>
  <c r="K41" i="8" a="1"/>
  <c r="K41" i="8" s="1"/>
  <c r="K42" i="8" a="1"/>
  <c r="K42" i="8" s="1"/>
  <c r="K43" i="8" a="1"/>
  <c r="K43" i="8" s="1"/>
  <c r="K44" i="8" a="1"/>
  <c r="K44" i="8" s="1"/>
  <c r="K45" i="8" a="1"/>
  <c r="K45" i="8" s="1"/>
  <c r="K46" i="8" a="1"/>
  <c r="K46" i="8" s="1"/>
  <c r="K47" i="8" a="1"/>
  <c r="K47" i="8" s="1"/>
  <c r="K48" i="8" a="1"/>
  <c r="K48" i="8" s="1"/>
  <c r="K49" i="8" a="1"/>
  <c r="K49" i="8" s="1"/>
  <c r="K50" i="8" a="1"/>
  <c r="K50" i="8" s="1"/>
  <c r="K51" i="8" a="1"/>
  <c r="K51" i="8" s="1"/>
  <c r="K52" i="8" a="1"/>
  <c r="K52" i="8" s="1"/>
  <c r="K53" i="8" a="1"/>
  <c r="K53" i="8" s="1"/>
  <c r="K54" i="8" a="1"/>
  <c r="K54" i="8" s="1"/>
  <c r="K55" i="8" a="1"/>
  <c r="K55" i="8" s="1"/>
  <c r="K56" i="8" a="1"/>
  <c r="K56" i="8" s="1"/>
  <c r="K57" i="8" a="1"/>
  <c r="K57" i="8" s="1"/>
  <c r="K58" i="8" a="1"/>
  <c r="K58" i="8" s="1"/>
  <c r="K59" i="8" a="1"/>
  <c r="K59" i="8" s="1"/>
  <c r="K60" i="8" a="1"/>
  <c r="K60" i="8" s="1"/>
  <c r="K61" i="8" a="1"/>
  <c r="K61" i="8" s="1"/>
  <c r="K62" i="8" a="1"/>
  <c r="K62" i="8" s="1"/>
  <c r="K63" i="8" a="1"/>
  <c r="K63" i="8" s="1"/>
  <c r="K64" i="8" a="1"/>
  <c r="K64" i="8" s="1"/>
  <c r="K65" i="8" a="1"/>
  <c r="K65" i="8" s="1"/>
  <c r="K66" i="8" a="1"/>
  <c r="K66" i="8" s="1"/>
  <c r="K67" i="8" a="1"/>
  <c r="K67" i="8" s="1"/>
  <c r="K68" i="8" a="1"/>
  <c r="K68" i="8" s="1"/>
  <c r="K69" i="8" a="1"/>
  <c r="K69" i="8" s="1"/>
  <c r="K70" i="8" a="1"/>
  <c r="K70" i="8" s="1"/>
  <c r="K71" i="8" a="1"/>
  <c r="K71" i="8" s="1"/>
  <c r="K72" i="8" a="1"/>
  <c r="K72" i="8" s="1"/>
  <c r="K73" i="8" a="1"/>
  <c r="K73" i="8" s="1"/>
  <c r="K74" i="8" a="1"/>
  <c r="K74" i="8" s="1"/>
  <c r="K75" i="8" a="1"/>
  <c r="K75" i="8" s="1"/>
  <c r="K76" i="8" a="1"/>
  <c r="K76" i="8" s="1"/>
  <c r="K77" i="8" a="1"/>
  <c r="K77" i="8" s="1"/>
  <c r="K78" i="8" a="1"/>
  <c r="K78" i="8" s="1"/>
  <c r="K79" i="8" a="1"/>
  <c r="K79" i="8" s="1"/>
  <c r="K80" i="8" a="1"/>
  <c r="K80" i="8" s="1"/>
  <c r="K81" i="8" a="1"/>
  <c r="K81" i="8" s="1"/>
  <c r="K82" i="8" a="1"/>
  <c r="K82" i="8" s="1"/>
  <c r="K83" i="8" a="1"/>
  <c r="K83" i="8" s="1"/>
  <c r="K84" i="8" a="1"/>
  <c r="K84" i="8" s="1"/>
  <c r="K85" i="8" a="1"/>
  <c r="K85" i="8" s="1"/>
  <c r="K86" i="8" a="1"/>
  <c r="K86" i="8" s="1"/>
  <c r="K87" i="8" a="1"/>
  <c r="K87" i="8" s="1"/>
  <c r="K88" i="8" a="1"/>
  <c r="K88" i="8" s="1"/>
  <c r="K89" i="8" a="1"/>
  <c r="K89" i="8" s="1"/>
  <c r="K90" i="8" a="1"/>
  <c r="K90" i="8" s="1"/>
  <c r="K91" i="8" a="1"/>
  <c r="K91" i="8" s="1"/>
  <c r="K92" i="8" a="1"/>
  <c r="K92" i="8" s="1"/>
  <c r="K93" i="8" a="1"/>
  <c r="K93" i="8" s="1"/>
  <c r="K94" i="8" a="1"/>
  <c r="K94" i="8" s="1"/>
  <c r="K95" i="8" a="1"/>
  <c r="K95" i="8" s="1"/>
  <c r="K96" i="8" a="1"/>
  <c r="K96" i="8" s="1"/>
  <c r="K97" i="8" a="1"/>
  <c r="K97" i="8" s="1"/>
  <c r="K98" i="8" a="1"/>
  <c r="K98" i="8" s="1"/>
  <c r="K99" i="8" a="1"/>
  <c r="K99" i="8" s="1"/>
  <c r="K100" i="8" a="1"/>
  <c r="K100" i="8" s="1"/>
  <c r="K101" i="8" a="1"/>
  <c r="K101" i="8" s="1"/>
  <c r="K102" i="8" a="1"/>
  <c r="K102" i="8" s="1"/>
  <c r="K103" i="8" a="1"/>
  <c r="K103" i="8" s="1"/>
  <c r="K104" i="8" a="1"/>
  <c r="K104" i="8" s="1"/>
  <c r="K105" i="8" a="1"/>
  <c r="K105" i="8" s="1"/>
  <c r="K106" i="8" a="1"/>
  <c r="K106" i="8" s="1"/>
  <c r="K107" i="8" a="1"/>
  <c r="K107" i="8" s="1"/>
  <c r="K108" i="8" a="1"/>
  <c r="K108" i="8" s="1"/>
  <c r="K109" i="8" a="1"/>
  <c r="K109" i="8" s="1"/>
  <c r="K110" i="8" a="1"/>
  <c r="K110" i="8" s="1"/>
  <c r="K111" i="8" a="1"/>
  <c r="K111" i="8" s="1"/>
  <c r="K112" i="8" a="1"/>
  <c r="K112" i="8" s="1"/>
  <c r="K113" i="8" a="1"/>
  <c r="K113" i="8" s="1"/>
  <c r="K114" i="8" a="1"/>
  <c r="K114" i="8" s="1"/>
  <c r="K115" i="8" a="1"/>
  <c r="K115" i="8" s="1"/>
  <c r="K116" i="8" a="1"/>
  <c r="K116" i="8" s="1"/>
  <c r="K117" i="8" a="1"/>
  <c r="K117" i="8" s="1"/>
  <c r="K118" i="8" a="1"/>
  <c r="K118" i="8" s="1"/>
  <c r="K119" i="8" a="1"/>
  <c r="K119" i="8" s="1"/>
  <c r="K120" i="8" a="1"/>
  <c r="K120" i="8" s="1"/>
  <c r="K121" i="8" a="1"/>
  <c r="K121" i="8" s="1"/>
  <c r="K122" i="8" a="1"/>
  <c r="K122" i="8" s="1"/>
  <c r="K123" i="8" a="1"/>
  <c r="K123" i="8" s="1"/>
  <c r="K124" i="8" a="1"/>
  <c r="K124" i="8" s="1"/>
  <c r="K125" i="8" a="1"/>
  <c r="K125" i="8" s="1"/>
  <c r="K126" i="8" a="1"/>
  <c r="K126" i="8" s="1"/>
  <c r="K127" i="8" a="1"/>
  <c r="K127" i="8" s="1"/>
  <c r="K128" i="8" a="1"/>
  <c r="K128" i="8" s="1"/>
  <c r="K129" i="8" a="1"/>
  <c r="K129" i="8" s="1"/>
  <c r="K130" i="8" a="1"/>
  <c r="K130" i="8" s="1"/>
  <c r="K131" i="8" a="1"/>
  <c r="K131" i="8" s="1"/>
  <c r="K132" i="8" a="1"/>
  <c r="K132" i="8" s="1"/>
  <c r="K133" i="8" a="1"/>
  <c r="K133" i="8" s="1"/>
  <c r="K134" i="8" a="1"/>
  <c r="K134" i="8" s="1"/>
  <c r="K135" i="8" a="1"/>
  <c r="K135" i="8" s="1"/>
  <c r="K136" i="8" a="1"/>
  <c r="K136" i="8" s="1"/>
  <c r="K137" i="8" a="1"/>
  <c r="K137" i="8" s="1"/>
  <c r="K138" i="8" a="1"/>
  <c r="K138" i="8" s="1"/>
  <c r="K139" i="8" a="1"/>
  <c r="K139" i="8" s="1"/>
  <c r="K140" i="8" a="1"/>
  <c r="K140" i="8" s="1"/>
  <c r="K141" i="8" a="1"/>
  <c r="K141" i="8" s="1"/>
  <c r="K142" i="8" a="1"/>
  <c r="K142" i="8" s="1"/>
  <c r="K143" i="8" a="1"/>
  <c r="K143" i="8" s="1"/>
  <c r="K144" i="8" a="1"/>
  <c r="K144" i="8" s="1"/>
  <c r="K145" i="8" a="1"/>
  <c r="K145" i="8" s="1"/>
  <c r="K146" i="8" a="1"/>
  <c r="K146" i="8" s="1"/>
  <c r="K147" i="8" a="1"/>
  <c r="K147" i="8" s="1"/>
  <c r="K148" i="8" a="1"/>
  <c r="K148" i="8" s="1"/>
  <c r="K149" i="8" a="1"/>
  <c r="K149" i="8" s="1"/>
  <c r="K150" i="8" a="1"/>
  <c r="K150" i="8" s="1"/>
  <c r="K151" i="8" a="1"/>
  <c r="K151" i="8" s="1"/>
  <c r="K152" i="8" a="1"/>
  <c r="K152" i="8" s="1"/>
  <c r="K153" i="8" a="1"/>
  <c r="K153" i="8" s="1"/>
  <c r="K154" i="8" a="1"/>
  <c r="K154" i="8" s="1"/>
  <c r="K155" i="8" a="1"/>
  <c r="K155" i="8" s="1"/>
  <c r="K156" i="8" a="1"/>
  <c r="K156" i="8" s="1"/>
  <c r="K157" i="8" a="1"/>
  <c r="K157" i="8" s="1"/>
  <c r="K158" i="8" a="1"/>
  <c r="K158" i="8" s="1"/>
  <c r="K159" i="8" a="1"/>
  <c r="K159" i="8" s="1"/>
  <c r="K160" i="8" a="1"/>
  <c r="K160" i="8" s="1"/>
  <c r="K161" i="8" a="1"/>
  <c r="K161" i="8" s="1"/>
  <c r="K162" i="8" a="1"/>
  <c r="K162" i="8" s="1"/>
  <c r="K163" i="8" a="1"/>
  <c r="K163" i="8" s="1"/>
  <c r="K164" i="8" a="1"/>
  <c r="K164" i="8" s="1"/>
  <c r="K165" i="8" a="1"/>
  <c r="K165" i="8" s="1"/>
  <c r="K166" i="8" a="1"/>
  <c r="K166" i="8" s="1"/>
  <c r="K167" i="8" a="1"/>
  <c r="K167" i="8" s="1"/>
  <c r="K168" i="8" a="1"/>
  <c r="K168" i="8" s="1"/>
  <c r="K169" i="8" a="1"/>
  <c r="K169" i="8" s="1"/>
  <c r="K170" i="8" a="1"/>
  <c r="K170" i="8" s="1"/>
  <c r="K171" i="8" a="1"/>
  <c r="K171" i="8" s="1"/>
  <c r="K172" i="8" a="1"/>
  <c r="K172" i="8" s="1"/>
  <c r="K173" i="8" a="1"/>
  <c r="K173" i="8" s="1"/>
  <c r="K174" i="8" a="1"/>
  <c r="K174" i="8" s="1"/>
  <c r="K175" i="8" a="1"/>
  <c r="K175" i="8" s="1"/>
  <c r="K176" i="8" a="1"/>
  <c r="K176" i="8" s="1"/>
  <c r="K177" i="8" a="1"/>
  <c r="K177" i="8" s="1"/>
  <c r="K178" i="8" a="1"/>
  <c r="K178" i="8" s="1"/>
  <c r="K179" i="8" a="1"/>
  <c r="K179" i="8" s="1"/>
  <c r="K180" i="8" a="1"/>
  <c r="K180" i="8" s="1"/>
  <c r="K181" i="8" a="1"/>
  <c r="K181" i="8" s="1"/>
  <c r="K182" i="8" a="1"/>
  <c r="K182" i="8" s="1"/>
  <c r="K183" i="8" a="1"/>
  <c r="K183" i="8" s="1"/>
  <c r="K184" i="8" a="1"/>
  <c r="K184" i="8" s="1"/>
  <c r="K185" i="8" a="1"/>
  <c r="K185" i="8" s="1"/>
  <c r="K186" i="8" a="1"/>
  <c r="K186" i="8" s="1"/>
  <c r="K187" i="8" a="1"/>
  <c r="K187" i="8" s="1"/>
  <c r="K188" i="8" a="1"/>
  <c r="K188" i="8" s="1"/>
  <c r="K189" i="8" a="1"/>
  <c r="K189" i="8" s="1"/>
  <c r="K190" i="8" a="1"/>
  <c r="K190" i="8" s="1"/>
  <c r="K191" i="8" a="1"/>
  <c r="K191" i="8" s="1"/>
  <c r="K192" i="8" a="1"/>
  <c r="K192" i="8" s="1"/>
  <c r="K193" i="8" a="1"/>
  <c r="K193" i="8" s="1"/>
  <c r="K194" i="8" a="1"/>
  <c r="K194" i="8" s="1"/>
  <c r="K195" i="8" a="1"/>
  <c r="K195" i="8" s="1"/>
  <c r="K196" i="8" a="1"/>
  <c r="K196" i="8" s="1"/>
  <c r="K197" i="8" a="1"/>
  <c r="K197" i="8" s="1"/>
  <c r="K198" i="8" a="1"/>
  <c r="K198" i="8" s="1"/>
  <c r="K199" i="8" a="1"/>
  <c r="K199" i="8" s="1"/>
  <c r="K200" i="8" a="1"/>
  <c r="K200" i="8" s="1"/>
  <c r="K201" i="8" a="1"/>
  <c r="K201" i="8" s="1"/>
  <c r="K202" i="8" a="1"/>
  <c r="K202" i="8" s="1"/>
  <c r="K203" i="8" a="1"/>
  <c r="K203" i="8" s="1"/>
  <c r="K204" i="8" a="1"/>
  <c r="K204" i="8" s="1"/>
  <c r="K205" i="8" a="1"/>
  <c r="K205" i="8" s="1"/>
  <c r="K206" i="8" a="1"/>
  <c r="K206" i="8" s="1"/>
  <c r="K207" i="8" a="1"/>
  <c r="K207" i="8" s="1"/>
  <c r="K208" i="8" a="1"/>
  <c r="K208" i="8" s="1"/>
  <c r="K209" i="8" a="1"/>
  <c r="K209" i="8" s="1"/>
  <c r="K210" i="8" a="1"/>
  <c r="K210" i="8" s="1"/>
  <c r="K211" i="8" a="1"/>
  <c r="K211" i="8" s="1"/>
  <c r="K212" i="8" a="1"/>
  <c r="K212" i="8" s="1"/>
  <c r="K213" i="8" a="1"/>
  <c r="K213" i="8" s="1"/>
  <c r="K214" i="8" a="1"/>
  <c r="K214" i="8" s="1"/>
  <c r="K215" i="8" a="1"/>
  <c r="K215" i="8" s="1"/>
  <c r="K216" i="8" a="1"/>
  <c r="K216" i="8" s="1"/>
  <c r="K217" i="8" a="1"/>
  <c r="K217" i="8" s="1"/>
  <c r="K218" i="8" a="1"/>
  <c r="K218" i="8" s="1"/>
  <c r="K219" i="8" a="1"/>
  <c r="K219" i="8" s="1"/>
  <c r="K220" i="8" a="1"/>
  <c r="K220" i="8" s="1"/>
  <c r="K221" i="8" a="1"/>
  <c r="K221" i="8" s="1"/>
  <c r="K222" i="8" a="1"/>
  <c r="K222" i="8" s="1"/>
  <c r="K223" i="8" a="1"/>
  <c r="K223" i="8" s="1"/>
  <c r="K224" i="8" a="1"/>
  <c r="K224" i="8" s="1"/>
  <c r="K225" i="8" a="1"/>
  <c r="K225" i="8" s="1"/>
  <c r="K226" i="8" a="1"/>
  <c r="K226" i="8" s="1"/>
  <c r="K227" i="8" a="1"/>
  <c r="K227" i="8" s="1"/>
  <c r="K228" i="8" a="1"/>
  <c r="K228" i="8" s="1"/>
  <c r="K229" i="8" a="1"/>
  <c r="K229" i="8" s="1"/>
  <c r="K230" i="8" a="1"/>
  <c r="K230" i="8" s="1"/>
  <c r="K231" i="8" a="1"/>
  <c r="K231" i="8" s="1"/>
  <c r="K232" i="8" a="1"/>
  <c r="K232" i="8" s="1"/>
  <c r="K233" i="8" a="1"/>
  <c r="K233" i="8" s="1"/>
  <c r="K234" i="8" a="1"/>
  <c r="K234" i="8" s="1"/>
  <c r="K235" i="8" a="1"/>
  <c r="K235" i="8" s="1"/>
  <c r="K236" i="8" a="1"/>
  <c r="K236" i="8" s="1"/>
  <c r="K237" i="8" a="1"/>
  <c r="K237" i="8" s="1"/>
  <c r="K238" i="8" a="1"/>
  <c r="K238" i="8" s="1"/>
  <c r="K239" i="8" a="1"/>
  <c r="K239" i="8" s="1"/>
  <c r="K240" i="8" a="1"/>
  <c r="K240" i="8" s="1"/>
  <c r="K241" i="8" a="1"/>
  <c r="K241" i="8" s="1"/>
  <c r="K242" i="8" a="1"/>
  <c r="K242" i="8" s="1"/>
  <c r="K243" i="8" a="1"/>
  <c r="K243" i="8" s="1"/>
  <c r="K244" i="8" a="1"/>
  <c r="K244" i="8" s="1"/>
  <c r="K245" i="8" a="1"/>
  <c r="K245" i="8" s="1"/>
  <c r="K246" i="8" a="1"/>
  <c r="K246" i="8" s="1"/>
  <c r="K247" i="8" a="1"/>
  <c r="K247" i="8" s="1"/>
  <c r="K248" i="8" a="1"/>
  <c r="K248" i="8" s="1"/>
  <c r="K249" i="8" a="1"/>
  <c r="K249" i="8" s="1"/>
  <c r="K250" i="8" a="1"/>
  <c r="K250" i="8" s="1"/>
  <c r="K251" i="8" a="1"/>
  <c r="K251" i="8" s="1"/>
  <c r="K252" i="8" a="1"/>
  <c r="K252" i="8" s="1"/>
  <c r="K253" i="8" a="1"/>
  <c r="K253" i="8" s="1"/>
  <c r="K254" i="8" a="1"/>
  <c r="K254" i="8" s="1"/>
  <c r="K255" i="8" a="1"/>
  <c r="K255" i="8" s="1"/>
  <c r="K256" i="8" a="1"/>
  <c r="K256" i="8" s="1"/>
  <c r="K257" i="8" a="1"/>
  <c r="K257" i="8" s="1"/>
  <c r="K258" i="8" a="1"/>
  <c r="K258" i="8" s="1"/>
  <c r="K259" i="8" a="1"/>
  <c r="K259" i="8" s="1"/>
  <c r="K260" i="8" a="1"/>
  <c r="K260" i="8" s="1"/>
  <c r="K261" i="8" a="1"/>
  <c r="K261" i="8" s="1"/>
  <c r="K262" i="8" a="1"/>
  <c r="K262" i="8" s="1"/>
  <c r="K263" i="8" a="1"/>
  <c r="K263" i="8" s="1"/>
  <c r="K264" i="8" a="1"/>
  <c r="K264" i="8" s="1"/>
  <c r="K265" i="8" a="1"/>
  <c r="K265" i="8" s="1"/>
  <c r="K266" i="8" a="1"/>
  <c r="K266" i="8" s="1"/>
  <c r="K267" i="8" a="1"/>
  <c r="K267" i="8" s="1"/>
  <c r="K268" i="8" a="1"/>
  <c r="K268" i="8" s="1"/>
  <c r="K269" i="8" a="1"/>
  <c r="K269" i="8" s="1"/>
  <c r="K270" i="8" a="1"/>
  <c r="K270" i="8" s="1"/>
  <c r="K271" i="8" a="1"/>
  <c r="K271" i="8" s="1"/>
  <c r="K272" i="8" a="1"/>
  <c r="K272" i="8" s="1"/>
  <c r="K273" i="8" a="1"/>
  <c r="K273" i="8" s="1"/>
  <c r="K274" i="8" a="1"/>
  <c r="K274" i="8" s="1"/>
  <c r="K275" i="8" a="1"/>
  <c r="K275" i="8" s="1"/>
  <c r="K276" i="8" a="1"/>
  <c r="K276" i="8" s="1"/>
  <c r="K277" i="8" a="1"/>
  <c r="K277" i="8" s="1"/>
  <c r="K278" i="8" a="1"/>
  <c r="K278" i="8" s="1"/>
  <c r="K279" i="8" a="1"/>
  <c r="K279" i="8" s="1"/>
  <c r="K280" i="8" a="1"/>
  <c r="K280" i="8" s="1"/>
  <c r="K281" i="8" a="1"/>
  <c r="K281" i="8" s="1"/>
  <c r="K282" i="8" a="1"/>
  <c r="K282" i="8" s="1"/>
  <c r="K283" i="8" a="1"/>
  <c r="K283" i="8" s="1"/>
  <c r="K284" i="8" a="1"/>
  <c r="K284" i="8" s="1"/>
  <c r="K285" i="8" a="1"/>
  <c r="K285" i="8" s="1"/>
  <c r="K286" i="8" a="1"/>
  <c r="K286" i="8" s="1"/>
  <c r="K287" i="8" a="1"/>
  <c r="K287" i="8" s="1"/>
  <c r="K288" i="8" a="1"/>
  <c r="K288" i="8" s="1"/>
  <c r="K289" i="8" a="1"/>
  <c r="K289" i="8" s="1"/>
  <c r="K290" i="8" a="1"/>
  <c r="K290" i="8" s="1"/>
  <c r="K291" i="8" a="1"/>
  <c r="K291" i="8" s="1"/>
  <c r="K292" i="8" a="1"/>
  <c r="K292" i="8" s="1"/>
  <c r="K293" i="8" a="1"/>
  <c r="K293" i="8" s="1"/>
  <c r="K294" i="8" a="1"/>
  <c r="K294" i="8" s="1"/>
  <c r="K295" i="8" a="1"/>
  <c r="K295" i="8" s="1"/>
  <c r="K296" i="8" a="1"/>
  <c r="K296" i="8" s="1"/>
  <c r="K297" i="8" a="1"/>
  <c r="K297" i="8" s="1"/>
  <c r="K298" i="8" a="1"/>
  <c r="K298" i="8" s="1"/>
  <c r="K7" i="8" a="1"/>
  <c r="K7" i="8" s="1"/>
  <c r="L7" i="8" a="1"/>
  <c r="L7" i="8" s="1"/>
  <c r="M7" i="8" a="1"/>
  <c r="M7" i="8" s="1"/>
  <c r="N7" i="8" a="1"/>
  <c r="N7" i="8" s="1"/>
  <c r="O7" i="8" a="1"/>
  <c r="O7" i="8" s="1"/>
  <c r="J8" i="8" a="1"/>
  <c r="J8" i="8" s="1"/>
  <c r="J9" i="8" a="1"/>
  <c r="J9" i="8" s="1"/>
  <c r="J10" i="8" a="1"/>
  <c r="J10" i="8" s="1"/>
  <c r="J11" i="8" a="1"/>
  <c r="J11" i="8" s="1"/>
  <c r="J12" i="8" a="1"/>
  <c r="J12" i="8" s="1"/>
  <c r="J13" i="8" a="1"/>
  <c r="J13" i="8" s="1"/>
  <c r="J14" i="8" a="1"/>
  <c r="J14" i="8" s="1"/>
  <c r="J15" i="8" a="1"/>
  <c r="J15" i="8" s="1"/>
  <c r="J16" i="8" a="1"/>
  <c r="J16" i="8" s="1"/>
  <c r="J17" i="8" a="1"/>
  <c r="J17" i="8" s="1"/>
  <c r="J18" i="8" a="1"/>
  <c r="J18" i="8" s="1"/>
  <c r="J19" i="8" a="1"/>
  <c r="J19" i="8" s="1"/>
  <c r="J20" i="8" a="1"/>
  <c r="J20" i="8" s="1"/>
  <c r="J21" i="8" a="1"/>
  <c r="J21" i="8" s="1"/>
  <c r="J22" i="8" a="1"/>
  <c r="J22" i="8" s="1"/>
  <c r="J23" i="8" a="1"/>
  <c r="J23" i="8" s="1"/>
  <c r="J24" i="8" a="1"/>
  <c r="J24" i="8" s="1"/>
  <c r="J25" i="8" a="1"/>
  <c r="J25" i="8" s="1"/>
  <c r="J26" i="8" a="1"/>
  <c r="J26" i="8" s="1"/>
  <c r="J27" i="8" a="1"/>
  <c r="J27" i="8" s="1"/>
  <c r="J28" i="8" a="1"/>
  <c r="J28" i="8" s="1"/>
  <c r="J29" i="8" a="1"/>
  <c r="J29" i="8" s="1"/>
  <c r="J30" i="8" a="1"/>
  <c r="J30" i="8" s="1"/>
  <c r="J31" i="8" a="1"/>
  <c r="J31" i="8" s="1"/>
  <c r="J32" i="8" a="1"/>
  <c r="J32" i="8" s="1"/>
  <c r="J33" i="8" a="1"/>
  <c r="J33" i="8" s="1"/>
  <c r="J34" i="8" a="1"/>
  <c r="J34" i="8" s="1"/>
  <c r="J35" i="8" a="1"/>
  <c r="J35" i="8" s="1"/>
  <c r="J36" i="8" a="1"/>
  <c r="J36" i="8" s="1"/>
  <c r="J37" i="8" a="1"/>
  <c r="J37" i="8" s="1"/>
  <c r="J38" i="8" a="1"/>
  <c r="J38" i="8" s="1"/>
  <c r="J39" i="8" a="1"/>
  <c r="J39" i="8" s="1"/>
  <c r="J40" i="8" a="1"/>
  <c r="J40" i="8" s="1"/>
  <c r="J41" i="8" a="1"/>
  <c r="J41" i="8" s="1"/>
  <c r="J42" i="8" a="1"/>
  <c r="J42" i="8" s="1"/>
  <c r="J43" i="8" a="1"/>
  <c r="J43" i="8" s="1"/>
  <c r="J44" i="8" a="1"/>
  <c r="J44" i="8" s="1"/>
  <c r="J45" i="8" a="1"/>
  <c r="J45" i="8" s="1"/>
  <c r="J46" i="8" a="1"/>
  <c r="J46" i="8" s="1"/>
  <c r="J47" i="8" a="1"/>
  <c r="J47" i="8" s="1"/>
  <c r="J48" i="8" a="1"/>
  <c r="J48" i="8" s="1"/>
  <c r="J49" i="8" a="1"/>
  <c r="J49" i="8" s="1"/>
  <c r="J50" i="8" a="1"/>
  <c r="J50" i="8" s="1"/>
  <c r="J51" i="8" a="1"/>
  <c r="J51" i="8" s="1"/>
  <c r="J52" i="8" a="1"/>
  <c r="J52" i="8" s="1"/>
  <c r="J53" i="8" a="1"/>
  <c r="J53" i="8" s="1"/>
  <c r="J54" i="8" a="1"/>
  <c r="J54" i="8" s="1"/>
  <c r="J55" i="8" a="1"/>
  <c r="J55" i="8" s="1"/>
  <c r="J56" i="8" a="1"/>
  <c r="J56" i="8" s="1"/>
  <c r="J57" i="8" a="1"/>
  <c r="J57" i="8" s="1"/>
  <c r="J58" i="8" a="1"/>
  <c r="J58" i="8" s="1"/>
  <c r="J59" i="8" a="1"/>
  <c r="J59" i="8" s="1"/>
  <c r="J60" i="8" a="1"/>
  <c r="J60" i="8" s="1"/>
  <c r="J61" i="8" a="1"/>
  <c r="J61" i="8" s="1"/>
  <c r="J62" i="8" a="1"/>
  <c r="J62" i="8" s="1"/>
  <c r="J63" i="8" a="1"/>
  <c r="J63" i="8" s="1"/>
  <c r="J64" i="8" a="1"/>
  <c r="J64" i="8" s="1"/>
  <c r="J65" i="8" a="1"/>
  <c r="J65" i="8" s="1"/>
  <c r="J66" i="8" a="1"/>
  <c r="J66" i="8" s="1"/>
  <c r="J67" i="8" a="1"/>
  <c r="J67" i="8" s="1"/>
  <c r="J68" i="8" a="1"/>
  <c r="J68" i="8" s="1"/>
  <c r="J69" i="8" a="1"/>
  <c r="J69" i="8" s="1"/>
  <c r="J70" i="8" a="1"/>
  <c r="J70" i="8" s="1"/>
  <c r="J71" i="8" a="1"/>
  <c r="J71" i="8" s="1"/>
  <c r="J72" i="8" a="1"/>
  <c r="J72" i="8" s="1"/>
  <c r="J73" i="8" a="1"/>
  <c r="J73" i="8" s="1"/>
  <c r="J74" i="8" a="1"/>
  <c r="J74" i="8" s="1"/>
  <c r="J75" i="8" a="1"/>
  <c r="J75" i="8" s="1"/>
  <c r="J76" i="8" a="1"/>
  <c r="J76" i="8" s="1"/>
  <c r="J77" i="8" a="1"/>
  <c r="J77" i="8" s="1"/>
  <c r="J78" i="8" a="1"/>
  <c r="J78" i="8" s="1"/>
  <c r="J79" i="8" a="1"/>
  <c r="J79" i="8" s="1"/>
  <c r="J80" i="8" a="1"/>
  <c r="J80" i="8" s="1"/>
  <c r="J81" i="8" a="1"/>
  <c r="J81" i="8" s="1"/>
  <c r="J82" i="8" a="1"/>
  <c r="J82" i="8" s="1"/>
  <c r="J83" i="8" a="1"/>
  <c r="J83" i="8" s="1"/>
  <c r="J84" i="8" a="1"/>
  <c r="J84" i="8" s="1"/>
  <c r="J85" i="8" a="1"/>
  <c r="J85" i="8" s="1"/>
  <c r="J86" i="8" a="1"/>
  <c r="J86" i="8" s="1"/>
  <c r="J87" i="8" a="1"/>
  <c r="J87" i="8" s="1"/>
  <c r="J88" i="8" a="1"/>
  <c r="J88" i="8" s="1"/>
  <c r="J89" i="8" a="1"/>
  <c r="J89" i="8" s="1"/>
  <c r="J90" i="8" a="1"/>
  <c r="J90" i="8" s="1"/>
  <c r="J91" i="8" a="1"/>
  <c r="J91" i="8" s="1"/>
  <c r="J92" i="8" a="1"/>
  <c r="J92" i="8" s="1"/>
  <c r="J93" i="8" a="1"/>
  <c r="J93" i="8" s="1"/>
  <c r="J94" i="8" a="1"/>
  <c r="J94" i="8" s="1"/>
  <c r="J95" i="8" a="1"/>
  <c r="J95" i="8" s="1"/>
  <c r="J96" i="8" a="1"/>
  <c r="J96" i="8" s="1"/>
  <c r="J97" i="8" a="1"/>
  <c r="J97" i="8" s="1"/>
  <c r="J98" i="8" a="1"/>
  <c r="J98" i="8" s="1"/>
  <c r="J99" i="8" a="1"/>
  <c r="J99" i="8" s="1"/>
  <c r="J100" i="8" a="1"/>
  <c r="J100" i="8" s="1"/>
  <c r="J101" i="8" a="1"/>
  <c r="J101" i="8" s="1"/>
  <c r="J102" i="8" a="1"/>
  <c r="J102" i="8" s="1"/>
  <c r="J103" i="8" a="1"/>
  <c r="J103" i="8" s="1"/>
  <c r="J104" i="8" a="1"/>
  <c r="J104" i="8" s="1"/>
  <c r="J105" i="8" a="1"/>
  <c r="J105" i="8" s="1"/>
  <c r="J106" i="8" a="1"/>
  <c r="J106" i="8" s="1"/>
  <c r="J107" i="8" a="1"/>
  <c r="J107" i="8" s="1"/>
  <c r="J108" i="8" a="1"/>
  <c r="J108" i="8" s="1"/>
  <c r="J109" i="8" a="1"/>
  <c r="J109" i="8" s="1"/>
  <c r="J110" i="8" a="1"/>
  <c r="J110" i="8" s="1"/>
  <c r="J111" i="8" a="1"/>
  <c r="J111" i="8" s="1"/>
  <c r="J112" i="8" a="1"/>
  <c r="J112" i="8" s="1"/>
  <c r="J113" i="8" a="1"/>
  <c r="J113" i="8" s="1"/>
  <c r="J114" i="8" a="1"/>
  <c r="J114" i="8" s="1"/>
  <c r="J115" i="8" a="1"/>
  <c r="J115" i="8" s="1"/>
  <c r="J116" i="8" a="1"/>
  <c r="J116" i="8" s="1"/>
  <c r="J117" i="8" a="1"/>
  <c r="J117" i="8" s="1"/>
  <c r="J118" i="8" a="1"/>
  <c r="J118" i="8" s="1"/>
  <c r="J119" i="8" a="1"/>
  <c r="J119" i="8" s="1"/>
  <c r="J120" i="8" a="1"/>
  <c r="J120" i="8" s="1"/>
  <c r="J121" i="8" a="1"/>
  <c r="J121" i="8" s="1"/>
  <c r="J122" i="8" a="1"/>
  <c r="J122" i="8" s="1"/>
  <c r="J123" i="8" a="1"/>
  <c r="J123" i="8" s="1"/>
  <c r="J124" i="8" a="1"/>
  <c r="J124" i="8" s="1"/>
  <c r="J125" i="8" a="1"/>
  <c r="J125" i="8" s="1"/>
  <c r="J126" i="8" a="1"/>
  <c r="J126" i="8" s="1"/>
  <c r="J127" i="8" a="1"/>
  <c r="J127" i="8" s="1"/>
  <c r="J128" i="8" a="1"/>
  <c r="J128" i="8" s="1"/>
  <c r="J129" i="8" a="1"/>
  <c r="J129" i="8" s="1"/>
  <c r="J130" i="8" a="1"/>
  <c r="J130" i="8" s="1"/>
  <c r="J131" i="8" a="1"/>
  <c r="J131" i="8" s="1"/>
  <c r="J132" i="8" a="1"/>
  <c r="J132" i="8" s="1"/>
  <c r="J133" i="8" a="1"/>
  <c r="J133" i="8" s="1"/>
  <c r="J134" i="8" a="1"/>
  <c r="J134" i="8" s="1"/>
  <c r="J135" i="8" a="1"/>
  <c r="J135" i="8" s="1"/>
  <c r="J136" i="8" a="1"/>
  <c r="J136" i="8" s="1"/>
  <c r="J137" i="8" a="1"/>
  <c r="J137" i="8" s="1"/>
  <c r="J138" i="8" a="1"/>
  <c r="J138" i="8" s="1"/>
  <c r="J139" i="8" a="1"/>
  <c r="J139" i="8" s="1"/>
  <c r="J140" i="8" a="1"/>
  <c r="J140" i="8" s="1"/>
  <c r="J141" i="8" a="1"/>
  <c r="J141" i="8" s="1"/>
  <c r="J142" i="8" a="1"/>
  <c r="J142" i="8" s="1"/>
  <c r="J143" i="8" a="1"/>
  <c r="J143" i="8" s="1"/>
  <c r="J144" i="8" a="1"/>
  <c r="J144" i="8" s="1"/>
  <c r="J145" i="8" a="1"/>
  <c r="J145" i="8" s="1"/>
  <c r="J146" i="8" a="1"/>
  <c r="J146" i="8" s="1"/>
  <c r="J147" i="8" a="1"/>
  <c r="J147" i="8" s="1"/>
  <c r="J148" i="8" a="1"/>
  <c r="J148" i="8" s="1"/>
  <c r="J149" i="8" a="1"/>
  <c r="J149" i="8" s="1"/>
  <c r="J150" i="8" a="1"/>
  <c r="J150" i="8" s="1"/>
  <c r="J151" i="8" a="1"/>
  <c r="J151" i="8" s="1"/>
  <c r="J152" i="8" a="1"/>
  <c r="J152" i="8" s="1"/>
  <c r="J153" i="8" a="1"/>
  <c r="J153" i="8" s="1"/>
  <c r="J154" i="8" a="1"/>
  <c r="J154" i="8" s="1"/>
  <c r="J155" i="8" a="1"/>
  <c r="J155" i="8" s="1"/>
  <c r="J156" i="8" a="1"/>
  <c r="J156" i="8" s="1"/>
  <c r="J157" i="8" a="1"/>
  <c r="J157" i="8" s="1"/>
  <c r="J158" i="8" a="1"/>
  <c r="J158" i="8" s="1"/>
  <c r="J159" i="8" a="1"/>
  <c r="J159" i="8" s="1"/>
  <c r="J160" i="8" a="1"/>
  <c r="J160" i="8" s="1"/>
  <c r="J161" i="8" a="1"/>
  <c r="J161" i="8" s="1"/>
  <c r="J162" i="8" a="1"/>
  <c r="J162" i="8" s="1"/>
  <c r="J163" i="8" a="1"/>
  <c r="J163" i="8" s="1"/>
  <c r="J164" i="8" a="1"/>
  <c r="J164" i="8" s="1"/>
  <c r="J165" i="8" a="1"/>
  <c r="J165" i="8" s="1"/>
  <c r="J166" i="8" a="1"/>
  <c r="J166" i="8" s="1"/>
  <c r="J167" i="8" a="1"/>
  <c r="J167" i="8" s="1"/>
  <c r="J168" i="8" a="1"/>
  <c r="J168" i="8" s="1"/>
  <c r="J169" i="8" a="1"/>
  <c r="J169" i="8" s="1"/>
  <c r="J170" i="8" a="1"/>
  <c r="J170" i="8" s="1"/>
  <c r="J171" i="8" a="1"/>
  <c r="J171" i="8" s="1"/>
  <c r="J172" i="8" a="1"/>
  <c r="J172" i="8" s="1"/>
  <c r="J173" i="8" a="1"/>
  <c r="J173" i="8" s="1"/>
  <c r="J174" i="8" a="1"/>
  <c r="J174" i="8" s="1"/>
  <c r="J175" i="8" a="1"/>
  <c r="J175" i="8" s="1"/>
  <c r="J176" i="8" a="1"/>
  <c r="J176" i="8" s="1"/>
  <c r="J177" i="8" a="1"/>
  <c r="J177" i="8" s="1"/>
  <c r="J178" i="8" a="1"/>
  <c r="J178" i="8" s="1"/>
  <c r="J179" i="8" a="1"/>
  <c r="J179" i="8" s="1"/>
  <c r="J180" i="8" a="1"/>
  <c r="J180" i="8" s="1"/>
  <c r="J181" i="8" a="1"/>
  <c r="J181" i="8" s="1"/>
  <c r="J182" i="8" a="1"/>
  <c r="J182" i="8" s="1"/>
  <c r="J183" i="8" a="1"/>
  <c r="J183" i="8" s="1"/>
  <c r="J184" i="8" a="1"/>
  <c r="J184" i="8" s="1"/>
  <c r="J185" i="8" a="1"/>
  <c r="J185" i="8" s="1"/>
  <c r="J186" i="8" a="1"/>
  <c r="J186" i="8" s="1"/>
  <c r="J187" i="8" a="1"/>
  <c r="J187" i="8" s="1"/>
  <c r="J188" i="8" a="1"/>
  <c r="J188" i="8" s="1"/>
  <c r="J189" i="8" a="1"/>
  <c r="J189" i="8" s="1"/>
  <c r="J190" i="8" a="1"/>
  <c r="J190" i="8" s="1"/>
  <c r="J191" i="8" a="1"/>
  <c r="J191" i="8" s="1"/>
  <c r="J192" i="8" a="1"/>
  <c r="J192" i="8" s="1"/>
  <c r="J193" i="8" a="1"/>
  <c r="J193" i="8" s="1"/>
  <c r="J194" i="8" a="1"/>
  <c r="J194" i="8" s="1"/>
  <c r="J195" i="8" a="1"/>
  <c r="J195" i="8" s="1"/>
  <c r="J196" i="8" a="1"/>
  <c r="J196" i="8" s="1"/>
  <c r="J197" i="8" a="1"/>
  <c r="J197" i="8" s="1"/>
  <c r="J198" i="8" a="1"/>
  <c r="J198" i="8" s="1"/>
  <c r="J199" i="8" a="1"/>
  <c r="J199" i="8" s="1"/>
  <c r="J200" i="8" a="1"/>
  <c r="J200" i="8" s="1"/>
  <c r="J201" i="8" a="1"/>
  <c r="J201" i="8" s="1"/>
  <c r="J202" i="8" a="1"/>
  <c r="J202" i="8" s="1"/>
  <c r="J203" i="8" a="1"/>
  <c r="J203" i="8" s="1"/>
  <c r="J204" i="8" a="1"/>
  <c r="J204" i="8" s="1"/>
  <c r="J205" i="8" a="1"/>
  <c r="J205" i="8" s="1"/>
  <c r="J206" i="8" a="1"/>
  <c r="J206" i="8" s="1"/>
  <c r="J207" i="8" a="1"/>
  <c r="J207" i="8" s="1"/>
  <c r="J208" i="8" a="1"/>
  <c r="J208" i="8" s="1"/>
  <c r="J209" i="8" a="1"/>
  <c r="J209" i="8" s="1"/>
  <c r="J210" i="8" a="1"/>
  <c r="J210" i="8" s="1"/>
  <c r="J211" i="8" a="1"/>
  <c r="J211" i="8" s="1"/>
  <c r="J212" i="8" a="1"/>
  <c r="J212" i="8" s="1"/>
  <c r="J213" i="8" a="1"/>
  <c r="J213" i="8" s="1"/>
  <c r="J214" i="8" a="1"/>
  <c r="J214" i="8" s="1"/>
  <c r="J215" i="8" a="1"/>
  <c r="J215" i="8" s="1"/>
  <c r="J216" i="8" a="1"/>
  <c r="J216" i="8" s="1"/>
  <c r="J217" i="8" a="1"/>
  <c r="J217" i="8" s="1"/>
  <c r="J218" i="8" a="1"/>
  <c r="J218" i="8" s="1"/>
  <c r="J219" i="8" a="1"/>
  <c r="J219" i="8" s="1"/>
  <c r="J220" i="8" a="1"/>
  <c r="J220" i="8" s="1"/>
  <c r="J221" i="8" a="1"/>
  <c r="J221" i="8" s="1"/>
  <c r="J222" i="8" a="1"/>
  <c r="J222" i="8" s="1"/>
  <c r="J223" i="8" a="1"/>
  <c r="J223" i="8" s="1"/>
  <c r="J224" i="8" a="1"/>
  <c r="J224" i="8" s="1"/>
  <c r="J225" i="8" a="1"/>
  <c r="J225" i="8" s="1"/>
  <c r="J226" i="8" a="1"/>
  <c r="J226" i="8" s="1"/>
  <c r="J227" i="8" a="1"/>
  <c r="J227" i="8" s="1"/>
  <c r="J228" i="8" a="1"/>
  <c r="J228" i="8" s="1"/>
  <c r="J229" i="8" a="1"/>
  <c r="J229" i="8" s="1"/>
  <c r="J230" i="8" a="1"/>
  <c r="J230" i="8" s="1"/>
  <c r="J231" i="8" a="1"/>
  <c r="J231" i="8" s="1"/>
  <c r="J232" i="8" a="1"/>
  <c r="J232" i="8" s="1"/>
  <c r="J233" i="8" a="1"/>
  <c r="J233" i="8" s="1"/>
  <c r="J234" i="8" a="1"/>
  <c r="J234" i="8" s="1"/>
  <c r="J235" i="8" a="1"/>
  <c r="J235" i="8" s="1"/>
  <c r="J236" i="8" a="1"/>
  <c r="J236" i="8" s="1"/>
  <c r="J237" i="8" a="1"/>
  <c r="J237" i="8" s="1"/>
  <c r="J238" i="8" a="1"/>
  <c r="J238" i="8" s="1"/>
  <c r="J239" i="8" a="1"/>
  <c r="J239" i="8" s="1"/>
  <c r="J240" i="8" a="1"/>
  <c r="J240" i="8" s="1"/>
  <c r="J241" i="8" a="1"/>
  <c r="J241" i="8" s="1"/>
  <c r="J242" i="8" a="1"/>
  <c r="J242" i="8" s="1"/>
  <c r="J243" i="8" a="1"/>
  <c r="J243" i="8" s="1"/>
  <c r="J244" i="8" a="1"/>
  <c r="J244" i="8" s="1"/>
  <c r="J245" i="8" a="1"/>
  <c r="J245" i="8" s="1"/>
  <c r="J246" i="8" a="1"/>
  <c r="J246" i="8" s="1"/>
  <c r="J247" i="8" a="1"/>
  <c r="J247" i="8" s="1"/>
  <c r="J248" i="8" a="1"/>
  <c r="J248" i="8" s="1"/>
  <c r="J249" i="8" a="1"/>
  <c r="J249" i="8" s="1"/>
  <c r="J250" i="8" a="1"/>
  <c r="J250" i="8" s="1"/>
  <c r="J251" i="8" a="1"/>
  <c r="J251" i="8" s="1"/>
  <c r="J252" i="8" a="1"/>
  <c r="J252" i="8" s="1"/>
  <c r="J253" i="8" a="1"/>
  <c r="J253" i="8" s="1"/>
  <c r="J254" i="8" a="1"/>
  <c r="J254" i="8" s="1"/>
  <c r="J255" i="8" a="1"/>
  <c r="J255" i="8" s="1"/>
  <c r="J256" i="8" a="1"/>
  <c r="J256" i="8" s="1"/>
  <c r="J257" i="8" a="1"/>
  <c r="J257" i="8" s="1"/>
  <c r="J258" i="8" a="1"/>
  <c r="J258" i="8" s="1"/>
  <c r="J259" i="8" a="1"/>
  <c r="J259" i="8" s="1"/>
  <c r="J260" i="8" a="1"/>
  <c r="J260" i="8" s="1"/>
  <c r="J261" i="8" a="1"/>
  <c r="J261" i="8" s="1"/>
  <c r="J262" i="8" a="1"/>
  <c r="J262" i="8" s="1"/>
  <c r="J263" i="8" a="1"/>
  <c r="J263" i="8" s="1"/>
  <c r="J264" i="8" a="1"/>
  <c r="J264" i="8" s="1"/>
  <c r="J265" i="8" a="1"/>
  <c r="J265" i="8" s="1"/>
  <c r="J266" i="8" a="1"/>
  <c r="J266" i="8" s="1"/>
  <c r="J267" i="8" a="1"/>
  <c r="J267" i="8" s="1"/>
  <c r="J268" i="8" a="1"/>
  <c r="J268" i="8" s="1"/>
  <c r="J269" i="8" a="1"/>
  <c r="J269" i="8" s="1"/>
  <c r="J270" i="8" a="1"/>
  <c r="J270" i="8" s="1"/>
  <c r="J271" i="8" a="1"/>
  <c r="J271" i="8" s="1"/>
  <c r="J272" i="8" a="1"/>
  <c r="J272" i="8" s="1"/>
  <c r="J273" i="8" a="1"/>
  <c r="J273" i="8" s="1"/>
  <c r="J274" i="8" a="1"/>
  <c r="J274" i="8" s="1"/>
  <c r="J275" i="8" a="1"/>
  <c r="J275" i="8" s="1"/>
  <c r="J276" i="8" a="1"/>
  <c r="J276" i="8" s="1"/>
  <c r="J277" i="8" a="1"/>
  <c r="J277" i="8" s="1"/>
  <c r="J278" i="8" a="1"/>
  <c r="J278" i="8" s="1"/>
  <c r="J279" i="8" a="1"/>
  <c r="J279" i="8" s="1"/>
  <c r="J280" i="8" a="1"/>
  <c r="J280" i="8" s="1"/>
  <c r="J281" i="8" a="1"/>
  <c r="J281" i="8" s="1"/>
  <c r="J282" i="8" a="1"/>
  <c r="J282" i="8" s="1"/>
  <c r="J283" i="8" a="1"/>
  <c r="J283" i="8" s="1"/>
  <c r="J284" i="8" a="1"/>
  <c r="J284" i="8" s="1"/>
  <c r="J285" i="8" a="1"/>
  <c r="J285" i="8" s="1"/>
  <c r="J286" i="8" a="1"/>
  <c r="J286" i="8" s="1"/>
  <c r="J287" i="8" a="1"/>
  <c r="J287" i="8" s="1"/>
  <c r="J288" i="8" a="1"/>
  <c r="J288" i="8" s="1"/>
  <c r="J289" i="8" a="1"/>
  <c r="J289" i="8" s="1"/>
  <c r="J290" i="8" a="1"/>
  <c r="J290" i="8" s="1"/>
  <c r="J291" i="8" a="1"/>
  <c r="J291" i="8" s="1"/>
  <c r="J292" i="8" a="1"/>
  <c r="J292" i="8" s="1"/>
  <c r="J293" i="8" a="1"/>
  <c r="J293" i="8" s="1"/>
  <c r="J294" i="8" a="1"/>
  <c r="J294" i="8" s="1"/>
  <c r="J295" i="8" a="1"/>
  <c r="J295" i="8" s="1"/>
  <c r="J296" i="8" a="1"/>
  <c r="J296" i="8" s="1"/>
  <c r="J297" i="8" a="1"/>
  <c r="J297" i="8" s="1"/>
  <c r="J298" i="8" a="1"/>
  <c r="J298" i="8" s="1"/>
  <c r="J7" i="8" a="1"/>
  <c r="J7" i="8" s="1"/>
  <c r="M4" i="11" l="1"/>
  <c r="O163" i="7" l="1"/>
  <c r="G13" i="12" l="1"/>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U162" i="10" l="1"/>
  <c r="J161" i="7" s="1"/>
  <c r="M164" i="10"/>
  <c r="Q373" i="7"/>
  <c r="Q372" i="7"/>
  <c r="Q371" i="7"/>
  <c r="Q370" i="7"/>
  <c r="Q369" i="7"/>
  <c r="Q368" i="7"/>
  <c r="Q367" i="7"/>
  <c r="Q366" i="7"/>
  <c r="Q365" i="7"/>
  <c r="Q364" i="7"/>
  <c r="Q363" i="7"/>
  <c r="Q362" i="7"/>
  <c r="Q361" i="7"/>
  <c r="Q360" i="7"/>
  <c r="Q359" i="7"/>
  <c r="Q358" i="7"/>
  <c r="Q357" i="7"/>
  <c r="Q356" i="7"/>
  <c r="Q355" i="7"/>
  <c r="Q354" i="7"/>
  <c r="Q353" i="7"/>
  <c r="Q352" i="7"/>
  <c r="Q351" i="7"/>
  <c r="Q350" i="7"/>
  <c r="Q349" i="7"/>
  <c r="Q348" i="7"/>
  <c r="Q347" i="7"/>
  <c r="Q346" i="7"/>
  <c r="Q345" i="7"/>
  <c r="Q344" i="7"/>
  <c r="Q343" i="7"/>
  <c r="Q342" i="7"/>
  <c r="Q341" i="7"/>
  <c r="Q340" i="7"/>
  <c r="Q339" i="7"/>
  <c r="Q338" i="7"/>
  <c r="Q337" i="7"/>
  <c r="Q336" i="7"/>
  <c r="Q335" i="7"/>
  <c r="Q334" i="7"/>
  <c r="Q333" i="7"/>
  <c r="Q332" i="7"/>
  <c r="Q331" i="7"/>
  <c r="Q330" i="7"/>
  <c r="Q329" i="7"/>
  <c r="Q328" i="7"/>
  <c r="Q327" i="7"/>
  <c r="Q326" i="7"/>
  <c r="Q325" i="7"/>
  <c r="Q324" i="7"/>
  <c r="Q323" i="7"/>
  <c r="Q322" i="7"/>
  <c r="Q321" i="7"/>
  <c r="Q320" i="7"/>
  <c r="Q319" i="7"/>
  <c r="Q318" i="7"/>
  <c r="Q317" i="7"/>
  <c r="Q316" i="7"/>
  <c r="Q315" i="7"/>
  <c r="Q314" i="7"/>
  <c r="Q313" i="7"/>
  <c r="Q312" i="7"/>
  <c r="Q311" i="7"/>
  <c r="Q310" i="7"/>
  <c r="Q309" i="7"/>
  <c r="Q308" i="7"/>
  <c r="Q307" i="7"/>
  <c r="Q306" i="7"/>
  <c r="Q305" i="7"/>
  <c r="Q304" i="7"/>
  <c r="Q303" i="7"/>
  <c r="Q302" i="7"/>
  <c r="Q301" i="7"/>
  <c r="Q300" i="7"/>
  <c r="Q299" i="7"/>
  <c r="Q298" i="7"/>
  <c r="Q297" i="7"/>
  <c r="Q296" i="7"/>
  <c r="Q295" i="7"/>
  <c r="Q294" i="7"/>
  <c r="Q293" i="7"/>
  <c r="Q292" i="7"/>
  <c r="Q291" i="7"/>
  <c r="Q290" i="7"/>
  <c r="Q289" i="7"/>
  <c r="Q288" i="7"/>
  <c r="Q287" i="7"/>
  <c r="Q286" i="7"/>
  <c r="Q285" i="7"/>
  <c r="Q284" i="7"/>
  <c r="Q283" i="7"/>
  <c r="Q282" i="7"/>
  <c r="Q281" i="7"/>
  <c r="Q280" i="7"/>
  <c r="Q279" i="7"/>
  <c r="Q278" i="7"/>
  <c r="Q277" i="7"/>
  <c r="Q276" i="7"/>
  <c r="Q275" i="7"/>
  <c r="Q274" i="7"/>
  <c r="Q273" i="7"/>
  <c r="Q272" i="7"/>
  <c r="Q271" i="7"/>
  <c r="Q270" i="7"/>
  <c r="Q269" i="7"/>
  <c r="Q268" i="7"/>
  <c r="Q267" i="7"/>
  <c r="Q266" i="7"/>
  <c r="Q265" i="7"/>
  <c r="Q264" i="7"/>
  <c r="Q263" i="7"/>
  <c r="Q262" i="7"/>
  <c r="Q261" i="7"/>
  <c r="Q260" i="7"/>
  <c r="Q259" i="7"/>
  <c r="Q258" i="7"/>
  <c r="Q257" i="7"/>
  <c r="Q256" i="7"/>
  <c r="Q255" i="7"/>
  <c r="Q254" i="7"/>
  <c r="Q253" i="7"/>
  <c r="Q252" i="7"/>
  <c r="Q251" i="7"/>
  <c r="Q250" i="7"/>
  <c r="Q249" i="7"/>
  <c r="Q248" i="7"/>
  <c r="Q247" i="7"/>
  <c r="Q246" i="7"/>
  <c r="Q245" i="7"/>
  <c r="Q244" i="7"/>
  <c r="Q243" i="7"/>
  <c r="Q242" i="7"/>
  <c r="Q241" i="7"/>
  <c r="Q240" i="7"/>
  <c r="Q239" i="7"/>
  <c r="Q238" i="7"/>
  <c r="Q237" i="7"/>
  <c r="Q236" i="7"/>
  <c r="Q235" i="7"/>
  <c r="Q234" i="7"/>
  <c r="Q233" i="7"/>
  <c r="Q232" i="7"/>
  <c r="Q231" i="7"/>
  <c r="Q230" i="7"/>
  <c r="Q229" i="7"/>
  <c r="Q228" i="7"/>
  <c r="Q227" i="7"/>
  <c r="Q226" i="7"/>
  <c r="Q225" i="7"/>
  <c r="Q224" i="7"/>
  <c r="Q223" i="7"/>
  <c r="Q222" i="7"/>
  <c r="Q221" i="7"/>
  <c r="Q220" i="7"/>
  <c r="Q219" i="7"/>
  <c r="Q218" i="7"/>
  <c r="Q217" i="7"/>
  <c r="Q216" i="7"/>
  <c r="Q215" i="7"/>
  <c r="Q214" i="7"/>
  <c r="Q213" i="7"/>
  <c r="Q212" i="7"/>
  <c r="Q211" i="7"/>
  <c r="Q210" i="7"/>
  <c r="Q209" i="7"/>
  <c r="Q208" i="7"/>
  <c r="Q207" i="7"/>
  <c r="Q206" i="7"/>
  <c r="Q205" i="7"/>
  <c r="Q204" i="7"/>
  <c r="Q203" i="7"/>
  <c r="Q202" i="7"/>
  <c r="Q201" i="7"/>
  <c r="Q200" i="7"/>
  <c r="Q199" i="7"/>
  <c r="Q198" i="7"/>
  <c r="Q197" i="7"/>
  <c r="Q196" i="7"/>
  <c r="Q195" i="7"/>
  <c r="Q194" i="7"/>
  <c r="Q193" i="7"/>
  <c r="Q192" i="7"/>
  <c r="Q191" i="7"/>
  <c r="Q190" i="7"/>
  <c r="Q189" i="7"/>
  <c r="Q188" i="7"/>
  <c r="Q187" i="7"/>
  <c r="Q186" i="7"/>
  <c r="Q185" i="7"/>
  <c r="Q184" i="7"/>
  <c r="Q183" i="7"/>
  <c r="Q182" i="7"/>
  <c r="Q181" i="7"/>
  <c r="Q180" i="7"/>
  <c r="Q179" i="7"/>
  <c r="Q178" i="7"/>
  <c r="Q177" i="7"/>
  <c r="Q176" i="7"/>
  <c r="Q175" i="7"/>
  <c r="Q174" i="7"/>
  <c r="Q173" i="7"/>
  <c r="Q172" i="7"/>
  <c r="Q171" i="7"/>
  <c r="Q170" i="7"/>
  <c r="Q169" i="7"/>
  <c r="Q168" i="7"/>
  <c r="Q167" i="7"/>
  <c r="Q166" i="7"/>
  <c r="Q165" i="7"/>
  <c r="Q164" i="7"/>
  <c r="Q163" i="7"/>
  <c r="Q162" i="7"/>
  <c r="Q161" i="7"/>
  <c r="Q160" i="7"/>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E8" i="24"/>
  <c r="D8" i="24"/>
  <c r="C8" i="24"/>
  <c r="F8" i="24" l="1"/>
  <c r="F7" i="24"/>
  <c r="Q6" i="11" l="1"/>
  <c r="K8" i="7" s="1"/>
  <c r="Q7" i="11"/>
  <c r="K9" i="7" s="1"/>
  <c r="Q8" i="11"/>
  <c r="K10" i="7" s="1"/>
  <c r="Q9" i="11"/>
  <c r="K11" i="7" s="1"/>
  <c r="Q10" i="11"/>
  <c r="K12" i="7" s="1"/>
  <c r="Q11" i="11"/>
  <c r="K13" i="7" s="1"/>
  <c r="Q12" i="11"/>
  <c r="K14" i="7" s="1"/>
  <c r="Q13" i="11"/>
  <c r="K15" i="7" s="1"/>
  <c r="Q14" i="11"/>
  <c r="K16" i="7" s="1"/>
  <c r="Q15" i="11"/>
  <c r="K17" i="7" s="1"/>
  <c r="Q16" i="11"/>
  <c r="K18" i="7" s="1"/>
  <c r="Q17" i="11"/>
  <c r="K19" i="7" s="1"/>
  <c r="Q18" i="11"/>
  <c r="K20" i="7" s="1"/>
  <c r="Q19" i="11"/>
  <c r="K21" i="7" s="1"/>
  <c r="Q20" i="11"/>
  <c r="K22" i="7" s="1"/>
  <c r="Q21" i="11"/>
  <c r="K23" i="7" s="1"/>
  <c r="Q22" i="11"/>
  <c r="K24" i="7" s="1"/>
  <c r="Q23" i="11"/>
  <c r="K25" i="7" s="1"/>
  <c r="Q24" i="11"/>
  <c r="K26" i="7" s="1"/>
  <c r="Q25" i="11"/>
  <c r="K27" i="7" s="1"/>
  <c r="Q26" i="11"/>
  <c r="K28" i="7" s="1"/>
  <c r="Q27" i="11"/>
  <c r="K29" i="7" s="1"/>
  <c r="Q28" i="11"/>
  <c r="K30" i="7" s="1"/>
  <c r="Q29" i="11"/>
  <c r="K31" i="7" s="1"/>
  <c r="Q30" i="11"/>
  <c r="K32" i="7" s="1"/>
  <c r="Q31" i="11"/>
  <c r="K33" i="7" s="1"/>
  <c r="Q32" i="11"/>
  <c r="K34" i="7" s="1"/>
  <c r="Q33" i="11"/>
  <c r="K35" i="7" s="1"/>
  <c r="Q34" i="11"/>
  <c r="K36" i="7" s="1"/>
  <c r="Q35" i="11"/>
  <c r="K37" i="7" s="1"/>
  <c r="Q36" i="11"/>
  <c r="K38" i="7" s="1"/>
  <c r="Q37" i="11"/>
  <c r="K39" i="7" s="1"/>
  <c r="Q38" i="11"/>
  <c r="K40" i="7" s="1"/>
  <c r="Q39" i="11"/>
  <c r="K41" i="7" s="1"/>
  <c r="Q40" i="11"/>
  <c r="K42" i="7" s="1"/>
  <c r="Q41" i="11"/>
  <c r="K43" i="7" s="1"/>
  <c r="Q42" i="11"/>
  <c r="K44" i="7" s="1"/>
  <c r="Q43" i="11"/>
  <c r="K45" i="7" s="1"/>
  <c r="Q44" i="11"/>
  <c r="K46" i="7" s="1"/>
  <c r="Q45" i="11"/>
  <c r="K47" i="7" s="1"/>
  <c r="Q46" i="11"/>
  <c r="K48" i="7" s="1"/>
  <c r="Q47" i="11"/>
  <c r="K49" i="7" s="1"/>
  <c r="Q48" i="11"/>
  <c r="K50" i="7" s="1"/>
  <c r="Q49" i="11"/>
  <c r="K51" i="7" s="1"/>
  <c r="Q50" i="11"/>
  <c r="K52" i="7" s="1"/>
  <c r="Q51" i="11"/>
  <c r="K53" i="7" s="1"/>
  <c r="Q52" i="11"/>
  <c r="K54" i="7" s="1"/>
  <c r="Q53" i="11"/>
  <c r="K55" i="7" s="1"/>
  <c r="Q54" i="11"/>
  <c r="K56" i="7" s="1"/>
  <c r="Q55" i="11"/>
  <c r="K57" i="7" s="1"/>
  <c r="Q56" i="11"/>
  <c r="K58" i="7" s="1"/>
  <c r="Q57" i="11"/>
  <c r="K59" i="7" s="1"/>
  <c r="Q58" i="11"/>
  <c r="K60" i="7" s="1"/>
  <c r="Q59" i="11"/>
  <c r="K61" i="7" s="1"/>
  <c r="Q60" i="11"/>
  <c r="K62" i="7" s="1"/>
  <c r="Q61" i="11"/>
  <c r="K63" i="7" s="1"/>
  <c r="Q62" i="11"/>
  <c r="K64" i="7" s="1"/>
  <c r="Q63" i="11"/>
  <c r="K65" i="7" s="1"/>
  <c r="Q64" i="11"/>
  <c r="K66" i="7" s="1"/>
  <c r="Q65" i="11"/>
  <c r="K67" i="7" s="1"/>
  <c r="Q66" i="11"/>
  <c r="K68" i="7" s="1"/>
  <c r="Q67" i="11"/>
  <c r="K69" i="7" s="1"/>
  <c r="Q68" i="11"/>
  <c r="K70" i="7" s="1"/>
  <c r="Q69" i="11"/>
  <c r="K71" i="7" s="1"/>
  <c r="Q70" i="11"/>
  <c r="K72" i="7" s="1"/>
  <c r="Q71" i="11"/>
  <c r="K73" i="7" s="1"/>
  <c r="Q72" i="11"/>
  <c r="K74" i="7" s="1"/>
  <c r="Q73" i="11"/>
  <c r="K75" i="7" s="1"/>
  <c r="Q74" i="11"/>
  <c r="K76" i="7" s="1"/>
  <c r="Q75" i="11"/>
  <c r="K77" i="7" s="1"/>
  <c r="Q76" i="11"/>
  <c r="K78" i="7" s="1"/>
  <c r="Q77" i="11"/>
  <c r="K79" i="7" s="1"/>
  <c r="Q78" i="11"/>
  <c r="K80" i="7" s="1"/>
  <c r="Q79" i="11"/>
  <c r="K81" i="7" s="1"/>
  <c r="Q80" i="11"/>
  <c r="K82" i="7" s="1"/>
  <c r="Q81" i="11"/>
  <c r="K83" i="7" s="1"/>
  <c r="Q82" i="11"/>
  <c r="K84" i="7" s="1"/>
  <c r="Q83" i="11"/>
  <c r="K85" i="7" s="1"/>
  <c r="Q84" i="11"/>
  <c r="K86" i="7" s="1"/>
  <c r="Q85" i="11"/>
  <c r="K87" i="7" s="1"/>
  <c r="Q86" i="11"/>
  <c r="K88" i="7" s="1"/>
  <c r="Q87" i="11"/>
  <c r="K89" i="7" s="1"/>
  <c r="Q88" i="11"/>
  <c r="K90" i="7" s="1"/>
  <c r="Q89" i="11"/>
  <c r="K91" i="7" s="1"/>
  <c r="Q90" i="11"/>
  <c r="K92" i="7" s="1"/>
  <c r="Q91" i="11"/>
  <c r="K93" i="7" s="1"/>
  <c r="Q92" i="11"/>
  <c r="K94" i="7" s="1"/>
  <c r="Q93" i="11"/>
  <c r="K95" i="7" s="1"/>
  <c r="Q94" i="11"/>
  <c r="K96" i="7" s="1"/>
  <c r="Q95" i="11"/>
  <c r="K97" i="7" s="1"/>
  <c r="Q96" i="11"/>
  <c r="K98" i="7" s="1"/>
  <c r="Q97" i="11"/>
  <c r="K99" i="7" s="1"/>
  <c r="Q98" i="11"/>
  <c r="K100" i="7" s="1"/>
  <c r="Q99" i="11"/>
  <c r="K101" i="7" s="1"/>
  <c r="Q100" i="11"/>
  <c r="K102" i="7" s="1"/>
  <c r="Q101" i="11"/>
  <c r="K103" i="7" s="1"/>
  <c r="Q102" i="11"/>
  <c r="K104" i="7" s="1"/>
  <c r="Q103" i="11"/>
  <c r="K105" i="7" s="1"/>
  <c r="Q104" i="11"/>
  <c r="K106" i="7" s="1"/>
  <c r="Q105" i="11"/>
  <c r="K107" i="7" s="1"/>
  <c r="Q106" i="11"/>
  <c r="K108" i="7" s="1"/>
  <c r="Q107" i="11"/>
  <c r="K109" i="7" s="1"/>
  <c r="Q108" i="11"/>
  <c r="K110" i="7" s="1"/>
  <c r="Q109" i="11"/>
  <c r="K111" i="7" s="1"/>
  <c r="Q110" i="11"/>
  <c r="K112" i="7" s="1"/>
  <c r="Q111" i="11"/>
  <c r="K113" i="7" s="1"/>
  <c r="Q112" i="11"/>
  <c r="K114" i="7" s="1"/>
  <c r="Q113" i="11"/>
  <c r="K115" i="7" s="1"/>
  <c r="Q114" i="11"/>
  <c r="K116" i="7" s="1"/>
  <c r="Q115" i="11"/>
  <c r="K117" i="7" s="1"/>
  <c r="Q116" i="11"/>
  <c r="K118" i="7" s="1"/>
  <c r="Q117" i="11"/>
  <c r="K119" i="7" s="1"/>
  <c r="Q118" i="11"/>
  <c r="K120" i="7" s="1"/>
  <c r="Q119" i="11"/>
  <c r="K121" i="7" s="1"/>
  <c r="Q120" i="11"/>
  <c r="K122" i="7" s="1"/>
  <c r="Q121" i="11"/>
  <c r="K123" i="7" s="1"/>
  <c r="Q122" i="11"/>
  <c r="K124" i="7" s="1"/>
  <c r="Q123" i="11"/>
  <c r="K125" i="7" s="1"/>
  <c r="Q124" i="11"/>
  <c r="K126" i="7" s="1"/>
  <c r="Q125" i="11"/>
  <c r="K127" i="7" s="1"/>
  <c r="Q126" i="11"/>
  <c r="K128" i="7" s="1"/>
  <c r="Q127" i="11"/>
  <c r="K129" i="7" s="1"/>
  <c r="Q128" i="11"/>
  <c r="K130" i="7" s="1"/>
  <c r="Q129" i="11"/>
  <c r="K131" i="7" s="1"/>
  <c r="Q130" i="11"/>
  <c r="K132" i="7" s="1"/>
  <c r="Q131" i="11"/>
  <c r="K133" i="7" s="1"/>
  <c r="Q132" i="11"/>
  <c r="K134" i="7" s="1"/>
  <c r="Q133" i="11"/>
  <c r="K135" i="7" s="1"/>
  <c r="Q134" i="11"/>
  <c r="K136" i="7" s="1"/>
  <c r="Q135" i="11"/>
  <c r="K137" i="7" s="1"/>
  <c r="Q136" i="11"/>
  <c r="K138" i="7" s="1"/>
  <c r="Q137" i="11"/>
  <c r="K139" i="7" s="1"/>
  <c r="Q138" i="11"/>
  <c r="K140" i="7" s="1"/>
  <c r="Q139" i="11"/>
  <c r="K141" i="7" s="1"/>
  <c r="Q140" i="11"/>
  <c r="K142" i="7" s="1"/>
  <c r="Q141" i="11"/>
  <c r="K143" i="7" s="1"/>
  <c r="Q142" i="11"/>
  <c r="K144" i="7" s="1"/>
  <c r="Q143" i="11"/>
  <c r="K145" i="7" s="1"/>
  <c r="Q144" i="11"/>
  <c r="K146" i="7" s="1"/>
  <c r="Q145" i="11"/>
  <c r="K147" i="7" s="1"/>
  <c r="Q146" i="11"/>
  <c r="K148" i="7" s="1"/>
  <c r="Q147" i="11"/>
  <c r="K149" i="7" s="1"/>
  <c r="Q148" i="11"/>
  <c r="K150" i="7" s="1"/>
  <c r="Q149" i="11"/>
  <c r="K151" i="7" s="1"/>
  <c r="Q150" i="11"/>
  <c r="K152" i="7" s="1"/>
  <c r="Q151" i="11"/>
  <c r="K153" i="7" s="1"/>
  <c r="Q152" i="11"/>
  <c r="K154" i="7" s="1"/>
  <c r="Q153" i="11"/>
  <c r="K155" i="7" s="1"/>
  <c r="Q154" i="11"/>
  <c r="K156" i="7" s="1"/>
  <c r="Q155" i="11"/>
  <c r="K157" i="7" s="1"/>
  <c r="Q156" i="11"/>
  <c r="K158" i="7" s="1"/>
  <c r="Q157" i="11"/>
  <c r="K159" i="7" s="1"/>
  <c r="Q158" i="11"/>
  <c r="K160" i="7" s="1"/>
  <c r="Q159" i="11"/>
  <c r="K161" i="7" s="1"/>
  <c r="Q160" i="11"/>
  <c r="K162" i="7" s="1"/>
  <c r="Q162" i="11"/>
  <c r="K164" i="7" s="1"/>
  <c r="Q163" i="11"/>
  <c r="K165" i="7" s="1"/>
  <c r="Q164" i="11"/>
  <c r="K166" i="7" s="1"/>
  <c r="Q165" i="11"/>
  <c r="K167" i="7" s="1"/>
  <c r="Q166" i="11"/>
  <c r="K168" i="7" s="1"/>
  <c r="Q167" i="11"/>
  <c r="K169" i="7" s="1"/>
  <c r="Q168" i="11"/>
  <c r="K170" i="7" s="1"/>
  <c r="Q169" i="11"/>
  <c r="K171" i="7" s="1"/>
  <c r="Q170" i="11"/>
  <c r="K172" i="7" s="1"/>
  <c r="Q171" i="11"/>
  <c r="K173" i="7" s="1"/>
  <c r="Q172" i="11"/>
  <c r="K174" i="7" s="1"/>
  <c r="Q173" i="11"/>
  <c r="K175" i="7" s="1"/>
  <c r="Q174" i="11"/>
  <c r="K176" i="7" s="1"/>
  <c r="Q175" i="11"/>
  <c r="K177" i="7" s="1"/>
  <c r="Q176" i="11"/>
  <c r="K178" i="7" s="1"/>
  <c r="Q177" i="11"/>
  <c r="K179" i="7" s="1"/>
  <c r="Q178" i="11"/>
  <c r="K180" i="7" s="1"/>
  <c r="Q179" i="11"/>
  <c r="K181" i="7" s="1"/>
  <c r="Q180" i="11"/>
  <c r="K182" i="7" s="1"/>
  <c r="Q181" i="11"/>
  <c r="K183" i="7" s="1"/>
  <c r="Q182" i="11"/>
  <c r="K184" i="7" s="1"/>
  <c r="Q183" i="11"/>
  <c r="K185" i="7" s="1"/>
  <c r="Q184" i="11"/>
  <c r="K186" i="7" s="1"/>
  <c r="Q185" i="11"/>
  <c r="K187" i="7" s="1"/>
  <c r="Q186" i="11"/>
  <c r="K188" i="7" s="1"/>
  <c r="Q187" i="11"/>
  <c r="K189" i="7" s="1"/>
  <c r="Q188" i="11"/>
  <c r="K190" i="7" s="1"/>
  <c r="Q189" i="11"/>
  <c r="K191" i="7" s="1"/>
  <c r="Q190" i="11"/>
  <c r="K192" i="7" s="1"/>
  <c r="Q191" i="11"/>
  <c r="K193" i="7" s="1"/>
  <c r="Q192" i="11"/>
  <c r="K194" i="7" s="1"/>
  <c r="Q193" i="11"/>
  <c r="K195" i="7" s="1"/>
  <c r="Q194" i="11"/>
  <c r="K196" i="7" s="1"/>
  <c r="Q195" i="11"/>
  <c r="K197" i="7" s="1"/>
  <c r="Q196" i="11"/>
  <c r="K198" i="7" s="1"/>
  <c r="Q197" i="11"/>
  <c r="K199" i="7" s="1"/>
  <c r="Q198" i="11"/>
  <c r="K200" i="7" s="1"/>
  <c r="Q199" i="11"/>
  <c r="K201" i="7" s="1"/>
  <c r="Q200" i="11"/>
  <c r="K202" i="7" s="1"/>
  <c r="Q201" i="11"/>
  <c r="K203" i="7" s="1"/>
  <c r="Q202" i="11"/>
  <c r="K204" i="7" s="1"/>
  <c r="Q203" i="11"/>
  <c r="K205" i="7" s="1"/>
  <c r="Q204" i="11"/>
  <c r="K206" i="7" s="1"/>
  <c r="Q205" i="11"/>
  <c r="K207" i="7" s="1"/>
  <c r="Q206" i="11"/>
  <c r="K208" i="7" s="1"/>
  <c r="Q207" i="11"/>
  <c r="K209" i="7" s="1"/>
  <c r="Q208" i="11"/>
  <c r="K210" i="7" s="1"/>
  <c r="Q209" i="11"/>
  <c r="K211" i="7" s="1"/>
  <c r="Q210" i="11"/>
  <c r="K212" i="7" s="1"/>
  <c r="Q211" i="11"/>
  <c r="K213" i="7" s="1"/>
  <c r="Q212" i="11"/>
  <c r="K214" i="7" s="1"/>
  <c r="Q213" i="11"/>
  <c r="K215" i="7" s="1"/>
  <c r="Q214" i="11"/>
  <c r="K216" i="7" s="1"/>
  <c r="Q215" i="11"/>
  <c r="K217" i="7" s="1"/>
  <c r="Q216" i="11"/>
  <c r="K218" i="7" s="1"/>
  <c r="Q217" i="11"/>
  <c r="K219" i="7" s="1"/>
  <c r="Q218" i="11"/>
  <c r="K220" i="7" s="1"/>
  <c r="Q219" i="11"/>
  <c r="K221" i="7" s="1"/>
  <c r="Q220" i="11"/>
  <c r="K222" i="7" s="1"/>
  <c r="Q221" i="11"/>
  <c r="K223" i="7" s="1"/>
  <c r="Q222" i="11"/>
  <c r="K224" i="7" s="1"/>
  <c r="Q223" i="11"/>
  <c r="K225" i="7" s="1"/>
  <c r="Q224" i="11"/>
  <c r="K226" i="7" s="1"/>
  <c r="Q225" i="11"/>
  <c r="K227" i="7" s="1"/>
  <c r="Q226" i="11"/>
  <c r="K228" i="7" s="1"/>
  <c r="Q227" i="11"/>
  <c r="K229" i="7" s="1"/>
  <c r="Q228" i="11"/>
  <c r="K230" i="7" s="1"/>
  <c r="Q229" i="11"/>
  <c r="K231" i="7" s="1"/>
  <c r="Q230" i="11"/>
  <c r="K232" i="7" s="1"/>
  <c r="Q231" i="11"/>
  <c r="K233" i="7" s="1"/>
  <c r="Q232" i="11"/>
  <c r="K234" i="7" s="1"/>
  <c r="Q233" i="11"/>
  <c r="K235" i="7" s="1"/>
  <c r="Q234" i="11"/>
  <c r="K236" i="7" s="1"/>
  <c r="Q235" i="11"/>
  <c r="K237" i="7" s="1"/>
  <c r="Q236" i="11"/>
  <c r="K238" i="7" s="1"/>
  <c r="Q237" i="11"/>
  <c r="K239" i="7" s="1"/>
  <c r="Q238" i="11"/>
  <c r="K240" i="7" s="1"/>
  <c r="Q239" i="11"/>
  <c r="K241" i="7" s="1"/>
  <c r="Q240" i="11"/>
  <c r="K242" i="7" s="1"/>
  <c r="Q241" i="11"/>
  <c r="K243" i="7" s="1"/>
  <c r="Q242" i="11"/>
  <c r="K244" i="7" s="1"/>
  <c r="Q243" i="11"/>
  <c r="K245" i="7" s="1"/>
  <c r="Q244" i="11"/>
  <c r="K246" i="7" s="1"/>
  <c r="Q245" i="11"/>
  <c r="K247" i="7" s="1"/>
  <c r="Q246" i="11"/>
  <c r="K248" i="7" s="1"/>
  <c r="Q247" i="11"/>
  <c r="K249" i="7" s="1"/>
  <c r="Q248" i="11"/>
  <c r="K250" i="7" s="1"/>
  <c r="Q249" i="11"/>
  <c r="K251" i="7" s="1"/>
  <c r="Q250" i="11"/>
  <c r="K252" i="7" s="1"/>
  <c r="Q251" i="11"/>
  <c r="K253" i="7" s="1"/>
  <c r="Q252" i="11"/>
  <c r="K254" i="7" s="1"/>
  <c r="Q253" i="11"/>
  <c r="K255" i="7" s="1"/>
  <c r="Q254" i="11"/>
  <c r="K256" i="7" s="1"/>
  <c r="Q255" i="11"/>
  <c r="K257" i="7" s="1"/>
  <c r="Q256" i="11"/>
  <c r="K258" i="7" s="1"/>
  <c r="Q257" i="11"/>
  <c r="K259" i="7" s="1"/>
  <c r="Q258" i="11"/>
  <c r="K260" i="7" s="1"/>
  <c r="Q259" i="11"/>
  <c r="K261" i="7" s="1"/>
  <c r="Q260" i="11"/>
  <c r="K262" i="7" s="1"/>
  <c r="Q261" i="11"/>
  <c r="K263" i="7" s="1"/>
  <c r="Q262" i="11"/>
  <c r="K264" i="7" s="1"/>
  <c r="Q263" i="11"/>
  <c r="K265" i="7" s="1"/>
  <c r="Q264" i="11"/>
  <c r="K266" i="7" s="1"/>
  <c r="Q265" i="11"/>
  <c r="K267" i="7" s="1"/>
  <c r="Q266" i="11"/>
  <c r="K268" i="7" s="1"/>
  <c r="Q267" i="11"/>
  <c r="K269" i="7" s="1"/>
  <c r="Q268" i="11"/>
  <c r="K270" i="7" s="1"/>
  <c r="Q269" i="11"/>
  <c r="K271" i="7" s="1"/>
  <c r="Q270" i="11"/>
  <c r="K272" i="7" s="1"/>
  <c r="Q271" i="11"/>
  <c r="K273" i="7" s="1"/>
  <c r="Q272" i="11"/>
  <c r="K274" i="7" s="1"/>
  <c r="Q273" i="11"/>
  <c r="K275" i="7" s="1"/>
  <c r="Q274" i="11"/>
  <c r="K276" i="7" s="1"/>
  <c r="Q275" i="11"/>
  <c r="K277" i="7" s="1"/>
  <c r="Q276" i="11"/>
  <c r="K278" i="7" s="1"/>
  <c r="Q277" i="11"/>
  <c r="K279" i="7" s="1"/>
  <c r="Q278" i="11"/>
  <c r="K280" i="7" s="1"/>
  <c r="Q279" i="11"/>
  <c r="K281" i="7" s="1"/>
  <c r="Q280" i="11"/>
  <c r="K282" i="7" s="1"/>
  <c r="Q281" i="11"/>
  <c r="K283" i="7" s="1"/>
  <c r="Q282" i="11"/>
  <c r="K284" i="7" s="1"/>
  <c r="Q283" i="11"/>
  <c r="K285" i="7" s="1"/>
  <c r="Q284" i="11"/>
  <c r="K286" i="7" s="1"/>
  <c r="Q285" i="11"/>
  <c r="K287" i="7" s="1"/>
  <c r="Q286" i="11"/>
  <c r="K288" i="7" s="1"/>
  <c r="Q287" i="11"/>
  <c r="K289" i="7" s="1"/>
  <c r="Q288" i="11"/>
  <c r="K290" i="7" s="1"/>
  <c r="Q289" i="11"/>
  <c r="K291" i="7" s="1"/>
  <c r="Q290" i="11"/>
  <c r="K292" i="7" s="1"/>
  <c r="Q291" i="11"/>
  <c r="K293" i="7" s="1"/>
  <c r="Q292" i="11"/>
  <c r="K294" i="7" s="1"/>
  <c r="Q293" i="11"/>
  <c r="K295" i="7" s="1"/>
  <c r="Q294" i="11"/>
  <c r="K296" i="7" s="1"/>
  <c r="Q295" i="11"/>
  <c r="K297" i="7" s="1"/>
  <c r="Q296" i="11"/>
  <c r="K298" i="7" s="1"/>
  <c r="K7" i="7"/>
  <c r="Q161" i="11" l="1"/>
  <c r="K163" i="7" s="1"/>
  <c r="O8" i="7" l="1"/>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7" i="7"/>
  <c r="G4" i="14" l="1"/>
  <c r="P4" i="11" l="1"/>
  <c r="O4" i="11"/>
  <c r="K4" i="11"/>
  <c r="AD14" i="9"/>
  <c r="E8" i="7" s="1"/>
  <c r="AD15" i="9"/>
  <c r="E9" i="7" s="1"/>
  <c r="AD16" i="9"/>
  <c r="E10" i="7" s="1"/>
  <c r="AD17" i="9"/>
  <c r="E11" i="7" s="1"/>
  <c r="AD18" i="9"/>
  <c r="E12" i="7" s="1"/>
  <c r="AD19" i="9"/>
  <c r="E13" i="7" s="1"/>
  <c r="AD20" i="9"/>
  <c r="E14" i="7" s="1"/>
  <c r="AD21" i="9"/>
  <c r="E15" i="7" s="1"/>
  <c r="AD22" i="9"/>
  <c r="E16" i="7" s="1"/>
  <c r="AD23" i="9"/>
  <c r="E17" i="7" s="1"/>
  <c r="AD24" i="9"/>
  <c r="E18" i="7" s="1"/>
  <c r="AD25" i="9"/>
  <c r="E19" i="7" s="1"/>
  <c r="AD26" i="9"/>
  <c r="E20" i="7" s="1"/>
  <c r="AD27" i="9"/>
  <c r="E21" i="7" s="1"/>
  <c r="AD28" i="9"/>
  <c r="E22" i="7" s="1"/>
  <c r="AD29" i="9"/>
  <c r="E23" i="7" s="1"/>
  <c r="AD30" i="9"/>
  <c r="E24" i="7" s="1"/>
  <c r="AD31" i="9"/>
  <c r="E25" i="7" s="1"/>
  <c r="AD32" i="9"/>
  <c r="E26" i="7" s="1"/>
  <c r="AD33" i="9"/>
  <c r="E27" i="7" s="1"/>
  <c r="AD34" i="9"/>
  <c r="E28" i="7" s="1"/>
  <c r="AD35" i="9"/>
  <c r="E29" i="7" s="1"/>
  <c r="AD36" i="9"/>
  <c r="E30" i="7" s="1"/>
  <c r="AD37" i="9"/>
  <c r="E31" i="7" s="1"/>
  <c r="AD38" i="9"/>
  <c r="E32" i="7" s="1"/>
  <c r="AD39" i="9"/>
  <c r="E33" i="7" s="1"/>
  <c r="AD40" i="9"/>
  <c r="E34" i="7" s="1"/>
  <c r="AD41" i="9"/>
  <c r="E35" i="7" s="1"/>
  <c r="AD42" i="9"/>
  <c r="E36" i="7" s="1"/>
  <c r="AD43" i="9"/>
  <c r="E37" i="7" s="1"/>
  <c r="AD44" i="9"/>
  <c r="E38" i="7" s="1"/>
  <c r="AD45" i="9"/>
  <c r="E39" i="7" s="1"/>
  <c r="AD46" i="9"/>
  <c r="E40" i="7" s="1"/>
  <c r="AD47" i="9"/>
  <c r="E41" i="7" s="1"/>
  <c r="AD48" i="9"/>
  <c r="E42" i="7" s="1"/>
  <c r="AD49" i="9"/>
  <c r="E43" i="7" s="1"/>
  <c r="AD50" i="9"/>
  <c r="E44" i="7" s="1"/>
  <c r="AD51" i="9"/>
  <c r="E45" i="7" s="1"/>
  <c r="AD52" i="9"/>
  <c r="E46" i="7" s="1"/>
  <c r="AD53" i="9"/>
  <c r="E47" i="7" s="1"/>
  <c r="AD54" i="9"/>
  <c r="E48" i="7" s="1"/>
  <c r="AD55" i="9"/>
  <c r="E49" i="7" s="1"/>
  <c r="AD56" i="9"/>
  <c r="E50" i="7" s="1"/>
  <c r="AD57" i="9"/>
  <c r="E51" i="7" s="1"/>
  <c r="AD58" i="9"/>
  <c r="E52" i="7" s="1"/>
  <c r="AD59" i="9"/>
  <c r="E53" i="7" s="1"/>
  <c r="AD60" i="9"/>
  <c r="E54" i="7" s="1"/>
  <c r="AD61" i="9"/>
  <c r="E55" i="7" s="1"/>
  <c r="AD62" i="9"/>
  <c r="E56" i="7" s="1"/>
  <c r="AD63" i="9"/>
  <c r="E57" i="7" s="1"/>
  <c r="AD64" i="9"/>
  <c r="E58" i="7" s="1"/>
  <c r="AD65" i="9"/>
  <c r="E59" i="7" s="1"/>
  <c r="AD66" i="9"/>
  <c r="E60" i="7" s="1"/>
  <c r="AD67" i="9"/>
  <c r="E61" i="7" s="1"/>
  <c r="AD68" i="9"/>
  <c r="E62" i="7" s="1"/>
  <c r="AD69" i="9"/>
  <c r="E63" i="7" s="1"/>
  <c r="AD70" i="9"/>
  <c r="E64" i="7" s="1"/>
  <c r="AD71" i="9"/>
  <c r="E65" i="7" s="1"/>
  <c r="AD72" i="9"/>
  <c r="E66" i="7" s="1"/>
  <c r="AD73" i="9"/>
  <c r="E67" i="7" s="1"/>
  <c r="AD74" i="9"/>
  <c r="E68" i="7" s="1"/>
  <c r="AD75" i="9"/>
  <c r="E69" i="7" s="1"/>
  <c r="AD76" i="9"/>
  <c r="E70" i="7" s="1"/>
  <c r="AD77" i="9"/>
  <c r="E71" i="7" s="1"/>
  <c r="AD78" i="9"/>
  <c r="E72" i="7" s="1"/>
  <c r="AD79" i="9"/>
  <c r="E73" i="7" s="1"/>
  <c r="AD80" i="9"/>
  <c r="E74" i="7" s="1"/>
  <c r="AD81" i="9"/>
  <c r="E75" i="7" s="1"/>
  <c r="AD82" i="9"/>
  <c r="E76" i="7" s="1"/>
  <c r="AD83" i="9"/>
  <c r="E77" i="7" s="1"/>
  <c r="AD84" i="9"/>
  <c r="E78" i="7" s="1"/>
  <c r="AD85" i="9"/>
  <c r="E79" i="7" s="1"/>
  <c r="AD86" i="9"/>
  <c r="E80" i="7" s="1"/>
  <c r="AD87" i="9"/>
  <c r="E81" i="7" s="1"/>
  <c r="AD88" i="9"/>
  <c r="E82" i="7" s="1"/>
  <c r="AD89" i="9"/>
  <c r="E83" i="7" s="1"/>
  <c r="AD90" i="9"/>
  <c r="E84" i="7" s="1"/>
  <c r="AD91" i="9"/>
  <c r="E85" i="7" s="1"/>
  <c r="AD92" i="9"/>
  <c r="E86" i="7" s="1"/>
  <c r="AD93" i="9"/>
  <c r="E87" i="7" s="1"/>
  <c r="AD94" i="9"/>
  <c r="E88" i="7" s="1"/>
  <c r="AD95" i="9"/>
  <c r="E89" i="7" s="1"/>
  <c r="AD96" i="9"/>
  <c r="E90" i="7" s="1"/>
  <c r="AD97" i="9"/>
  <c r="E91" i="7" s="1"/>
  <c r="AD98" i="9"/>
  <c r="E92" i="7" s="1"/>
  <c r="AD99" i="9"/>
  <c r="E93" i="7" s="1"/>
  <c r="AD100" i="9"/>
  <c r="E94" i="7" s="1"/>
  <c r="AD101" i="9"/>
  <c r="E95" i="7" s="1"/>
  <c r="AD102" i="9"/>
  <c r="E96" i="7" s="1"/>
  <c r="AD103" i="9"/>
  <c r="E97" i="7" s="1"/>
  <c r="AD104" i="9"/>
  <c r="E98" i="7" s="1"/>
  <c r="AD105" i="9"/>
  <c r="E99" i="7" s="1"/>
  <c r="AD106" i="9"/>
  <c r="E100" i="7" s="1"/>
  <c r="AD107" i="9"/>
  <c r="E101" i="7" s="1"/>
  <c r="AD108" i="9"/>
  <c r="E102" i="7" s="1"/>
  <c r="AD109" i="9"/>
  <c r="E103" i="7" s="1"/>
  <c r="AD110" i="9"/>
  <c r="E104" i="7" s="1"/>
  <c r="AD111" i="9"/>
  <c r="E105" i="7" s="1"/>
  <c r="AD112" i="9"/>
  <c r="E106" i="7" s="1"/>
  <c r="AD113" i="9"/>
  <c r="E107" i="7" s="1"/>
  <c r="AD114" i="9"/>
  <c r="E108" i="7" s="1"/>
  <c r="AD115" i="9"/>
  <c r="E109" i="7" s="1"/>
  <c r="AD116" i="9"/>
  <c r="E110" i="7" s="1"/>
  <c r="AD117" i="9"/>
  <c r="E111" i="7" s="1"/>
  <c r="AD118" i="9"/>
  <c r="E112" i="7" s="1"/>
  <c r="AD119" i="9"/>
  <c r="E113" i="7" s="1"/>
  <c r="AD120" i="9"/>
  <c r="E114" i="7" s="1"/>
  <c r="AD121" i="9"/>
  <c r="E115" i="7" s="1"/>
  <c r="AD122" i="9"/>
  <c r="E116" i="7" s="1"/>
  <c r="AD123" i="9"/>
  <c r="E117" i="7" s="1"/>
  <c r="AD124" i="9"/>
  <c r="E118" i="7" s="1"/>
  <c r="AD125" i="9"/>
  <c r="E119" i="7" s="1"/>
  <c r="AD126" i="9"/>
  <c r="E120" i="7" s="1"/>
  <c r="AD127" i="9"/>
  <c r="E121" i="7" s="1"/>
  <c r="AD128" i="9"/>
  <c r="E122" i="7" s="1"/>
  <c r="AD129" i="9"/>
  <c r="E123" i="7" s="1"/>
  <c r="AD130" i="9"/>
  <c r="E124" i="7" s="1"/>
  <c r="AD131" i="9"/>
  <c r="E125" i="7" s="1"/>
  <c r="AD132" i="9"/>
  <c r="E126" i="7" s="1"/>
  <c r="AD133" i="9"/>
  <c r="E127" i="7" s="1"/>
  <c r="AD134" i="9"/>
  <c r="E128" i="7" s="1"/>
  <c r="AD135" i="9"/>
  <c r="E129" i="7" s="1"/>
  <c r="AD136" i="9"/>
  <c r="E130" i="7" s="1"/>
  <c r="AD137" i="9"/>
  <c r="E131" i="7" s="1"/>
  <c r="AD138" i="9"/>
  <c r="E132" i="7" s="1"/>
  <c r="AD139" i="9"/>
  <c r="E133" i="7" s="1"/>
  <c r="AD140" i="9"/>
  <c r="E134" i="7" s="1"/>
  <c r="AD141" i="9"/>
  <c r="E135" i="7" s="1"/>
  <c r="AD142" i="9"/>
  <c r="E136" i="7" s="1"/>
  <c r="AD143" i="9"/>
  <c r="E137" i="7" s="1"/>
  <c r="AD144" i="9"/>
  <c r="E138" i="7" s="1"/>
  <c r="AD145" i="9"/>
  <c r="E139" i="7" s="1"/>
  <c r="AD146" i="9"/>
  <c r="E140" i="7" s="1"/>
  <c r="AD147" i="9"/>
  <c r="E141" i="7" s="1"/>
  <c r="AD148" i="9"/>
  <c r="E142" i="7" s="1"/>
  <c r="AD149" i="9"/>
  <c r="E143" i="7" s="1"/>
  <c r="AD150" i="9"/>
  <c r="E144" i="7" s="1"/>
  <c r="AD151" i="9"/>
  <c r="E145" i="7" s="1"/>
  <c r="AD152" i="9"/>
  <c r="E146" i="7" s="1"/>
  <c r="AD153" i="9"/>
  <c r="E147" i="7" s="1"/>
  <c r="AD154" i="9"/>
  <c r="E148" i="7" s="1"/>
  <c r="AD155" i="9"/>
  <c r="E149" i="7" s="1"/>
  <c r="AD156" i="9"/>
  <c r="E150" i="7" s="1"/>
  <c r="AD157" i="9"/>
  <c r="E151" i="7" s="1"/>
  <c r="AD158" i="9"/>
  <c r="E152" i="7" s="1"/>
  <c r="AD159" i="9"/>
  <c r="E153" i="7" s="1"/>
  <c r="AD160" i="9"/>
  <c r="E154" i="7" s="1"/>
  <c r="AD161" i="9"/>
  <c r="E155" i="7" s="1"/>
  <c r="AD162" i="9"/>
  <c r="E156" i="7" s="1"/>
  <c r="AD163" i="9"/>
  <c r="E157" i="7" s="1"/>
  <c r="AD164" i="9"/>
  <c r="E158" i="7" s="1"/>
  <c r="AD165" i="9"/>
  <c r="E159" i="7" s="1"/>
  <c r="AD166" i="9"/>
  <c r="E160" i="7" s="1"/>
  <c r="AD167" i="9"/>
  <c r="E161" i="7" s="1"/>
  <c r="AD168" i="9"/>
  <c r="E162" i="7" s="1"/>
  <c r="AD169" i="9"/>
  <c r="E163" i="7" s="1"/>
  <c r="AD170" i="9"/>
  <c r="E164" i="7" s="1"/>
  <c r="AD171" i="9"/>
  <c r="E165" i="7" s="1"/>
  <c r="AD172" i="9"/>
  <c r="E166" i="7" s="1"/>
  <c r="AD173" i="9"/>
  <c r="E167" i="7" s="1"/>
  <c r="AD174" i="9"/>
  <c r="E168" i="7" s="1"/>
  <c r="AD175" i="9"/>
  <c r="E169" i="7" s="1"/>
  <c r="AD176" i="9"/>
  <c r="E170" i="7" s="1"/>
  <c r="AD177" i="9"/>
  <c r="E171" i="7" s="1"/>
  <c r="AD178" i="9"/>
  <c r="E172" i="7" s="1"/>
  <c r="AD179" i="9"/>
  <c r="E173" i="7" s="1"/>
  <c r="AD180" i="9"/>
  <c r="E174" i="7" s="1"/>
  <c r="AD181" i="9"/>
  <c r="E175" i="7" s="1"/>
  <c r="AD182" i="9"/>
  <c r="E176" i="7" s="1"/>
  <c r="AD183" i="9"/>
  <c r="E177" i="7" s="1"/>
  <c r="AD184" i="9"/>
  <c r="E178" i="7" s="1"/>
  <c r="AD185" i="9"/>
  <c r="E179" i="7" s="1"/>
  <c r="AD186" i="9"/>
  <c r="E180" i="7" s="1"/>
  <c r="AD187" i="9"/>
  <c r="E181" i="7" s="1"/>
  <c r="AD188" i="9"/>
  <c r="E182" i="7" s="1"/>
  <c r="AD189" i="9"/>
  <c r="E183" i="7" s="1"/>
  <c r="AD190" i="9"/>
  <c r="E184" i="7" s="1"/>
  <c r="AD191" i="9"/>
  <c r="E185" i="7" s="1"/>
  <c r="AD192" i="9"/>
  <c r="E186" i="7" s="1"/>
  <c r="AD193" i="9"/>
  <c r="E187" i="7" s="1"/>
  <c r="AD194" i="9"/>
  <c r="E188" i="7" s="1"/>
  <c r="AD195" i="9"/>
  <c r="E189" i="7" s="1"/>
  <c r="AD196" i="9"/>
  <c r="E190" i="7" s="1"/>
  <c r="AD197" i="9"/>
  <c r="E191" i="7" s="1"/>
  <c r="AD198" i="9"/>
  <c r="E192" i="7" s="1"/>
  <c r="AD199" i="9"/>
  <c r="E193" i="7" s="1"/>
  <c r="AD200" i="9"/>
  <c r="E194" i="7" s="1"/>
  <c r="AD201" i="9"/>
  <c r="E195" i="7" s="1"/>
  <c r="AD202" i="9"/>
  <c r="E196" i="7" s="1"/>
  <c r="AD203" i="9"/>
  <c r="E197" i="7" s="1"/>
  <c r="AD204" i="9"/>
  <c r="E198" i="7" s="1"/>
  <c r="AD205" i="9"/>
  <c r="E199" i="7" s="1"/>
  <c r="AD206" i="9"/>
  <c r="E200" i="7" s="1"/>
  <c r="AD207" i="9"/>
  <c r="E201" i="7" s="1"/>
  <c r="AD208" i="9"/>
  <c r="E202" i="7" s="1"/>
  <c r="AD209" i="9"/>
  <c r="E203" i="7" s="1"/>
  <c r="AD210" i="9"/>
  <c r="E204" i="7" s="1"/>
  <c r="AD211" i="9"/>
  <c r="E205" i="7" s="1"/>
  <c r="AD212" i="9"/>
  <c r="E206" i="7" s="1"/>
  <c r="AD213" i="9"/>
  <c r="E207" i="7" s="1"/>
  <c r="AD214" i="9"/>
  <c r="E208" i="7" s="1"/>
  <c r="AD215" i="9"/>
  <c r="E209" i="7" s="1"/>
  <c r="AD216" i="9"/>
  <c r="E210" i="7" s="1"/>
  <c r="AD217" i="9"/>
  <c r="E211" i="7" s="1"/>
  <c r="AD218" i="9"/>
  <c r="E212" i="7" s="1"/>
  <c r="AD219" i="9"/>
  <c r="E213" i="7" s="1"/>
  <c r="AD220" i="9"/>
  <c r="E214" i="7" s="1"/>
  <c r="AD221" i="9"/>
  <c r="E215" i="7" s="1"/>
  <c r="AD222" i="9"/>
  <c r="E216" i="7" s="1"/>
  <c r="AD223" i="9"/>
  <c r="E217" i="7" s="1"/>
  <c r="AD224" i="9"/>
  <c r="E218" i="7" s="1"/>
  <c r="AD225" i="9"/>
  <c r="E219" i="7" s="1"/>
  <c r="AD226" i="9"/>
  <c r="E220" i="7" s="1"/>
  <c r="AD227" i="9"/>
  <c r="E221" i="7" s="1"/>
  <c r="AD228" i="9"/>
  <c r="E222" i="7" s="1"/>
  <c r="AD229" i="9"/>
  <c r="E223" i="7" s="1"/>
  <c r="AD230" i="9"/>
  <c r="E224" i="7" s="1"/>
  <c r="AD231" i="9"/>
  <c r="E225" i="7" s="1"/>
  <c r="AD232" i="9"/>
  <c r="E226" i="7" s="1"/>
  <c r="AD233" i="9"/>
  <c r="E227" i="7" s="1"/>
  <c r="AD234" i="9"/>
  <c r="E228" i="7" s="1"/>
  <c r="AD235" i="9"/>
  <c r="E229" i="7" s="1"/>
  <c r="AD236" i="9"/>
  <c r="E230" i="7" s="1"/>
  <c r="AD237" i="9"/>
  <c r="E231" i="7" s="1"/>
  <c r="AD238" i="9"/>
  <c r="E232" i="7" s="1"/>
  <c r="AD239" i="9"/>
  <c r="E233" i="7" s="1"/>
  <c r="AD240" i="9"/>
  <c r="E234" i="7" s="1"/>
  <c r="AD241" i="9"/>
  <c r="E235" i="7" s="1"/>
  <c r="AD242" i="9"/>
  <c r="E236" i="7" s="1"/>
  <c r="AD243" i="9"/>
  <c r="E237" i="7" s="1"/>
  <c r="AD244" i="9"/>
  <c r="E238" i="7" s="1"/>
  <c r="AD245" i="9"/>
  <c r="E239" i="7" s="1"/>
  <c r="AD246" i="9"/>
  <c r="E240" i="7" s="1"/>
  <c r="AD247" i="9"/>
  <c r="E241" i="7" s="1"/>
  <c r="AD248" i="9"/>
  <c r="E242" i="7" s="1"/>
  <c r="AD249" i="9"/>
  <c r="E243" i="7" s="1"/>
  <c r="AD250" i="9"/>
  <c r="E244" i="7" s="1"/>
  <c r="AD251" i="9"/>
  <c r="E245" i="7" s="1"/>
  <c r="AD252" i="9"/>
  <c r="E246" i="7" s="1"/>
  <c r="AD253" i="9"/>
  <c r="E247" i="7" s="1"/>
  <c r="AD254" i="9"/>
  <c r="E248" i="7" s="1"/>
  <c r="AD255" i="9"/>
  <c r="E249" i="7" s="1"/>
  <c r="AD256" i="9"/>
  <c r="E250" i="7" s="1"/>
  <c r="AD257" i="9"/>
  <c r="E251" i="7" s="1"/>
  <c r="AD258" i="9"/>
  <c r="E252" i="7" s="1"/>
  <c r="AD259" i="9"/>
  <c r="E253" i="7" s="1"/>
  <c r="AD260" i="9"/>
  <c r="E254" i="7" s="1"/>
  <c r="AD261" i="9"/>
  <c r="E255" i="7" s="1"/>
  <c r="AD262" i="9"/>
  <c r="E256" i="7" s="1"/>
  <c r="AD263" i="9"/>
  <c r="E257" i="7" s="1"/>
  <c r="AD264" i="9"/>
  <c r="E258" i="7" s="1"/>
  <c r="AD265" i="9"/>
  <c r="E259" i="7" s="1"/>
  <c r="AD266" i="9"/>
  <c r="E260" i="7" s="1"/>
  <c r="AD267" i="9"/>
  <c r="E261" i="7" s="1"/>
  <c r="AD268" i="9"/>
  <c r="E262" i="7" s="1"/>
  <c r="AD269" i="9"/>
  <c r="E263" i="7" s="1"/>
  <c r="AD270" i="9"/>
  <c r="E264" i="7" s="1"/>
  <c r="AD271" i="9"/>
  <c r="E265" i="7" s="1"/>
  <c r="AD272" i="9"/>
  <c r="E266" i="7" s="1"/>
  <c r="AD273" i="9"/>
  <c r="E267" i="7" s="1"/>
  <c r="AD274" i="9"/>
  <c r="E268" i="7" s="1"/>
  <c r="AD275" i="9"/>
  <c r="E269" i="7" s="1"/>
  <c r="AD276" i="9"/>
  <c r="E270" i="7" s="1"/>
  <c r="AD277" i="9"/>
  <c r="E271" i="7" s="1"/>
  <c r="AD278" i="9"/>
  <c r="E272" i="7" s="1"/>
  <c r="AD279" i="9"/>
  <c r="E273" i="7" s="1"/>
  <c r="AD280" i="9"/>
  <c r="E274" i="7" s="1"/>
  <c r="AD281" i="9"/>
  <c r="E275" i="7" s="1"/>
  <c r="AD282" i="9"/>
  <c r="E276" i="7" s="1"/>
  <c r="AD283" i="9"/>
  <c r="E277" i="7" s="1"/>
  <c r="AD284" i="9"/>
  <c r="E278" i="7" s="1"/>
  <c r="AD285" i="9"/>
  <c r="E279" i="7" s="1"/>
  <c r="AD286" i="9"/>
  <c r="E280" i="7" s="1"/>
  <c r="AD287" i="9"/>
  <c r="E281" i="7" s="1"/>
  <c r="AD288" i="9"/>
  <c r="E282" i="7" s="1"/>
  <c r="AD289" i="9"/>
  <c r="E283" i="7" s="1"/>
  <c r="AD290" i="9"/>
  <c r="E284" i="7" s="1"/>
  <c r="AD291" i="9"/>
  <c r="E285" i="7" s="1"/>
  <c r="AD292" i="9"/>
  <c r="E286" i="7" s="1"/>
  <c r="AD293" i="9"/>
  <c r="E287" i="7" s="1"/>
  <c r="AD294" i="9"/>
  <c r="E288" i="7" s="1"/>
  <c r="AD295" i="9"/>
  <c r="E289" i="7" s="1"/>
  <c r="AD296" i="9"/>
  <c r="E290" i="7" s="1"/>
  <c r="AD297" i="9"/>
  <c r="E291" i="7" s="1"/>
  <c r="AD298" i="9"/>
  <c r="E292" i="7" s="1"/>
  <c r="AD299" i="9"/>
  <c r="E293" i="7" s="1"/>
  <c r="AD300" i="9"/>
  <c r="E294" i="7" s="1"/>
  <c r="AD301" i="9"/>
  <c r="E295" i="7" s="1"/>
  <c r="AD302" i="9"/>
  <c r="E296" i="7" s="1"/>
  <c r="AD303" i="9"/>
  <c r="E297" i="7" s="1"/>
  <c r="AD304" i="9"/>
  <c r="E298" i="7" s="1"/>
  <c r="AD13" i="9"/>
  <c r="E7" i="7" s="1"/>
  <c r="V12" i="9"/>
  <c r="W12" i="9"/>
  <c r="X12" i="9"/>
  <c r="Y12" i="9"/>
  <c r="Z12" i="9"/>
  <c r="AA12" i="9"/>
  <c r="AB12" i="9"/>
  <c r="AC12" i="9"/>
  <c r="T12" i="9"/>
  <c r="P8" i="8"/>
  <c r="D8" i="7" s="1"/>
  <c r="P9" i="8"/>
  <c r="D9" i="7" s="1"/>
  <c r="P10" i="8"/>
  <c r="D10" i="7" s="1"/>
  <c r="P11" i="8"/>
  <c r="D11" i="7" s="1"/>
  <c r="P12" i="8"/>
  <c r="D12" i="7" s="1"/>
  <c r="P13" i="8"/>
  <c r="D13" i="7" s="1"/>
  <c r="P14" i="8"/>
  <c r="D14" i="7" s="1"/>
  <c r="P15" i="8"/>
  <c r="D15" i="7" s="1"/>
  <c r="P16" i="8"/>
  <c r="D16" i="7" s="1"/>
  <c r="P17" i="8"/>
  <c r="D17" i="7" s="1"/>
  <c r="P18" i="8"/>
  <c r="D18" i="7" s="1"/>
  <c r="P19" i="8"/>
  <c r="D19" i="7" s="1"/>
  <c r="P20" i="8"/>
  <c r="D20" i="7" s="1"/>
  <c r="P21" i="8"/>
  <c r="D21" i="7" s="1"/>
  <c r="P22" i="8"/>
  <c r="D22" i="7" s="1"/>
  <c r="P23" i="8"/>
  <c r="D23" i="7" s="1"/>
  <c r="P24" i="8"/>
  <c r="D24" i="7" s="1"/>
  <c r="P25" i="8"/>
  <c r="D25" i="7" s="1"/>
  <c r="P26" i="8"/>
  <c r="D26" i="7" s="1"/>
  <c r="P27" i="8"/>
  <c r="D27" i="7" s="1"/>
  <c r="P28" i="8"/>
  <c r="D28" i="7" s="1"/>
  <c r="P29" i="8"/>
  <c r="D29" i="7" s="1"/>
  <c r="P30" i="8"/>
  <c r="D30" i="7" s="1"/>
  <c r="P31" i="8"/>
  <c r="D31" i="7" s="1"/>
  <c r="P32" i="8"/>
  <c r="D32" i="7" s="1"/>
  <c r="P33" i="8"/>
  <c r="D33" i="7" s="1"/>
  <c r="P34" i="8"/>
  <c r="D34" i="7" s="1"/>
  <c r="P35" i="8"/>
  <c r="D35" i="7" s="1"/>
  <c r="P36" i="8"/>
  <c r="D36" i="7" s="1"/>
  <c r="P37" i="8"/>
  <c r="D37" i="7" s="1"/>
  <c r="P38" i="8"/>
  <c r="D38" i="7" s="1"/>
  <c r="P39" i="8"/>
  <c r="D39" i="7" s="1"/>
  <c r="P40" i="8"/>
  <c r="D40" i="7" s="1"/>
  <c r="P41" i="8"/>
  <c r="D41" i="7" s="1"/>
  <c r="P42" i="8"/>
  <c r="D42" i="7" s="1"/>
  <c r="P43" i="8"/>
  <c r="D43" i="7" s="1"/>
  <c r="P44" i="8"/>
  <c r="D44" i="7" s="1"/>
  <c r="P45" i="8"/>
  <c r="D45" i="7" s="1"/>
  <c r="P46" i="8"/>
  <c r="D46" i="7" s="1"/>
  <c r="P47" i="8"/>
  <c r="D47" i="7" s="1"/>
  <c r="P48" i="8"/>
  <c r="D48" i="7" s="1"/>
  <c r="P49" i="8"/>
  <c r="D49" i="7" s="1"/>
  <c r="P50" i="8"/>
  <c r="D50" i="7" s="1"/>
  <c r="P51" i="8"/>
  <c r="D51" i="7" s="1"/>
  <c r="P52" i="8"/>
  <c r="D52" i="7" s="1"/>
  <c r="P53" i="8"/>
  <c r="D53" i="7" s="1"/>
  <c r="P54" i="8"/>
  <c r="D54" i="7" s="1"/>
  <c r="P55" i="8"/>
  <c r="D55" i="7" s="1"/>
  <c r="P56" i="8"/>
  <c r="D56" i="7" s="1"/>
  <c r="P57" i="8"/>
  <c r="D57" i="7" s="1"/>
  <c r="P58" i="8"/>
  <c r="D58" i="7" s="1"/>
  <c r="P59" i="8"/>
  <c r="D59" i="7" s="1"/>
  <c r="P60" i="8"/>
  <c r="D60" i="7" s="1"/>
  <c r="P61" i="8"/>
  <c r="D61" i="7" s="1"/>
  <c r="P62" i="8"/>
  <c r="D62" i="7" s="1"/>
  <c r="P63" i="8"/>
  <c r="D63" i="7" s="1"/>
  <c r="P64" i="8"/>
  <c r="D64" i="7" s="1"/>
  <c r="P65" i="8"/>
  <c r="D65" i="7" s="1"/>
  <c r="P66" i="8"/>
  <c r="D66" i="7" s="1"/>
  <c r="P67" i="8"/>
  <c r="D67" i="7" s="1"/>
  <c r="P68" i="8"/>
  <c r="D68" i="7" s="1"/>
  <c r="P69" i="8"/>
  <c r="D69" i="7" s="1"/>
  <c r="P70" i="8"/>
  <c r="D70" i="7" s="1"/>
  <c r="P71" i="8"/>
  <c r="D71" i="7" s="1"/>
  <c r="P72" i="8"/>
  <c r="D72" i="7" s="1"/>
  <c r="P73" i="8"/>
  <c r="D73" i="7" s="1"/>
  <c r="P74" i="8"/>
  <c r="D74" i="7" s="1"/>
  <c r="P75" i="8"/>
  <c r="D75" i="7" s="1"/>
  <c r="P76" i="8"/>
  <c r="D76" i="7" s="1"/>
  <c r="P77" i="8"/>
  <c r="D77" i="7" s="1"/>
  <c r="P78" i="8"/>
  <c r="D78" i="7" s="1"/>
  <c r="P79" i="8"/>
  <c r="D79" i="7" s="1"/>
  <c r="P80" i="8"/>
  <c r="D80" i="7" s="1"/>
  <c r="P81" i="8"/>
  <c r="D81" i="7" s="1"/>
  <c r="P82" i="8"/>
  <c r="D82" i="7" s="1"/>
  <c r="P83" i="8"/>
  <c r="D83" i="7" s="1"/>
  <c r="P84" i="8"/>
  <c r="D84" i="7" s="1"/>
  <c r="P85" i="8"/>
  <c r="D85" i="7" s="1"/>
  <c r="P86" i="8"/>
  <c r="D86" i="7" s="1"/>
  <c r="P87" i="8"/>
  <c r="D87" i="7" s="1"/>
  <c r="P88" i="8"/>
  <c r="D88" i="7" s="1"/>
  <c r="P89" i="8"/>
  <c r="D89" i="7" s="1"/>
  <c r="P90" i="8"/>
  <c r="D90" i="7" s="1"/>
  <c r="P91" i="8"/>
  <c r="D91" i="7" s="1"/>
  <c r="P92" i="8"/>
  <c r="D92" i="7" s="1"/>
  <c r="P93" i="8"/>
  <c r="D93" i="7" s="1"/>
  <c r="P94" i="8"/>
  <c r="D94" i="7" s="1"/>
  <c r="P95" i="8"/>
  <c r="D95" i="7" s="1"/>
  <c r="P96" i="8"/>
  <c r="D96" i="7" s="1"/>
  <c r="P97" i="8"/>
  <c r="D97" i="7" s="1"/>
  <c r="P98" i="8"/>
  <c r="D98" i="7" s="1"/>
  <c r="P99" i="8"/>
  <c r="D99" i="7" s="1"/>
  <c r="P100" i="8"/>
  <c r="D100" i="7" s="1"/>
  <c r="P101" i="8"/>
  <c r="D101" i="7" s="1"/>
  <c r="P102" i="8"/>
  <c r="D102" i="7" s="1"/>
  <c r="P103" i="8"/>
  <c r="D103" i="7" s="1"/>
  <c r="P104" i="8"/>
  <c r="D104" i="7" s="1"/>
  <c r="P105" i="8"/>
  <c r="D105" i="7" s="1"/>
  <c r="P106" i="8"/>
  <c r="D106" i="7" s="1"/>
  <c r="P107" i="8"/>
  <c r="D107" i="7" s="1"/>
  <c r="P108" i="8"/>
  <c r="D108" i="7" s="1"/>
  <c r="P109" i="8"/>
  <c r="D109" i="7" s="1"/>
  <c r="P110" i="8"/>
  <c r="D110" i="7" s="1"/>
  <c r="P111" i="8"/>
  <c r="D111" i="7" s="1"/>
  <c r="P112" i="8"/>
  <c r="D112" i="7" s="1"/>
  <c r="P113" i="8"/>
  <c r="D113" i="7" s="1"/>
  <c r="P114" i="8"/>
  <c r="D114" i="7" s="1"/>
  <c r="P115" i="8"/>
  <c r="D115" i="7" s="1"/>
  <c r="P116" i="8"/>
  <c r="D116" i="7" s="1"/>
  <c r="P117" i="8"/>
  <c r="D117" i="7" s="1"/>
  <c r="P118" i="8"/>
  <c r="D118" i="7" s="1"/>
  <c r="P119" i="8"/>
  <c r="D119" i="7" s="1"/>
  <c r="P120" i="8"/>
  <c r="D120" i="7" s="1"/>
  <c r="P121" i="8"/>
  <c r="D121" i="7" s="1"/>
  <c r="P122" i="8"/>
  <c r="D122" i="7" s="1"/>
  <c r="P123" i="8"/>
  <c r="D123" i="7" s="1"/>
  <c r="P124" i="8"/>
  <c r="D124" i="7" s="1"/>
  <c r="P125" i="8"/>
  <c r="D125" i="7" s="1"/>
  <c r="P126" i="8"/>
  <c r="D126" i="7" s="1"/>
  <c r="P127" i="8"/>
  <c r="D127" i="7" s="1"/>
  <c r="P128" i="8"/>
  <c r="D128" i="7" s="1"/>
  <c r="P129" i="8"/>
  <c r="D129" i="7" s="1"/>
  <c r="P130" i="8"/>
  <c r="D130" i="7" s="1"/>
  <c r="P131" i="8"/>
  <c r="D131" i="7" s="1"/>
  <c r="P132" i="8"/>
  <c r="D132" i="7" s="1"/>
  <c r="P133" i="8"/>
  <c r="D133" i="7" s="1"/>
  <c r="P134" i="8"/>
  <c r="D134" i="7" s="1"/>
  <c r="P135" i="8"/>
  <c r="D135" i="7" s="1"/>
  <c r="P136" i="8"/>
  <c r="D136" i="7" s="1"/>
  <c r="P137" i="8"/>
  <c r="D137" i="7" s="1"/>
  <c r="P138" i="8"/>
  <c r="D138" i="7" s="1"/>
  <c r="P139" i="8"/>
  <c r="D139" i="7" s="1"/>
  <c r="P140" i="8"/>
  <c r="D140" i="7" s="1"/>
  <c r="P141" i="8"/>
  <c r="D141" i="7" s="1"/>
  <c r="P142" i="8"/>
  <c r="D142" i="7" s="1"/>
  <c r="P143" i="8"/>
  <c r="D143" i="7" s="1"/>
  <c r="P144" i="8"/>
  <c r="D144" i="7" s="1"/>
  <c r="P145" i="8"/>
  <c r="D145" i="7" s="1"/>
  <c r="P146" i="8"/>
  <c r="D146" i="7" s="1"/>
  <c r="P147" i="8"/>
  <c r="D147" i="7" s="1"/>
  <c r="P148" i="8"/>
  <c r="D148" i="7" s="1"/>
  <c r="P149" i="8"/>
  <c r="D149" i="7" s="1"/>
  <c r="P150" i="8"/>
  <c r="D150" i="7" s="1"/>
  <c r="P151" i="8"/>
  <c r="D151" i="7" s="1"/>
  <c r="P152" i="8"/>
  <c r="D152" i="7" s="1"/>
  <c r="P153" i="8"/>
  <c r="D153" i="7" s="1"/>
  <c r="P154" i="8"/>
  <c r="D154" i="7" s="1"/>
  <c r="P155" i="8"/>
  <c r="D155" i="7" s="1"/>
  <c r="P156" i="8"/>
  <c r="D156" i="7" s="1"/>
  <c r="P157" i="8"/>
  <c r="D157" i="7" s="1"/>
  <c r="P158" i="8"/>
  <c r="D158" i="7" s="1"/>
  <c r="P159" i="8"/>
  <c r="D159" i="7" s="1"/>
  <c r="P160" i="8"/>
  <c r="D160" i="7" s="1"/>
  <c r="P161" i="8"/>
  <c r="D161" i="7" s="1"/>
  <c r="P162" i="8"/>
  <c r="D162" i="7" s="1"/>
  <c r="P163" i="8"/>
  <c r="D163" i="7" s="1"/>
  <c r="P164" i="8"/>
  <c r="D164" i="7" s="1"/>
  <c r="P165" i="8"/>
  <c r="D165" i="7" s="1"/>
  <c r="P166" i="8"/>
  <c r="D166" i="7" s="1"/>
  <c r="P167" i="8"/>
  <c r="D167" i="7" s="1"/>
  <c r="P168" i="8"/>
  <c r="D168" i="7" s="1"/>
  <c r="P169" i="8"/>
  <c r="D169" i="7" s="1"/>
  <c r="P170" i="8"/>
  <c r="D170" i="7" s="1"/>
  <c r="P171" i="8"/>
  <c r="D171" i="7" s="1"/>
  <c r="P172" i="8"/>
  <c r="D172" i="7" s="1"/>
  <c r="P173" i="8"/>
  <c r="D173" i="7" s="1"/>
  <c r="P174" i="8"/>
  <c r="D174" i="7" s="1"/>
  <c r="P175" i="8"/>
  <c r="D175" i="7" s="1"/>
  <c r="P176" i="8"/>
  <c r="D176" i="7" s="1"/>
  <c r="P177" i="8"/>
  <c r="D177" i="7" s="1"/>
  <c r="P178" i="8"/>
  <c r="D178" i="7" s="1"/>
  <c r="P179" i="8"/>
  <c r="D179" i="7" s="1"/>
  <c r="P180" i="8"/>
  <c r="D180" i="7" s="1"/>
  <c r="P181" i="8"/>
  <c r="D181" i="7" s="1"/>
  <c r="P182" i="8"/>
  <c r="D182" i="7" s="1"/>
  <c r="P183" i="8"/>
  <c r="D183" i="7" s="1"/>
  <c r="P184" i="8"/>
  <c r="D184" i="7" s="1"/>
  <c r="P185" i="8"/>
  <c r="D185" i="7" s="1"/>
  <c r="P186" i="8"/>
  <c r="D186" i="7" s="1"/>
  <c r="P187" i="8"/>
  <c r="D187" i="7" s="1"/>
  <c r="P188" i="8"/>
  <c r="D188" i="7" s="1"/>
  <c r="P189" i="8"/>
  <c r="D189" i="7" s="1"/>
  <c r="P190" i="8"/>
  <c r="D190" i="7" s="1"/>
  <c r="P191" i="8"/>
  <c r="D191" i="7" s="1"/>
  <c r="P192" i="8"/>
  <c r="D192" i="7" s="1"/>
  <c r="P193" i="8"/>
  <c r="D193" i="7" s="1"/>
  <c r="P194" i="8"/>
  <c r="D194" i="7" s="1"/>
  <c r="P195" i="8"/>
  <c r="D195" i="7" s="1"/>
  <c r="P196" i="8"/>
  <c r="D196" i="7" s="1"/>
  <c r="P197" i="8"/>
  <c r="D197" i="7" s="1"/>
  <c r="P198" i="8"/>
  <c r="D198" i="7" s="1"/>
  <c r="P199" i="8"/>
  <c r="D199" i="7" s="1"/>
  <c r="P200" i="8"/>
  <c r="D200" i="7" s="1"/>
  <c r="P201" i="8"/>
  <c r="D201" i="7" s="1"/>
  <c r="P202" i="8"/>
  <c r="D202" i="7" s="1"/>
  <c r="P203" i="8"/>
  <c r="D203" i="7" s="1"/>
  <c r="P204" i="8"/>
  <c r="D204" i="7" s="1"/>
  <c r="P205" i="8"/>
  <c r="D205" i="7" s="1"/>
  <c r="P206" i="8"/>
  <c r="D206" i="7" s="1"/>
  <c r="P207" i="8"/>
  <c r="D207" i="7" s="1"/>
  <c r="P208" i="8"/>
  <c r="D208" i="7" s="1"/>
  <c r="P209" i="8"/>
  <c r="D209" i="7" s="1"/>
  <c r="P210" i="8"/>
  <c r="D210" i="7" s="1"/>
  <c r="P211" i="8"/>
  <c r="D211" i="7" s="1"/>
  <c r="P212" i="8"/>
  <c r="D212" i="7" s="1"/>
  <c r="P213" i="8"/>
  <c r="D213" i="7" s="1"/>
  <c r="P214" i="8"/>
  <c r="D214" i="7" s="1"/>
  <c r="P215" i="8"/>
  <c r="D215" i="7" s="1"/>
  <c r="P216" i="8"/>
  <c r="D216" i="7" s="1"/>
  <c r="P217" i="8"/>
  <c r="D217" i="7" s="1"/>
  <c r="P218" i="8"/>
  <c r="D218" i="7" s="1"/>
  <c r="P219" i="8"/>
  <c r="D219" i="7" s="1"/>
  <c r="P220" i="8"/>
  <c r="D220" i="7" s="1"/>
  <c r="P221" i="8"/>
  <c r="D221" i="7" s="1"/>
  <c r="P222" i="8"/>
  <c r="D222" i="7" s="1"/>
  <c r="P223" i="8"/>
  <c r="D223" i="7" s="1"/>
  <c r="P224" i="8"/>
  <c r="D224" i="7" s="1"/>
  <c r="P225" i="8"/>
  <c r="D225" i="7" s="1"/>
  <c r="P226" i="8"/>
  <c r="D226" i="7" s="1"/>
  <c r="P227" i="8"/>
  <c r="D227" i="7" s="1"/>
  <c r="P228" i="8"/>
  <c r="D228" i="7" s="1"/>
  <c r="P229" i="8"/>
  <c r="D229" i="7" s="1"/>
  <c r="P230" i="8"/>
  <c r="D230" i="7" s="1"/>
  <c r="P231" i="8"/>
  <c r="D231" i="7" s="1"/>
  <c r="P232" i="8"/>
  <c r="D232" i="7" s="1"/>
  <c r="P233" i="8"/>
  <c r="D233" i="7" s="1"/>
  <c r="P234" i="8"/>
  <c r="D234" i="7" s="1"/>
  <c r="P235" i="8"/>
  <c r="D235" i="7" s="1"/>
  <c r="P236" i="8"/>
  <c r="D236" i="7" s="1"/>
  <c r="P237" i="8"/>
  <c r="D237" i="7" s="1"/>
  <c r="P238" i="8"/>
  <c r="D238" i="7" s="1"/>
  <c r="P239" i="8"/>
  <c r="D239" i="7" s="1"/>
  <c r="P240" i="8"/>
  <c r="D240" i="7" s="1"/>
  <c r="P241" i="8"/>
  <c r="D241" i="7" s="1"/>
  <c r="P242" i="8"/>
  <c r="D242" i="7" s="1"/>
  <c r="P243" i="8"/>
  <c r="D243" i="7" s="1"/>
  <c r="P244" i="8"/>
  <c r="D244" i="7" s="1"/>
  <c r="P245" i="8"/>
  <c r="D245" i="7" s="1"/>
  <c r="P246" i="8"/>
  <c r="D246" i="7" s="1"/>
  <c r="P247" i="8"/>
  <c r="D247" i="7" s="1"/>
  <c r="P248" i="8"/>
  <c r="D248" i="7" s="1"/>
  <c r="P249" i="8"/>
  <c r="D249" i="7" s="1"/>
  <c r="P250" i="8"/>
  <c r="D250" i="7" s="1"/>
  <c r="P251" i="8"/>
  <c r="D251" i="7" s="1"/>
  <c r="P252" i="8"/>
  <c r="D252" i="7" s="1"/>
  <c r="P253" i="8"/>
  <c r="D253" i="7" s="1"/>
  <c r="P254" i="8"/>
  <c r="D254" i="7" s="1"/>
  <c r="P255" i="8"/>
  <c r="D255" i="7" s="1"/>
  <c r="P256" i="8"/>
  <c r="D256" i="7" s="1"/>
  <c r="P257" i="8"/>
  <c r="D257" i="7" s="1"/>
  <c r="P258" i="8"/>
  <c r="D258" i="7" s="1"/>
  <c r="P259" i="8"/>
  <c r="D259" i="7" s="1"/>
  <c r="P260" i="8"/>
  <c r="D260" i="7" s="1"/>
  <c r="P261" i="8"/>
  <c r="D261" i="7" s="1"/>
  <c r="P262" i="8"/>
  <c r="D262" i="7" s="1"/>
  <c r="P263" i="8"/>
  <c r="D263" i="7" s="1"/>
  <c r="P264" i="8"/>
  <c r="D264" i="7" s="1"/>
  <c r="P265" i="8"/>
  <c r="D265" i="7" s="1"/>
  <c r="P266" i="8"/>
  <c r="D266" i="7" s="1"/>
  <c r="P267" i="8"/>
  <c r="D267" i="7" s="1"/>
  <c r="P268" i="8"/>
  <c r="D268" i="7" s="1"/>
  <c r="P269" i="8"/>
  <c r="D269" i="7" s="1"/>
  <c r="P270" i="8"/>
  <c r="D270" i="7" s="1"/>
  <c r="P271" i="8"/>
  <c r="D271" i="7" s="1"/>
  <c r="P272" i="8"/>
  <c r="D272" i="7" s="1"/>
  <c r="P273" i="8"/>
  <c r="D273" i="7" s="1"/>
  <c r="P274" i="8"/>
  <c r="D274" i="7" s="1"/>
  <c r="P275" i="8"/>
  <c r="D275" i="7" s="1"/>
  <c r="P276" i="8"/>
  <c r="D276" i="7" s="1"/>
  <c r="P277" i="8"/>
  <c r="D277" i="7" s="1"/>
  <c r="P278" i="8"/>
  <c r="D278" i="7" s="1"/>
  <c r="P279" i="8"/>
  <c r="D279" i="7" s="1"/>
  <c r="P280" i="8"/>
  <c r="D280" i="7" s="1"/>
  <c r="P281" i="8"/>
  <c r="D281" i="7" s="1"/>
  <c r="P282" i="8"/>
  <c r="D282" i="7" s="1"/>
  <c r="P283" i="8"/>
  <c r="D283" i="7" s="1"/>
  <c r="P284" i="8"/>
  <c r="D284" i="7" s="1"/>
  <c r="P285" i="8"/>
  <c r="D285" i="7" s="1"/>
  <c r="P286" i="8"/>
  <c r="D286" i="7" s="1"/>
  <c r="P287" i="8"/>
  <c r="D287" i="7" s="1"/>
  <c r="P288" i="8"/>
  <c r="D288" i="7" s="1"/>
  <c r="P289" i="8"/>
  <c r="D289" i="7" s="1"/>
  <c r="P290" i="8"/>
  <c r="D290" i="7" s="1"/>
  <c r="P291" i="8"/>
  <c r="D291" i="7" s="1"/>
  <c r="P292" i="8"/>
  <c r="D292" i="7" s="1"/>
  <c r="P293" i="8"/>
  <c r="D293" i="7" s="1"/>
  <c r="P294" i="8"/>
  <c r="D294" i="7" s="1"/>
  <c r="P295" i="8"/>
  <c r="D295" i="7" s="1"/>
  <c r="P296" i="8"/>
  <c r="D296" i="7" s="1"/>
  <c r="P297" i="8"/>
  <c r="D297" i="7" s="1"/>
  <c r="P298" i="8"/>
  <c r="D298" i="7" s="1"/>
  <c r="P7" i="8"/>
  <c r="D7" i="7" s="1"/>
  <c r="K6" i="8"/>
  <c r="L6" i="8"/>
  <c r="M6" i="8"/>
  <c r="N6" i="8"/>
  <c r="O6" i="8"/>
  <c r="I6" i="8"/>
  <c r="C7" i="8"/>
  <c r="F185" i="7" l="1"/>
  <c r="I185" i="7" s="1"/>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13" i="9"/>
  <c r="O6" i="7" l="1"/>
  <c r="L4" i="11" l="1"/>
  <c r="Q4" i="11" l="1"/>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C12" i="9"/>
  <c r="C8" i="8" l="1"/>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Q6" i="7" l="1"/>
  <c r="R299" i="7" l="1"/>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F8" i="7" l="1"/>
  <c r="I8" i="7" s="1"/>
  <c r="F9" i="7"/>
  <c r="I9" i="7" s="1"/>
  <c r="F10" i="7"/>
  <c r="I10" i="7" s="1"/>
  <c r="F11" i="7"/>
  <c r="I11" i="7" s="1"/>
  <c r="F12" i="7"/>
  <c r="I12" i="7" s="1"/>
  <c r="F13" i="7"/>
  <c r="I13" i="7" s="1"/>
  <c r="F14" i="7"/>
  <c r="I14" i="7" s="1"/>
  <c r="F15" i="7"/>
  <c r="I15" i="7" s="1"/>
  <c r="F16" i="7"/>
  <c r="I16" i="7" s="1"/>
  <c r="F17" i="7"/>
  <c r="I17" i="7" s="1"/>
  <c r="F18" i="7"/>
  <c r="I18" i="7" s="1"/>
  <c r="F19" i="7"/>
  <c r="I19" i="7" s="1"/>
  <c r="F20" i="7"/>
  <c r="I20" i="7" s="1"/>
  <c r="F21" i="7"/>
  <c r="I21" i="7" s="1"/>
  <c r="F22" i="7"/>
  <c r="I22" i="7" s="1"/>
  <c r="F23" i="7"/>
  <c r="I23" i="7" s="1"/>
  <c r="F24" i="7"/>
  <c r="I24" i="7" s="1"/>
  <c r="F25" i="7"/>
  <c r="I25" i="7" s="1"/>
  <c r="F26" i="7"/>
  <c r="I26" i="7" s="1"/>
  <c r="F27" i="7"/>
  <c r="I27" i="7" s="1"/>
  <c r="F28" i="7"/>
  <c r="I28" i="7" s="1"/>
  <c r="F29" i="7"/>
  <c r="I29" i="7" s="1"/>
  <c r="F30" i="7"/>
  <c r="I30" i="7" s="1"/>
  <c r="F31" i="7"/>
  <c r="I31" i="7" s="1"/>
  <c r="F32" i="7"/>
  <c r="I32" i="7" s="1"/>
  <c r="F33" i="7"/>
  <c r="I33" i="7" s="1"/>
  <c r="F34" i="7"/>
  <c r="I34" i="7" s="1"/>
  <c r="F35" i="7"/>
  <c r="I35" i="7" s="1"/>
  <c r="F36" i="7"/>
  <c r="I36" i="7" s="1"/>
  <c r="F37" i="7"/>
  <c r="I37" i="7" s="1"/>
  <c r="F38" i="7"/>
  <c r="I38" i="7" s="1"/>
  <c r="F39" i="7"/>
  <c r="I39" i="7" s="1"/>
  <c r="F40" i="7"/>
  <c r="I40" i="7" s="1"/>
  <c r="F41" i="7"/>
  <c r="I41" i="7" s="1"/>
  <c r="F42" i="7"/>
  <c r="I42" i="7" s="1"/>
  <c r="F43" i="7"/>
  <c r="I43" i="7" s="1"/>
  <c r="F44" i="7"/>
  <c r="I44" i="7" s="1"/>
  <c r="F45" i="7"/>
  <c r="I45" i="7" s="1"/>
  <c r="F46" i="7"/>
  <c r="I46" i="7" s="1"/>
  <c r="F47" i="7"/>
  <c r="I47" i="7" s="1"/>
  <c r="F48" i="7"/>
  <c r="I48" i="7" s="1"/>
  <c r="F49" i="7"/>
  <c r="I49" i="7" s="1"/>
  <c r="F50" i="7"/>
  <c r="I50" i="7" s="1"/>
  <c r="F51" i="7"/>
  <c r="I51" i="7" s="1"/>
  <c r="F52" i="7"/>
  <c r="I52" i="7" s="1"/>
  <c r="F53" i="7"/>
  <c r="I53" i="7" s="1"/>
  <c r="F54" i="7"/>
  <c r="I54" i="7" s="1"/>
  <c r="F55" i="7"/>
  <c r="I55" i="7" s="1"/>
  <c r="F56" i="7"/>
  <c r="I56" i="7" s="1"/>
  <c r="F57" i="7"/>
  <c r="I57" i="7" s="1"/>
  <c r="F58" i="7"/>
  <c r="I58" i="7" s="1"/>
  <c r="F59" i="7"/>
  <c r="I59" i="7" s="1"/>
  <c r="F60" i="7"/>
  <c r="I60" i="7" s="1"/>
  <c r="F61" i="7"/>
  <c r="I61" i="7" s="1"/>
  <c r="F62" i="7"/>
  <c r="I62" i="7" s="1"/>
  <c r="F63" i="7"/>
  <c r="I63" i="7" s="1"/>
  <c r="F64" i="7"/>
  <c r="I64" i="7" s="1"/>
  <c r="F65" i="7"/>
  <c r="I65" i="7" s="1"/>
  <c r="F66" i="7"/>
  <c r="I66" i="7" s="1"/>
  <c r="F67" i="7"/>
  <c r="I67" i="7" s="1"/>
  <c r="F68" i="7"/>
  <c r="I68" i="7" s="1"/>
  <c r="F69" i="7"/>
  <c r="I69" i="7" s="1"/>
  <c r="F70" i="7"/>
  <c r="I70" i="7" s="1"/>
  <c r="F71" i="7"/>
  <c r="I71" i="7" s="1"/>
  <c r="F72" i="7"/>
  <c r="I72" i="7" s="1"/>
  <c r="F73" i="7"/>
  <c r="I73" i="7" s="1"/>
  <c r="F74" i="7"/>
  <c r="I74" i="7" s="1"/>
  <c r="F75" i="7"/>
  <c r="I75" i="7" s="1"/>
  <c r="F76" i="7"/>
  <c r="I76" i="7" s="1"/>
  <c r="F77" i="7"/>
  <c r="I77" i="7" s="1"/>
  <c r="F78" i="7"/>
  <c r="I78" i="7" s="1"/>
  <c r="F79" i="7"/>
  <c r="I79" i="7" s="1"/>
  <c r="F80" i="7"/>
  <c r="I80" i="7" s="1"/>
  <c r="F81" i="7"/>
  <c r="I81" i="7" s="1"/>
  <c r="F82" i="7"/>
  <c r="I82" i="7" s="1"/>
  <c r="F83" i="7"/>
  <c r="I83" i="7" s="1"/>
  <c r="F84" i="7"/>
  <c r="I84" i="7" s="1"/>
  <c r="F85" i="7"/>
  <c r="I85" i="7" s="1"/>
  <c r="F86" i="7"/>
  <c r="I86" i="7" s="1"/>
  <c r="F87" i="7"/>
  <c r="I87" i="7" s="1"/>
  <c r="F88" i="7"/>
  <c r="I88" i="7" s="1"/>
  <c r="F89" i="7"/>
  <c r="I89" i="7" s="1"/>
  <c r="F90" i="7"/>
  <c r="I90" i="7" s="1"/>
  <c r="F91" i="7"/>
  <c r="I91" i="7" s="1"/>
  <c r="F92" i="7"/>
  <c r="I92" i="7" s="1"/>
  <c r="F93" i="7"/>
  <c r="I93" i="7" s="1"/>
  <c r="F94" i="7"/>
  <c r="I94" i="7" s="1"/>
  <c r="F95" i="7"/>
  <c r="I95" i="7" s="1"/>
  <c r="F96" i="7"/>
  <c r="I96" i="7" s="1"/>
  <c r="F97" i="7"/>
  <c r="I97" i="7" s="1"/>
  <c r="F98" i="7"/>
  <c r="I98" i="7" s="1"/>
  <c r="F99" i="7"/>
  <c r="I99" i="7" s="1"/>
  <c r="F100" i="7"/>
  <c r="I100" i="7" s="1"/>
  <c r="F101" i="7"/>
  <c r="I101" i="7" s="1"/>
  <c r="F102" i="7"/>
  <c r="I102" i="7" s="1"/>
  <c r="F103" i="7"/>
  <c r="I103" i="7" s="1"/>
  <c r="F104" i="7"/>
  <c r="I104" i="7" s="1"/>
  <c r="F105" i="7"/>
  <c r="I105" i="7" s="1"/>
  <c r="F106" i="7"/>
  <c r="I106" i="7" s="1"/>
  <c r="F107" i="7"/>
  <c r="I107" i="7" s="1"/>
  <c r="F108" i="7"/>
  <c r="I108" i="7" s="1"/>
  <c r="F109" i="7"/>
  <c r="I109" i="7" s="1"/>
  <c r="F110" i="7"/>
  <c r="I110" i="7" s="1"/>
  <c r="F111" i="7"/>
  <c r="I111" i="7" s="1"/>
  <c r="F112" i="7"/>
  <c r="I112" i="7" s="1"/>
  <c r="F113" i="7"/>
  <c r="I113" i="7" s="1"/>
  <c r="F114" i="7"/>
  <c r="I114" i="7" s="1"/>
  <c r="F115" i="7"/>
  <c r="I115" i="7" s="1"/>
  <c r="F116" i="7"/>
  <c r="I116" i="7" s="1"/>
  <c r="F117" i="7"/>
  <c r="I117" i="7" s="1"/>
  <c r="F118" i="7"/>
  <c r="I118" i="7" s="1"/>
  <c r="F119" i="7"/>
  <c r="I119" i="7" s="1"/>
  <c r="F120" i="7"/>
  <c r="I120" i="7" s="1"/>
  <c r="F121" i="7"/>
  <c r="I121" i="7" s="1"/>
  <c r="F122" i="7"/>
  <c r="I122" i="7" s="1"/>
  <c r="F123" i="7"/>
  <c r="I123" i="7" s="1"/>
  <c r="F124" i="7"/>
  <c r="I124" i="7" s="1"/>
  <c r="F125" i="7"/>
  <c r="I125" i="7" s="1"/>
  <c r="F126" i="7"/>
  <c r="I126" i="7" s="1"/>
  <c r="F127" i="7"/>
  <c r="I127" i="7" s="1"/>
  <c r="F128" i="7"/>
  <c r="I128" i="7" s="1"/>
  <c r="F129" i="7"/>
  <c r="I129" i="7" s="1"/>
  <c r="F130" i="7"/>
  <c r="I130" i="7" s="1"/>
  <c r="F131" i="7"/>
  <c r="I131" i="7" s="1"/>
  <c r="F132" i="7"/>
  <c r="I132" i="7" s="1"/>
  <c r="F133" i="7"/>
  <c r="I133" i="7" s="1"/>
  <c r="F134" i="7"/>
  <c r="I134" i="7" s="1"/>
  <c r="F135" i="7"/>
  <c r="I135" i="7" s="1"/>
  <c r="F136" i="7"/>
  <c r="I136" i="7" s="1"/>
  <c r="F137" i="7"/>
  <c r="I137" i="7" s="1"/>
  <c r="F138" i="7"/>
  <c r="I138" i="7" s="1"/>
  <c r="F139" i="7"/>
  <c r="I139" i="7" s="1"/>
  <c r="F140" i="7"/>
  <c r="I140" i="7" s="1"/>
  <c r="F141" i="7"/>
  <c r="I141" i="7" s="1"/>
  <c r="F142" i="7"/>
  <c r="I142" i="7" s="1"/>
  <c r="F143" i="7"/>
  <c r="I143" i="7" s="1"/>
  <c r="F144" i="7"/>
  <c r="I144" i="7" s="1"/>
  <c r="F145" i="7"/>
  <c r="I145" i="7" s="1"/>
  <c r="F146" i="7"/>
  <c r="I146" i="7" s="1"/>
  <c r="F147" i="7"/>
  <c r="I147" i="7" s="1"/>
  <c r="F148" i="7"/>
  <c r="I148" i="7" s="1"/>
  <c r="F149" i="7"/>
  <c r="I149" i="7" s="1"/>
  <c r="F150" i="7"/>
  <c r="I150" i="7" s="1"/>
  <c r="F151" i="7"/>
  <c r="I151" i="7" s="1"/>
  <c r="F152" i="7"/>
  <c r="I152" i="7" s="1"/>
  <c r="F153" i="7"/>
  <c r="I153" i="7" s="1"/>
  <c r="F154" i="7"/>
  <c r="I154" i="7" s="1"/>
  <c r="F155" i="7"/>
  <c r="I155" i="7" s="1"/>
  <c r="F156" i="7"/>
  <c r="I156" i="7" s="1"/>
  <c r="F157" i="7"/>
  <c r="I157" i="7" s="1"/>
  <c r="F158" i="7"/>
  <c r="I158" i="7" s="1"/>
  <c r="F159" i="7"/>
  <c r="I159" i="7" s="1"/>
  <c r="F160" i="7"/>
  <c r="I160" i="7" s="1"/>
  <c r="F161" i="7"/>
  <c r="I161" i="7" s="1"/>
  <c r="L161" i="7" s="1"/>
  <c r="F162" i="7"/>
  <c r="I162" i="7" s="1"/>
  <c r="F163" i="7"/>
  <c r="I163" i="7" s="1"/>
  <c r="F164" i="7"/>
  <c r="I164" i="7" s="1"/>
  <c r="F165" i="7"/>
  <c r="I165" i="7" s="1"/>
  <c r="F166" i="7"/>
  <c r="I166" i="7" s="1"/>
  <c r="F167" i="7"/>
  <c r="I167" i="7" s="1"/>
  <c r="F168" i="7"/>
  <c r="I168" i="7" s="1"/>
  <c r="F169" i="7"/>
  <c r="I169" i="7" s="1"/>
  <c r="F170" i="7"/>
  <c r="I170" i="7" s="1"/>
  <c r="F171" i="7"/>
  <c r="I171" i="7" s="1"/>
  <c r="F172" i="7"/>
  <c r="I172" i="7" s="1"/>
  <c r="F173" i="7"/>
  <c r="I173" i="7" s="1"/>
  <c r="F174" i="7"/>
  <c r="I174" i="7" s="1"/>
  <c r="F175" i="7"/>
  <c r="I175" i="7" s="1"/>
  <c r="F176" i="7"/>
  <c r="I176" i="7" s="1"/>
  <c r="F177" i="7"/>
  <c r="I177" i="7" s="1"/>
  <c r="F178" i="7"/>
  <c r="I178" i="7" s="1"/>
  <c r="F179" i="7"/>
  <c r="I179" i="7" s="1"/>
  <c r="F180" i="7"/>
  <c r="I180" i="7" s="1"/>
  <c r="F181" i="7"/>
  <c r="I181" i="7" s="1"/>
  <c r="F182" i="7"/>
  <c r="I182" i="7" s="1"/>
  <c r="F183" i="7"/>
  <c r="I183" i="7" s="1"/>
  <c r="F184" i="7"/>
  <c r="I184" i="7" s="1"/>
  <c r="F186" i="7"/>
  <c r="I186" i="7" s="1"/>
  <c r="F187" i="7"/>
  <c r="I187" i="7" s="1"/>
  <c r="F188" i="7"/>
  <c r="I188" i="7" s="1"/>
  <c r="F189" i="7"/>
  <c r="I189" i="7" s="1"/>
  <c r="F190" i="7"/>
  <c r="I190" i="7" s="1"/>
  <c r="F191" i="7"/>
  <c r="I191" i="7" s="1"/>
  <c r="F192" i="7"/>
  <c r="I192" i="7" s="1"/>
  <c r="F193" i="7"/>
  <c r="I193" i="7" s="1"/>
  <c r="F194" i="7"/>
  <c r="I194" i="7" s="1"/>
  <c r="F195" i="7"/>
  <c r="I195" i="7" s="1"/>
  <c r="F196" i="7"/>
  <c r="I196" i="7" s="1"/>
  <c r="F197" i="7"/>
  <c r="I197" i="7" s="1"/>
  <c r="F198" i="7"/>
  <c r="I198" i="7" s="1"/>
  <c r="F199" i="7"/>
  <c r="I199" i="7" s="1"/>
  <c r="F200" i="7"/>
  <c r="I200" i="7" s="1"/>
  <c r="F201" i="7"/>
  <c r="I201" i="7" s="1"/>
  <c r="F202" i="7"/>
  <c r="I202" i="7" s="1"/>
  <c r="F203" i="7"/>
  <c r="I203" i="7" s="1"/>
  <c r="F204" i="7"/>
  <c r="I204" i="7" s="1"/>
  <c r="F205" i="7"/>
  <c r="I205" i="7" s="1"/>
  <c r="F206" i="7"/>
  <c r="I206" i="7" s="1"/>
  <c r="F207" i="7"/>
  <c r="I207" i="7" s="1"/>
  <c r="F208" i="7"/>
  <c r="I208" i="7" s="1"/>
  <c r="F209" i="7"/>
  <c r="I209" i="7" s="1"/>
  <c r="F210" i="7"/>
  <c r="I210" i="7" s="1"/>
  <c r="F211" i="7"/>
  <c r="I211" i="7" s="1"/>
  <c r="F212" i="7"/>
  <c r="I212" i="7" s="1"/>
  <c r="F213" i="7"/>
  <c r="I213" i="7" s="1"/>
  <c r="F214" i="7"/>
  <c r="I214" i="7" s="1"/>
  <c r="F215" i="7"/>
  <c r="I215" i="7" s="1"/>
  <c r="F216" i="7"/>
  <c r="I216" i="7" s="1"/>
  <c r="F217" i="7"/>
  <c r="I217" i="7" s="1"/>
  <c r="F218" i="7"/>
  <c r="I218" i="7" s="1"/>
  <c r="F219" i="7"/>
  <c r="I219" i="7" s="1"/>
  <c r="F220" i="7"/>
  <c r="I220" i="7" s="1"/>
  <c r="F221" i="7"/>
  <c r="I221" i="7" s="1"/>
  <c r="F222" i="7"/>
  <c r="I222" i="7" s="1"/>
  <c r="F223" i="7"/>
  <c r="I223" i="7" s="1"/>
  <c r="F224" i="7"/>
  <c r="I224" i="7" s="1"/>
  <c r="F225" i="7"/>
  <c r="I225" i="7" s="1"/>
  <c r="F226" i="7"/>
  <c r="I226" i="7" s="1"/>
  <c r="F227" i="7"/>
  <c r="I227" i="7" s="1"/>
  <c r="F228" i="7"/>
  <c r="I228" i="7" s="1"/>
  <c r="F229" i="7"/>
  <c r="I229" i="7" s="1"/>
  <c r="F230" i="7"/>
  <c r="I230" i="7" s="1"/>
  <c r="F231" i="7"/>
  <c r="I231" i="7" s="1"/>
  <c r="F232" i="7"/>
  <c r="I232" i="7" s="1"/>
  <c r="F233" i="7"/>
  <c r="I233" i="7" s="1"/>
  <c r="F234" i="7"/>
  <c r="I234" i="7" s="1"/>
  <c r="F235" i="7"/>
  <c r="I235" i="7" s="1"/>
  <c r="F236" i="7"/>
  <c r="I236" i="7" s="1"/>
  <c r="F237" i="7"/>
  <c r="I237" i="7" s="1"/>
  <c r="F238" i="7"/>
  <c r="I238" i="7" s="1"/>
  <c r="F239" i="7"/>
  <c r="I239" i="7" s="1"/>
  <c r="F240" i="7"/>
  <c r="I240" i="7" s="1"/>
  <c r="F241" i="7"/>
  <c r="I241" i="7" s="1"/>
  <c r="F242" i="7"/>
  <c r="I242" i="7" s="1"/>
  <c r="F243" i="7"/>
  <c r="I243" i="7" s="1"/>
  <c r="F244" i="7"/>
  <c r="I244" i="7" s="1"/>
  <c r="F245" i="7"/>
  <c r="I245" i="7" s="1"/>
  <c r="F246" i="7"/>
  <c r="I246" i="7" s="1"/>
  <c r="F247" i="7"/>
  <c r="I247" i="7" s="1"/>
  <c r="F248" i="7"/>
  <c r="I248" i="7" s="1"/>
  <c r="F249" i="7"/>
  <c r="I249" i="7" s="1"/>
  <c r="F250" i="7"/>
  <c r="I250" i="7" s="1"/>
  <c r="F251" i="7"/>
  <c r="I251" i="7" s="1"/>
  <c r="F252" i="7"/>
  <c r="I252" i="7" s="1"/>
  <c r="F253" i="7"/>
  <c r="I253" i="7" s="1"/>
  <c r="F254" i="7"/>
  <c r="I254" i="7" s="1"/>
  <c r="F255" i="7"/>
  <c r="I255" i="7" s="1"/>
  <c r="F256" i="7"/>
  <c r="I256" i="7" s="1"/>
  <c r="F257" i="7"/>
  <c r="I257" i="7" s="1"/>
  <c r="F258" i="7"/>
  <c r="I258" i="7" s="1"/>
  <c r="F259" i="7"/>
  <c r="I259" i="7" s="1"/>
  <c r="F260" i="7"/>
  <c r="I260" i="7" s="1"/>
  <c r="F261" i="7"/>
  <c r="I261" i="7" s="1"/>
  <c r="F262" i="7"/>
  <c r="I262" i="7" s="1"/>
  <c r="F263" i="7"/>
  <c r="I263" i="7" s="1"/>
  <c r="F264" i="7"/>
  <c r="I264" i="7" s="1"/>
  <c r="F265" i="7"/>
  <c r="I265" i="7" s="1"/>
  <c r="F266" i="7"/>
  <c r="I266" i="7" s="1"/>
  <c r="F267" i="7"/>
  <c r="I267" i="7" s="1"/>
  <c r="F268" i="7"/>
  <c r="I268" i="7" s="1"/>
  <c r="F269" i="7"/>
  <c r="I269" i="7" s="1"/>
  <c r="F270" i="7"/>
  <c r="I270" i="7" s="1"/>
  <c r="F271" i="7"/>
  <c r="I271" i="7" s="1"/>
  <c r="F272" i="7"/>
  <c r="I272" i="7" s="1"/>
  <c r="F273" i="7"/>
  <c r="I273" i="7" s="1"/>
  <c r="F274" i="7"/>
  <c r="I274" i="7" s="1"/>
  <c r="F275" i="7"/>
  <c r="I275" i="7" s="1"/>
  <c r="F276" i="7"/>
  <c r="I276" i="7" s="1"/>
  <c r="F277" i="7"/>
  <c r="I277" i="7" s="1"/>
  <c r="F278" i="7"/>
  <c r="I278" i="7" s="1"/>
  <c r="F279" i="7"/>
  <c r="I279" i="7" s="1"/>
  <c r="F280" i="7"/>
  <c r="I280" i="7" s="1"/>
  <c r="F281" i="7"/>
  <c r="I281" i="7" s="1"/>
  <c r="F282" i="7"/>
  <c r="I282" i="7" s="1"/>
  <c r="F283" i="7"/>
  <c r="I283" i="7" s="1"/>
  <c r="F284" i="7"/>
  <c r="I284" i="7" s="1"/>
  <c r="F285" i="7"/>
  <c r="I285" i="7" s="1"/>
  <c r="F286" i="7"/>
  <c r="I286" i="7" s="1"/>
  <c r="F287" i="7"/>
  <c r="I287" i="7" s="1"/>
  <c r="F288" i="7"/>
  <c r="I288" i="7" s="1"/>
  <c r="F289" i="7"/>
  <c r="I289" i="7" s="1"/>
  <c r="F290" i="7"/>
  <c r="I290" i="7" s="1"/>
  <c r="F291" i="7"/>
  <c r="I291" i="7" s="1"/>
  <c r="F292" i="7"/>
  <c r="I292" i="7" s="1"/>
  <c r="F293" i="7"/>
  <c r="I293" i="7" s="1"/>
  <c r="F294" i="7"/>
  <c r="I294" i="7" s="1"/>
  <c r="F295" i="7"/>
  <c r="I295" i="7" s="1"/>
  <c r="F296" i="7"/>
  <c r="I296" i="7" s="1"/>
  <c r="F297" i="7"/>
  <c r="I297" i="7" s="1"/>
  <c r="F298" i="7"/>
  <c r="I298" i="7" s="1"/>
  <c r="F7" i="7"/>
  <c r="I7" i="7" s="1"/>
  <c r="M8" i="10"/>
  <c r="G12" i="12" l="1"/>
  <c r="U9" i="10" l="1"/>
  <c r="J8" i="7" s="1"/>
  <c r="L8" i="7" s="1"/>
  <c r="U8" i="10"/>
  <c r="J7" i="7" l="1"/>
  <c r="L7" i="7"/>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7" i="10" l="1"/>
  <c r="J20" i="12" l="1"/>
  <c r="K20" i="12" s="1"/>
  <c r="J28" i="12"/>
  <c r="K28" i="12" s="1"/>
  <c r="J36" i="12"/>
  <c r="K36" i="12" s="1"/>
  <c r="J44" i="12"/>
  <c r="K44" i="12" s="1"/>
  <c r="J52" i="12"/>
  <c r="K52" i="12" s="1"/>
  <c r="J60" i="12"/>
  <c r="K60" i="12" s="1"/>
  <c r="J68" i="12"/>
  <c r="K68" i="12" s="1"/>
  <c r="J76" i="12"/>
  <c r="K76" i="12" s="1"/>
  <c r="J84" i="12"/>
  <c r="K84" i="12" s="1"/>
  <c r="J92" i="12"/>
  <c r="K92" i="12" s="1"/>
  <c r="J100" i="12"/>
  <c r="K100" i="12" s="1"/>
  <c r="J108" i="12"/>
  <c r="K108" i="12" s="1"/>
  <c r="J116" i="12"/>
  <c r="K116" i="12" s="1"/>
  <c r="J124" i="12"/>
  <c r="K124" i="12" s="1"/>
  <c r="J132" i="12"/>
  <c r="K132" i="12" s="1"/>
  <c r="J140" i="12"/>
  <c r="K140" i="12" s="1"/>
  <c r="J148" i="12"/>
  <c r="K148" i="12" s="1"/>
  <c r="J156" i="12"/>
  <c r="K156" i="12" s="1"/>
  <c r="J164" i="12"/>
  <c r="K164" i="12" s="1"/>
  <c r="J172" i="12"/>
  <c r="K172" i="12" s="1"/>
  <c r="J180" i="12"/>
  <c r="K180" i="12" s="1"/>
  <c r="J188" i="12"/>
  <c r="K188" i="12" s="1"/>
  <c r="J195" i="12"/>
  <c r="K195" i="12" s="1"/>
  <c r="J203" i="12"/>
  <c r="K203" i="12" s="1"/>
  <c r="J211" i="12"/>
  <c r="K211" i="12" s="1"/>
  <c r="J219" i="12"/>
  <c r="K219" i="12" s="1"/>
  <c r="J227" i="12"/>
  <c r="K227" i="12" s="1"/>
  <c r="J235" i="12"/>
  <c r="K235" i="12" s="1"/>
  <c r="J243" i="12"/>
  <c r="K243" i="12" s="1"/>
  <c r="J251" i="12"/>
  <c r="K251" i="12" s="1"/>
  <c r="J259" i="12"/>
  <c r="K259" i="12" s="1"/>
  <c r="J267" i="12"/>
  <c r="K267" i="12" s="1"/>
  <c r="J275" i="12"/>
  <c r="K275" i="12" s="1"/>
  <c r="J283" i="12"/>
  <c r="K283" i="12" s="1"/>
  <c r="J291" i="12"/>
  <c r="K291" i="12" s="1"/>
  <c r="J299" i="12"/>
  <c r="K299" i="12" s="1"/>
  <c r="J303" i="12"/>
  <c r="K303" i="12" s="1"/>
  <c r="J13" i="12"/>
  <c r="K13" i="12" s="1"/>
  <c r="J14" i="12"/>
  <c r="K14" i="12" s="1"/>
  <c r="J15" i="12"/>
  <c r="K15" i="12" s="1"/>
  <c r="J16" i="12"/>
  <c r="K16" i="12" s="1"/>
  <c r="J17" i="12"/>
  <c r="K17" i="12" s="1"/>
  <c r="J18" i="12"/>
  <c r="K18" i="12" s="1"/>
  <c r="J19" i="12"/>
  <c r="K19" i="12" s="1"/>
  <c r="J21" i="12"/>
  <c r="K21" i="12" s="1"/>
  <c r="J22" i="12"/>
  <c r="K22" i="12" s="1"/>
  <c r="J23" i="12"/>
  <c r="K23" i="12" s="1"/>
  <c r="J24" i="12"/>
  <c r="K24" i="12" s="1"/>
  <c r="J25" i="12"/>
  <c r="K25" i="12" s="1"/>
  <c r="J26" i="12"/>
  <c r="K26" i="12" s="1"/>
  <c r="J27" i="12"/>
  <c r="K27" i="12" s="1"/>
  <c r="J29" i="12"/>
  <c r="K29" i="12" s="1"/>
  <c r="J30" i="12"/>
  <c r="K30" i="12" s="1"/>
  <c r="J31" i="12"/>
  <c r="K31" i="12" s="1"/>
  <c r="J32" i="12"/>
  <c r="K32" i="12" s="1"/>
  <c r="J33" i="12"/>
  <c r="K33" i="12" s="1"/>
  <c r="J34" i="12"/>
  <c r="K34" i="12" s="1"/>
  <c r="J35" i="12"/>
  <c r="K35" i="12" s="1"/>
  <c r="J37" i="12"/>
  <c r="K37" i="12" s="1"/>
  <c r="J38" i="12"/>
  <c r="K38" i="12" s="1"/>
  <c r="J39" i="12"/>
  <c r="K39" i="12" s="1"/>
  <c r="J40" i="12"/>
  <c r="K40" i="12" s="1"/>
  <c r="J41" i="12"/>
  <c r="K41" i="12" s="1"/>
  <c r="J42" i="12"/>
  <c r="K42" i="12" s="1"/>
  <c r="J43" i="12"/>
  <c r="K43" i="12" s="1"/>
  <c r="J45" i="12"/>
  <c r="K45" i="12" s="1"/>
  <c r="J46" i="12"/>
  <c r="K46" i="12" s="1"/>
  <c r="J47" i="12"/>
  <c r="K47" i="12" s="1"/>
  <c r="J48" i="12"/>
  <c r="K48" i="12" s="1"/>
  <c r="J49" i="12"/>
  <c r="K49" i="12" s="1"/>
  <c r="J50" i="12"/>
  <c r="K50" i="12" s="1"/>
  <c r="J51" i="12"/>
  <c r="K51" i="12" s="1"/>
  <c r="J53" i="12"/>
  <c r="K53" i="12" s="1"/>
  <c r="J54" i="12"/>
  <c r="K54" i="12" s="1"/>
  <c r="J55" i="12"/>
  <c r="K55" i="12" s="1"/>
  <c r="J56" i="12"/>
  <c r="K56" i="12" s="1"/>
  <c r="J57" i="12"/>
  <c r="K57" i="12" s="1"/>
  <c r="J58" i="12"/>
  <c r="K58" i="12" s="1"/>
  <c r="J59" i="12"/>
  <c r="K59" i="12" s="1"/>
  <c r="J61" i="12"/>
  <c r="K61" i="12" s="1"/>
  <c r="J62" i="12"/>
  <c r="K62" i="12" s="1"/>
  <c r="J63" i="12"/>
  <c r="K63" i="12" s="1"/>
  <c r="J64" i="12"/>
  <c r="K64" i="12" s="1"/>
  <c r="J65" i="12"/>
  <c r="K65" i="12" s="1"/>
  <c r="J66" i="12"/>
  <c r="K66" i="12" s="1"/>
  <c r="J67" i="12"/>
  <c r="K67" i="12" s="1"/>
  <c r="J69" i="12"/>
  <c r="K69" i="12" s="1"/>
  <c r="J70" i="12"/>
  <c r="K70" i="12" s="1"/>
  <c r="J71" i="12"/>
  <c r="K71" i="12" s="1"/>
  <c r="J72" i="12"/>
  <c r="K72" i="12" s="1"/>
  <c r="J73" i="12"/>
  <c r="K73" i="12" s="1"/>
  <c r="J74" i="12"/>
  <c r="K74" i="12" s="1"/>
  <c r="J75" i="12"/>
  <c r="K75" i="12" s="1"/>
  <c r="J77" i="12"/>
  <c r="K77" i="12" s="1"/>
  <c r="J78" i="12"/>
  <c r="K78" i="12" s="1"/>
  <c r="J79" i="12"/>
  <c r="K79" i="12" s="1"/>
  <c r="J80" i="12"/>
  <c r="K80" i="12" s="1"/>
  <c r="J81" i="12"/>
  <c r="K81" i="12" s="1"/>
  <c r="J82" i="12"/>
  <c r="K82" i="12" s="1"/>
  <c r="J83" i="12"/>
  <c r="K83" i="12" s="1"/>
  <c r="J85" i="12"/>
  <c r="K85" i="12" s="1"/>
  <c r="J86" i="12"/>
  <c r="K86" i="12" s="1"/>
  <c r="J87" i="12"/>
  <c r="K87" i="12" s="1"/>
  <c r="J88" i="12"/>
  <c r="K88" i="12" s="1"/>
  <c r="J89" i="12"/>
  <c r="K89" i="12" s="1"/>
  <c r="J90" i="12"/>
  <c r="K90" i="12" s="1"/>
  <c r="J91" i="12"/>
  <c r="K91" i="12" s="1"/>
  <c r="J93" i="12"/>
  <c r="K93" i="12" s="1"/>
  <c r="J94" i="12"/>
  <c r="K94" i="12" s="1"/>
  <c r="J95" i="12"/>
  <c r="K95" i="12" s="1"/>
  <c r="J96" i="12"/>
  <c r="K96" i="12" s="1"/>
  <c r="J97" i="12"/>
  <c r="K97" i="12" s="1"/>
  <c r="J98" i="12"/>
  <c r="K98" i="12" s="1"/>
  <c r="J99" i="12"/>
  <c r="K99" i="12" s="1"/>
  <c r="J101" i="12"/>
  <c r="K101" i="12" s="1"/>
  <c r="J102" i="12"/>
  <c r="K102" i="12" s="1"/>
  <c r="J103" i="12"/>
  <c r="K103" i="12" s="1"/>
  <c r="J104" i="12"/>
  <c r="K104" i="12" s="1"/>
  <c r="J105" i="12"/>
  <c r="K105" i="12" s="1"/>
  <c r="J106" i="12"/>
  <c r="K106" i="12" s="1"/>
  <c r="J107" i="12"/>
  <c r="K107" i="12" s="1"/>
  <c r="J109" i="12"/>
  <c r="K109" i="12" s="1"/>
  <c r="J110" i="12"/>
  <c r="K110" i="12" s="1"/>
  <c r="J111" i="12"/>
  <c r="K111" i="12" s="1"/>
  <c r="J112" i="12"/>
  <c r="K112" i="12" s="1"/>
  <c r="J113" i="12"/>
  <c r="K113" i="12" s="1"/>
  <c r="J114" i="12"/>
  <c r="K114" i="12" s="1"/>
  <c r="J115" i="12"/>
  <c r="K115" i="12" s="1"/>
  <c r="J117" i="12"/>
  <c r="K117" i="12" s="1"/>
  <c r="J118" i="12"/>
  <c r="K118" i="12" s="1"/>
  <c r="J119" i="12"/>
  <c r="K119" i="12" s="1"/>
  <c r="J120" i="12"/>
  <c r="K120" i="12" s="1"/>
  <c r="J121" i="12"/>
  <c r="K121" i="12" s="1"/>
  <c r="J122" i="12"/>
  <c r="K122" i="12" s="1"/>
  <c r="J123" i="12"/>
  <c r="K123" i="12" s="1"/>
  <c r="J125" i="12"/>
  <c r="K125" i="12" s="1"/>
  <c r="J126" i="12"/>
  <c r="K126" i="12" s="1"/>
  <c r="J127" i="12"/>
  <c r="K127" i="12" s="1"/>
  <c r="J128" i="12"/>
  <c r="K128" i="12" s="1"/>
  <c r="J129" i="12"/>
  <c r="K129" i="12" s="1"/>
  <c r="J130" i="12"/>
  <c r="K130" i="12" s="1"/>
  <c r="J131" i="12"/>
  <c r="K131" i="12" s="1"/>
  <c r="J133" i="12"/>
  <c r="K133" i="12" s="1"/>
  <c r="J134" i="12"/>
  <c r="K134" i="12" s="1"/>
  <c r="J135" i="12"/>
  <c r="K135" i="12" s="1"/>
  <c r="J136" i="12"/>
  <c r="K136" i="12" s="1"/>
  <c r="J137" i="12"/>
  <c r="K137" i="12" s="1"/>
  <c r="J138" i="12"/>
  <c r="K138" i="12" s="1"/>
  <c r="J139" i="12"/>
  <c r="K139" i="12" s="1"/>
  <c r="J141" i="12"/>
  <c r="K141" i="12" s="1"/>
  <c r="J142" i="12"/>
  <c r="K142" i="12" s="1"/>
  <c r="J143" i="12"/>
  <c r="K143" i="12" s="1"/>
  <c r="J144" i="12"/>
  <c r="K144" i="12" s="1"/>
  <c r="J145" i="12"/>
  <c r="K145" i="12" s="1"/>
  <c r="J146" i="12"/>
  <c r="K146" i="12" s="1"/>
  <c r="J147" i="12"/>
  <c r="K147" i="12" s="1"/>
  <c r="J149" i="12"/>
  <c r="K149" i="12" s="1"/>
  <c r="J150" i="12"/>
  <c r="K150" i="12" s="1"/>
  <c r="J151" i="12"/>
  <c r="K151" i="12" s="1"/>
  <c r="J152" i="12"/>
  <c r="K152" i="12" s="1"/>
  <c r="J153" i="12"/>
  <c r="K153" i="12" s="1"/>
  <c r="J154" i="12"/>
  <c r="K154" i="12" s="1"/>
  <c r="J155" i="12"/>
  <c r="K155" i="12" s="1"/>
  <c r="J157" i="12"/>
  <c r="K157" i="12" s="1"/>
  <c r="J158" i="12"/>
  <c r="K158" i="12" s="1"/>
  <c r="J159" i="12"/>
  <c r="K159" i="12" s="1"/>
  <c r="J160" i="12"/>
  <c r="K160" i="12" s="1"/>
  <c r="J161" i="12"/>
  <c r="K161" i="12" s="1"/>
  <c r="J162" i="12"/>
  <c r="K162" i="12" s="1"/>
  <c r="J163" i="12"/>
  <c r="K163" i="12" s="1"/>
  <c r="J165" i="12"/>
  <c r="K165" i="12" s="1"/>
  <c r="J166" i="12"/>
  <c r="K166" i="12" s="1"/>
  <c r="J167" i="12"/>
  <c r="K167" i="12" s="1"/>
  <c r="J168" i="12"/>
  <c r="K168" i="12" s="1"/>
  <c r="J169" i="12"/>
  <c r="K169" i="12" s="1"/>
  <c r="J170" i="12"/>
  <c r="K170" i="12" s="1"/>
  <c r="J171" i="12"/>
  <c r="K171" i="12" s="1"/>
  <c r="J173" i="12"/>
  <c r="K173" i="12" s="1"/>
  <c r="J174" i="12"/>
  <c r="K174" i="12" s="1"/>
  <c r="J175" i="12"/>
  <c r="K175" i="12" s="1"/>
  <c r="J176" i="12"/>
  <c r="K176" i="12" s="1"/>
  <c r="J177" i="12"/>
  <c r="K177" i="12" s="1"/>
  <c r="J178" i="12"/>
  <c r="K178" i="12" s="1"/>
  <c r="J179" i="12"/>
  <c r="K179" i="12" s="1"/>
  <c r="J181" i="12"/>
  <c r="K181" i="12" s="1"/>
  <c r="J182" i="12"/>
  <c r="K182" i="12" s="1"/>
  <c r="J183" i="12"/>
  <c r="K183" i="12" s="1"/>
  <c r="J184" i="12"/>
  <c r="K184" i="12" s="1"/>
  <c r="J185" i="12"/>
  <c r="K185" i="12" s="1"/>
  <c r="J186" i="12"/>
  <c r="K186" i="12" s="1"/>
  <c r="J187" i="12"/>
  <c r="K187" i="12" s="1"/>
  <c r="J189" i="12"/>
  <c r="K189" i="12" s="1"/>
  <c r="J190" i="12"/>
  <c r="K190" i="12" s="1"/>
  <c r="J191" i="12"/>
  <c r="K191" i="12" s="1"/>
  <c r="J192" i="12"/>
  <c r="K192" i="12" s="1"/>
  <c r="J193" i="12"/>
  <c r="K193" i="12" s="1"/>
  <c r="J194" i="12"/>
  <c r="K194" i="12" s="1"/>
  <c r="J196" i="12"/>
  <c r="K196" i="12" s="1"/>
  <c r="J197" i="12"/>
  <c r="K197" i="12" s="1"/>
  <c r="J198" i="12"/>
  <c r="K198" i="12" s="1"/>
  <c r="J199" i="12"/>
  <c r="K199" i="12" s="1"/>
  <c r="J200" i="12"/>
  <c r="K200" i="12" s="1"/>
  <c r="J201" i="12"/>
  <c r="K201" i="12" s="1"/>
  <c r="J202" i="12"/>
  <c r="K202" i="12" s="1"/>
  <c r="J204" i="12"/>
  <c r="K204" i="12" s="1"/>
  <c r="J205" i="12"/>
  <c r="K205" i="12" s="1"/>
  <c r="J206" i="12"/>
  <c r="K206" i="12" s="1"/>
  <c r="J207" i="12"/>
  <c r="K207" i="12" s="1"/>
  <c r="J208" i="12"/>
  <c r="K208" i="12" s="1"/>
  <c r="J209" i="12"/>
  <c r="K209" i="12" s="1"/>
  <c r="J210" i="12"/>
  <c r="K210" i="12" s="1"/>
  <c r="J212" i="12"/>
  <c r="K212" i="12" s="1"/>
  <c r="J213" i="12"/>
  <c r="K213" i="12" s="1"/>
  <c r="J214" i="12"/>
  <c r="K214" i="12" s="1"/>
  <c r="J215" i="12"/>
  <c r="K215" i="12" s="1"/>
  <c r="J216" i="12"/>
  <c r="K216" i="12" s="1"/>
  <c r="J217" i="12"/>
  <c r="K217" i="12" s="1"/>
  <c r="J218" i="12"/>
  <c r="K218" i="12" s="1"/>
  <c r="J220" i="12"/>
  <c r="K220" i="12" s="1"/>
  <c r="J221" i="12"/>
  <c r="K221" i="12" s="1"/>
  <c r="J222" i="12"/>
  <c r="K222" i="12" s="1"/>
  <c r="J223" i="12"/>
  <c r="K223" i="12" s="1"/>
  <c r="J224" i="12"/>
  <c r="K224" i="12" s="1"/>
  <c r="J225" i="12"/>
  <c r="K225" i="12" s="1"/>
  <c r="J226" i="12"/>
  <c r="K226" i="12" s="1"/>
  <c r="J228" i="12"/>
  <c r="K228" i="12" s="1"/>
  <c r="J229" i="12"/>
  <c r="K229" i="12" s="1"/>
  <c r="J230" i="12"/>
  <c r="K230" i="12" s="1"/>
  <c r="J231" i="12"/>
  <c r="K231" i="12" s="1"/>
  <c r="J232" i="12"/>
  <c r="K232" i="12" s="1"/>
  <c r="J233" i="12"/>
  <c r="K233" i="12" s="1"/>
  <c r="J234" i="12"/>
  <c r="K234" i="12" s="1"/>
  <c r="J236" i="12"/>
  <c r="K236" i="12" s="1"/>
  <c r="J237" i="12"/>
  <c r="K237" i="12" s="1"/>
  <c r="J238" i="12"/>
  <c r="K238" i="12" s="1"/>
  <c r="J239" i="12"/>
  <c r="K239" i="12" s="1"/>
  <c r="J240" i="12"/>
  <c r="K240" i="12" s="1"/>
  <c r="J241" i="12"/>
  <c r="K241" i="12" s="1"/>
  <c r="J242" i="12"/>
  <c r="K242" i="12" s="1"/>
  <c r="J244" i="12"/>
  <c r="K244" i="12" s="1"/>
  <c r="J245" i="12"/>
  <c r="K245" i="12" s="1"/>
  <c r="J246" i="12"/>
  <c r="K246" i="12" s="1"/>
  <c r="J247" i="12"/>
  <c r="K247" i="12" s="1"/>
  <c r="J248" i="12"/>
  <c r="K248" i="12" s="1"/>
  <c r="J249" i="12"/>
  <c r="K249" i="12" s="1"/>
  <c r="J250" i="12"/>
  <c r="K250" i="12" s="1"/>
  <c r="J252" i="12"/>
  <c r="K252" i="12" s="1"/>
  <c r="J253" i="12"/>
  <c r="K253" i="12" s="1"/>
  <c r="J254" i="12"/>
  <c r="K254" i="12" s="1"/>
  <c r="J255" i="12"/>
  <c r="K255" i="12" s="1"/>
  <c r="J256" i="12"/>
  <c r="K256" i="12" s="1"/>
  <c r="J257" i="12"/>
  <c r="K257" i="12" s="1"/>
  <c r="J258" i="12"/>
  <c r="K258" i="12" s="1"/>
  <c r="J260" i="12"/>
  <c r="K260" i="12" s="1"/>
  <c r="J261" i="12"/>
  <c r="K261" i="12" s="1"/>
  <c r="J262" i="12"/>
  <c r="K262" i="12" s="1"/>
  <c r="J263" i="12"/>
  <c r="K263" i="12" s="1"/>
  <c r="J264" i="12"/>
  <c r="K264" i="12" s="1"/>
  <c r="J265" i="12"/>
  <c r="K265" i="12" s="1"/>
  <c r="J266" i="12"/>
  <c r="K266" i="12" s="1"/>
  <c r="J268" i="12"/>
  <c r="K268" i="12" s="1"/>
  <c r="J269" i="12"/>
  <c r="K269" i="12" s="1"/>
  <c r="J270" i="12"/>
  <c r="K270" i="12" s="1"/>
  <c r="J271" i="12"/>
  <c r="K271" i="12" s="1"/>
  <c r="J272" i="12"/>
  <c r="K272" i="12" s="1"/>
  <c r="J273" i="12"/>
  <c r="K273" i="12" s="1"/>
  <c r="J274" i="12"/>
  <c r="K274" i="12" s="1"/>
  <c r="J276" i="12"/>
  <c r="K276" i="12" s="1"/>
  <c r="J277" i="12"/>
  <c r="K277" i="12" s="1"/>
  <c r="J278" i="12"/>
  <c r="K278" i="12" s="1"/>
  <c r="J279" i="12"/>
  <c r="K279" i="12" s="1"/>
  <c r="J280" i="12"/>
  <c r="K280" i="12" s="1"/>
  <c r="J281" i="12"/>
  <c r="K281" i="12" s="1"/>
  <c r="J282" i="12"/>
  <c r="K282" i="12" s="1"/>
  <c r="J284" i="12"/>
  <c r="K284" i="12" s="1"/>
  <c r="J285" i="12"/>
  <c r="K285" i="12" s="1"/>
  <c r="J286" i="12"/>
  <c r="K286" i="12" s="1"/>
  <c r="J287" i="12"/>
  <c r="K287" i="12" s="1"/>
  <c r="J288" i="12"/>
  <c r="K288" i="12" s="1"/>
  <c r="J289" i="12"/>
  <c r="K289" i="12" s="1"/>
  <c r="J290" i="12"/>
  <c r="K290" i="12" s="1"/>
  <c r="J292" i="12"/>
  <c r="K292" i="12" s="1"/>
  <c r="J293" i="12"/>
  <c r="K293" i="12" s="1"/>
  <c r="J294" i="12"/>
  <c r="K294" i="12" s="1"/>
  <c r="J295" i="12"/>
  <c r="K295" i="12" s="1"/>
  <c r="J296" i="12"/>
  <c r="K296" i="12" s="1"/>
  <c r="J297" i="12"/>
  <c r="K297" i="12" s="1"/>
  <c r="J298" i="12"/>
  <c r="K298" i="12" s="1"/>
  <c r="J300" i="12"/>
  <c r="K300" i="12" s="1"/>
  <c r="J301" i="12"/>
  <c r="K301" i="12" s="1"/>
  <c r="J302" i="12"/>
  <c r="K302" i="12" s="1"/>
  <c r="J12" i="12"/>
  <c r="K12" i="12" s="1"/>
  <c r="U10" i="10" l="1"/>
  <c r="U11" i="10"/>
  <c r="J10" i="7" s="1"/>
  <c r="L10" i="7" s="1"/>
  <c r="U12" i="10"/>
  <c r="J11" i="7" s="1"/>
  <c r="L11" i="7" s="1"/>
  <c r="U13" i="10"/>
  <c r="J12" i="7" s="1"/>
  <c r="L12" i="7" s="1"/>
  <c r="U14" i="10"/>
  <c r="J13" i="7" s="1"/>
  <c r="L13" i="7" s="1"/>
  <c r="U15" i="10"/>
  <c r="J14" i="7" s="1"/>
  <c r="L14" i="7" s="1"/>
  <c r="U16" i="10"/>
  <c r="J15" i="7" s="1"/>
  <c r="L15" i="7" s="1"/>
  <c r="U17" i="10"/>
  <c r="J16" i="7" s="1"/>
  <c r="L16" i="7" s="1"/>
  <c r="U18" i="10"/>
  <c r="J17" i="7" s="1"/>
  <c r="L17" i="7" s="1"/>
  <c r="U19" i="10"/>
  <c r="J18" i="7" s="1"/>
  <c r="L18" i="7" s="1"/>
  <c r="U20" i="10"/>
  <c r="J19" i="7" s="1"/>
  <c r="L19" i="7" s="1"/>
  <c r="U21" i="10"/>
  <c r="J20" i="7" s="1"/>
  <c r="L20" i="7" s="1"/>
  <c r="U22" i="10"/>
  <c r="J21" i="7" s="1"/>
  <c r="L21" i="7" s="1"/>
  <c r="U23" i="10"/>
  <c r="J22" i="7" s="1"/>
  <c r="L22" i="7" s="1"/>
  <c r="U24" i="10"/>
  <c r="J23" i="7" s="1"/>
  <c r="L23" i="7" s="1"/>
  <c r="U25" i="10"/>
  <c r="J24" i="7" s="1"/>
  <c r="L24" i="7" s="1"/>
  <c r="U26" i="10"/>
  <c r="J25" i="7" s="1"/>
  <c r="L25" i="7" s="1"/>
  <c r="U27" i="10"/>
  <c r="J26" i="7" s="1"/>
  <c r="L26" i="7" s="1"/>
  <c r="U28" i="10"/>
  <c r="J27" i="7" s="1"/>
  <c r="L27" i="7" s="1"/>
  <c r="U29" i="10"/>
  <c r="J28" i="7" s="1"/>
  <c r="L28" i="7" s="1"/>
  <c r="U30" i="10"/>
  <c r="J29" i="7" s="1"/>
  <c r="L29" i="7" s="1"/>
  <c r="U31" i="10"/>
  <c r="J30" i="7" s="1"/>
  <c r="L30" i="7" s="1"/>
  <c r="U32" i="10"/>
  <c r="J31" i="7" s="1"/>
  <c r="L31" i="7" s="1"/>
  <c r="U33" i="10"/>
  <c r="J32" i="7" s="1"/>
  <c r="L32" i="7" s="1"/>
  <c r="U34" i="10"/>
  <c r="J33" i="7" s="1"/>
  <c r="L33" i="7" s="1"/>
  <c r="U35" i="10"/>
  <c r="J34" i="7" s="1"/>
  <c r="L34" i="7" s="1"/>
  <c r="U36" i="10"/>
  <c r="J35" i="7" s="1"/>
  <c r="L35" i="7" s="1"/>
  <c r="U37" i="10"/>
  <c r="J36" i="7" s="1"/>
  <c r="L36" i="7" s="1"/>
  <c r="U38" i="10"/>
  <c r="J37" i="7" s="1"/>
  <c r="L37" i="7" s="1"/>
  <c r="U39" i="10"/>
  <c r="J38" i="7" s="1"/>
  <c r="L38" i="7" s="1"/>
  <c r="U40" i="10"/>
  <c r="J39" i="7" s="1"/>
  <c r="L39" i="7" s="1"/>
  <c r="U41" i="10"/>
  <c r="J40" i="7" s="1"/>
  <c r="L40" i="7" s="1"/>
  <c r="U42" i="10"/>
  <c r="J41" i="7" s="1"/>
  <c r="L41" i="7" s="1"/>
  <c r="U43" i="10"/>
  <c r="J42" i="7" s="1"/>
  <c r="L42" i="7" s="1"/>
  <c r="U44" i="10"/>
  <c r="J43" i="7" s="1"/>
  <c r="L43" i="7" s="1"/>
  <c r="U45" i="10"/>
  <c r="J44" i="7" s="1"/>
  <c r="L44" i="7" s="1"/>
  <c r="U46" i="10"/>
  <c r="J45" i="7" s="1"/>
  <c r="L45" i="7" s="1"/>
  <c r="U47" i="10"/>
  <c r="J46" i="7" s="1"/>
  <c r="L46" i="7" s="1"/>
  <c r="U48" i="10"/>
  <c r="J47" i="7" s="1"/>
  <c r="L47" i="7" s="1"/>
  <c r="U49" i="10"/>
  <c r="J48" i="7" s="1"/>
  <c r="L48" i="7" s="1"/>
  <c r="U50" i="10"/>
  <c r="J49" i="7" s="1"/>
  <c r="L49" i="7" s="1"/>
  <c r="U51" i="10"/>
  <c r="J50" i="7" s="1"/>
  <c r="L50" i="7" s="1"/>
  <c r="U52" i="10"/>
  <c r="J51" i="7" s="1"/>
  <c r="L51" i="7" s="1"/>
  <c r="U53" i="10"/>
  <c r="J52" i="7" s="1"/>
  <c r="L52" i="7" s="1"/>
  <c r="U54" i="10"/>
  <c r="J53" i="7" s="1"/>
  <c r="L53" i="7" s="1"/>
  <c r="U55" i="10"/>
  <c r="J54" i="7" s="1"/>
  <c r="L54" i="7" s="1"/>
  <c r="U56" i="10"/>
  <c r="J55" i="7" s="1"/>
  <c r="L55" i="7" s="1"/>
  <c r="U57" i="10"/>
  <c r="J56" i="7" s="1"/>
  <c r="L56" i="7" s="1"/>
  <c r="U58" i="10"/>
  <c r="J57" i="7" s="1"/>
  <c r="L57" i="7" s="1"/>
  <c r="U59" i="10"/>
  <c r="J58" i="7" s="1"/>
  <c r="L58" i="7" s="1"/>
  <c r="U60" i="10"/>
  <c r="J59" i="7" s="1"/>
  <c r="L59" i="7" s="1"/>
  <c r="U61" i="10"/>
  <c r="J60" i="7" s="1"/>
  <c r="L60" i="7" s="1"/>
  <c r="U62" i="10"/>
  <c r="J61" i="7" s="1"/>
  <c r="L61" i="7" s="1"/>
  <c r="U63" i="10"/>
  <c r="J62" i="7" s="1"/>
  <c r="L62" i="7" s="1"/>
  <c r="U64" i="10"/>
  <c r="J63" i="7" s="1"/>
  <c r="L63" i="7" s="1"/>
  <c r="U65" i="10"/>
  <c r="J64" i="7" s="1"/>
  <c r="L64" i="7" s="1"/>
  <c r="U66" i="10"/>
  <c r="J65" i="7" s="1"/>
  <c r="L65" i="7" s="1"/>
  <c r="U67" i="10"/>
  <c r="J66" i="7" s="1"/>
  <c r="L66" i="7" s="1"/>
  <c r="U68" i="10"/>
  <c r="J67" i="7" s="1"/>
  <c r="L67" i="7" s="1"/>
  <c r="U69" i="10"/>
  <c r="J68" i="7" s="1"/>
  <c r="L68" i="7" s="1"/>
  <c r="U70" i="10"/>
  <c r="J69" i="7" s="1"/>
  <c r="L69" i="7" s="1"/>
  <c r="U71" i="10"/>
  <c r="J70" i="7" s="1"/>
  <c r="L70" i="7" s="1"/>
  <c r="U72" i="10"/>
  <c r="J71" i="7" s="1"/>
  <c r="L71" i="7" s="1"/>
  <c r="U73" i="10"/>
  <c r="J72" i="7" s="1"/>
  <c r="L72" i="7" s="1"/>
  <c r="U74" i="10"/>
  <c r="J73" i="7" s="1"/>
  <c r="L73" i="7" s="1"/>
  <c r="U75" i="10"/>
  <c r="J74" i="7" s="1"/>
  <c r="L74" i="7" s="1"/>
  <c r="U76" i="10"/>
  <c r="J75" i="7" s="1"/>
  <c r="L75" i="7" s="1"/>
  <c r="U77" i="10"/>
  <c r="J76" i="7" s="1"/>
  <c r="L76" i="7" s="1"/>
  <c r="U78" i="10"/>
  <c r="J77" i="7" s="1"/>
  <c r="L77" i="7" s="1"/>
  <c r="U79" i="10"/>
  <c r="J78" i="7" s="1"/>
  <c r="L78" i="7" s="1"/>
  <c r="U80" i="10"/>
  <c r="J79" i="7" s="1"/>
  <c r="L79" i="7" s="1"/>
  <c r="U81" i="10"/>
  <c r="J80" i="7" s="1"/>
  <c r="L80" i="7" s="1"/>
  <c r="U82" i="10"/>
  <c r="J81" i="7" s="1"/>
  <c r="L81" i="7" s="1"/>
  <c r="U83" i="10"/>
  <c r="J82" i="7" s="1"/>
  <c r="L82" i="7" s="1"/>
  <c r="U84" i="10"/>
  <c r="J83" i="7" s="1"/>
  <c r="L83" i="7" s="1"/>
  <c r="U85" i="10"/>
  <c r="J84" i="7" s="1"/>
  <c r="L84" i="7" s="1"/>
  <c r="U86" i="10"/>
  <c r="J85" i="7" s="1"/>
  <c r="L85" i="7" s="1"/>
  <c r="U87" i="10"/>
  <c r="J86" i="7" s="1"/>
  <c r="L86" i="7" s="1"/>
  <c r="U88" i="10"/>
  <c r="J87" i="7" s="1"/>
  <c r="L87" i="7" s="1"/>
  <c r="U89" i="10"/>
  <c r="J88" i="7" s="1"/>
  <c r="L88" i="7" s="1"/>
  <c r="U90" i="10"/>
  <c r="J89" i="7" s="1"/>
  <c r="L89" i="7" s="1"/>
  <c r="U91" i="10"/>
  <c r="J90" i="7" s="1"/>
  <c r="L90" i="7" s="1"/>
  <c r="U92" i="10"/>
  <c r="J91" i="7" s="1"/>
  <c r="L91" i="7" s="1"/>
  <c r="U93" i="10"/>
  <c r="J92" i="7" s="1"/>
  <c r="L92" i="7" s="1"/>
  <c r="U94" i="10"/>
  <c r="J93" i="7" s="1"/>
  <c r="L93" i="7" s="1"/>
  <c r="U95" i="10"/>
  <c r="J94" i="7" s="1"/>
  <c r="L94" i="7" s="1"/>
  <c r="U96" i="10"/>
  <c r="J95" i="7" s="1"/>
  <c r="L95" i="7" s="1"/>
  <c r="U97" i="10"/>
  <c r="J96" i="7" s="1"/>
  <c r="L96" i="7" s="1"/>
  <c r="U98" i="10"/>
  <c r="J97" i="7" s="1"/>
  <c r="L97" i="7" s="1"/>
  <c r="U99" i="10"/>
  <c r="J98" i="7" s="1"/>
  <c r="L98" i="7" s="1"/>
  <c r="U100" i="10"/>
  <c r="J99" i="7" s="1"/>
  <c r="L99" i="7" s="1"/>
  <c r="U101" i="10"/>
  <c r="J100" i="7" s="1"/>
  <c r="L100" i="7" s="1"/>
  <c r="U102" i="10"/>
  <c r="J101" i="7" s="1"/>
  <c r="L101" i="7" s="1"/>
  <c r="U103" i="10"/>
  <c r="J102" i="7" s="1"/>
  <c r="L102" i="7" s="1"/>
  <c r="U104" i="10"/>
  <c r="J103" i="7" s="1"/>
  <c r="L103" i="7" s="1"/>
  <c r="U105" i="10"/>
  <c r="J104" i="7" s="1"/>
  <c r="L104" i="7" s="1"/>
  <c r="U106" i="10"/>
  <c r="J105" i="7" s="1"/>
  <c r="L105" i="7" s="1"/>
  <c r="U107" i="10"/>
  <c r="J106" i="7" s="1"/>
  <c r="L106" i="7" s="1"/>
  <c r="U108" i="10"/>
  <c r="J107" i="7" s="1"/>
  <c r="L107" i="7" s="1"/>
  <c r="U109" i="10"/>
  <c r="J108" i="7" s="1"/>
  <c r="L108" i="7" s="1"/>
  <c r="U110" i="10"/>
  <c r="J109" i="7" s="1"/>
  <c r="L109" i="7" s="1"/>
  <c r="U111" i="10"/>
  <c r="J110" i="7" s="1"/>
  <c r="L110" i="7" s="1"/>
  <c r="U112" i="10"/>
  <c r="J111" i="7" s="1"/>
  <c r="L111" i="7" s="1"/>
  <c r="U113" i="10"/>
  <c r="J112" i="7" s="1"/>
  <c r="L112" i="7" s="1"/>
  <c r="U114" i="10"/>
  <c r="J113" i="7" s="1"/>
  <c r="L113" i="7" s="1"/>
  <c r="U115" i="10"/>
  <c r="J114" i="7" s="1"/>
  <c r="L114" i="7" s="1"/>
  <c r="U116" i="10"/>
  <c r="J115" i="7" s="1"/>
  <c r="L115" i="7" s="1"/>
  <c r="U117" i="10"/>
  <c r="J116" i="7" s="1"/>
  <c r="L116" i="7" s="1"/>
  <c r="U118" i="10"/>
  <c r="J117" i="7" s="1"/>
  <c r="L117" i="7" s="1"/>
  <c r="U119" i="10"/>
  <c r="J118" i="7" s="1"/>
  <c r="L118" i="7" s="1"/>
  <c r="U120" i="10"/>
  <c r="J119" i="7" s="1"/>
  <c r="L119" i="7" s="1"/>
  <c r="U121" i="10"/>
  <c r="J120" i="7" s="1"/>
  <c r="L120" i="7" s="1"/>
  <c r="U122" i="10"/>
  <c r="J121" i="7" s="1"/>
  <c r="L121" i="7" s="1"/>
  <c r="U123" i="10"/>
  <c r="J122" i="7" s="1"/>
  <c r="L122" i="7" s="1"/>
  <c r="U124" i="10"/>
  <c r="J123" i="7" s="1"/>
  <c r="L123" i="7" s="1"/>
  <c r="U125" i="10"/>
  <c r="J124" i="7" s="1"/>
  <c r="L124" i="7" s="1"/>
  <c r="U126" i="10"/>
  <c r="J125" i="7" s="1"/>
  <c r="L125" i="7" s="1"/>
  <c r="U127" i="10"/>
  <c r="J126" i="7" s="1"/>
  <c r="L126" i="7" s="1"/>
  <c r="U128" i="10"/>
  <c r="J127" i="7" s="1"/>
  <c r="L127" i="7" s="1"/>
  <c r="U129" i="10"/>
  <c r="J128" i="7" s="1"/>
  <c r="L128" i="7" s="1"/>
  <c r="U130" i="10"/>
  <c r="J129" i="7" s="1"/>
  <c r="L129" i="7" s="1"/>
  <c r="U131" i="10"/>
  <c r="J130" i="7" s="1"/>
  <c r="L130" i="7" s="1"/>
  <c r="U132" i="10"/>
  <c r="J131" i="7" s="1"/>
  <c r="L131" i="7" s="1"/>
  <c r="U133" i="10"/>
  <c r="J132" i="7" s="1"/>
  <c r="L132" i="7" s="1"/>
  <c r="U134" i="10"/>
  <c r="J133" i="7" s="1"/>
  <c r="L133" i="7" s="1"/>
  <c r="U135" i="10"/>
  <c r="J134" i="7" s="1"/>
  <c r="L134" i="7" s="1"/>
  <c r="U136" i="10"/>
  <c r="J135" i="7" s="1"/>
  <c r="L135" i="7" s="1"/>
  <c r="U137" i="10"/>
  <c r="J136" i="7" s="1"/>
  <c r="L136" i="7" s="1"/>
  <c r="U138" i="10"/>
  <c r="J137" i="7" s="1"/>
  <c r="L137" i="7" s="1"/>
  <c r="U139" i="10"/>
  <c r="J138" i="7" s="1"/>
  <c r="L138" i="7" s="1"/>
  <c r="U140" i="10"/>
  <c r="J139" i="7" s="1"/>
  <c r="L139" i="7" s="1"/>
  <c r="U141" i="10"/>
  <c r="J140" i="7" s="1"/>
  <c r="L140" i="7" s="1"/>
  <c r="U142" i="10"/>
  <c r="J141" i="7" s="1"/>
  <c r="L141" i="7" s="1"/>
  <c r="U143" i="10"/>
  <c r="J142" i="7" s="1"/>
  <c r="L142" i="7" s="1"/>
  <c r="U144" i="10"/>
  <c r="J143" i="7" s="1"/>
  <c r="L143" i="7" s="1"/>
  <c r="U145" i="10"/>
  <c r="J144" i="7" s="1"/>
  <c r="L144" i="7" s="1"/>
  <c r="U146" i="10"/>
  <c r="J145" i="7" s="1"/>
  <c r="L145" i="7" s="1"/>
  <c r="U147" i="10"/>
  <c r="J146" i="7" s="1"/>
  <c r="L146" i="7" s="1"/>
  <c r="U148" i="10"/>
  <c r="J147" i="7" s="1"/>
  <c r="L147" i="7" s="1"/>
  <c r="U149" i="10"/>
  <c r="J148" i="7" s="1"/>
  <c r="L148" i="7" s="1"/>
  <c r="U150" i="10"/>
  <c r="J149" i="7" s="1"/>
  <c r="L149" i="7" s="1"/>
  <c r="U151" i="10"/>
  <c r="J150" i="7" s="1"/>
  <c r="L150" i="7" s="1"/>
  <c r="U152" i="10"/>
  <c r="J151" i="7" s="1"/>
  <c r="L151" i="7" s="1"/>
  <c r="U153" i="10"/>
  <c r="J152" i="7" s="1"/>
  <c r="L152" i="7" s="1"/>
  <c r="U154" i="10"/>
  <c r="J153" i="7" s="1"/>
  <c r="L153" i="7" s="1"/>
  <c r="U155" i="10"/>
  <c r="J154" i="7" s="1"/>
  <c r="L154" i="7" s="1"/>
  <c r="U156" i="10"/>
  <c r="J155" i="7" s="1"/>
  <c r="L155" i="7" s="1"/>
  <c r="U157" i="10"/>
  <c r="J156" i="7" s="1"/>
  <c r="L156" i="7" s="1"/>
  <c r="U158" i="10"/>
  <c r="J157" i="7" s="1"/>
  <c r="L157" i="7" s="1"/>
  <c r="U159" i="10"/>
  <c r="J158" i="7" s="1"/>
  <c r="L158" i="7" s="1"/>
  <c r="U160" i="10"/>
  <c r="J159" i="7" s="1"/>
  <c r="L159" i="7" s="1"/>
  <c r="U161" i="10"/>
  <c r="J160" i="7" s="1"/>
  <c r="L160" i="7" s="1"/>
  <c r="U163" i="10"/>
  <c r="J162" i="7" s="1"/>
  <c r="L162" i="7" s="1"/>
  <c r="U164" i="10"/>
  <c r="J163" i="7" s="1"/>
  <c r="L163" i="7" s="1"/>
  <c r="U165" i="10"/>
  <c r="J164" i="7" s="1"/>
  <c r="L164" i="7" s="1"/>
  <c r="U166" i="10"/>
  <c r="J165" i="7" s="1"/>
  <c r="L165" i="7" s="1"/>
  <c r="U167" i="10"/>
  <c r="J166" i="7" s="1"/>
  <c r="L166" i="7" s="1"/>
  <c r="U168" i="10"/>
  <c r="J167" i="7" s="1"/>
  <c r="L167" i="7" s="1"/>
  <c r="U169" i="10"/>
  <c r="J168" i="7" s="1"/>
  <c r="L168" i="7" s="1"/>
  <c r="U170" i="10"/>
  <c r="J169" i="7" s="1"/>
  <c r="L169" i="7" s="1"/>
  <c r="U171" i="10"/>
  <c r="J170" i="7" s="1"/>
  <c r="L170" i="7" s="1"/>
  <c r="U172" i="10"/>
  <c r="J171" i="7" s="1"/>
  <c r="L171" i="7" s="1"/>
  <c r="U173" i="10"/>
  <c r="J172" i="7" s="1"/>
  <c r="L172" i="7" s="1"/>
  <c r="U174" i="10"/>
  <c r="J173" i="7" s="1"/>
  <c r="L173" i="7" s="1"/>
  <c r="U175" i="10"/>
  <c r="J174" i="7" s="1"/>
  <c r="L174" i="7" s="1"/>
  <c r="U176" i="10"/>
  <c r="J175" i="7" s="1"/>
  <c r="L175" i="7" s="1"/>
  <c r="U177" i="10"/>
  <c r="J176" i="7" s="1"/>
  <c r="L176" i="7" s="1"/>
  <c r="U178" i="10"/>
  <c r="J177" i="7" s="1"/>
  <c r="L177" i="7" s="1"/>
  <c r="U179" i="10"/>
  <c r="J178" i="7" s="1"/>
  <c r="L178" i="7" s="1"/>
  <c r="U180" i="10"/>
  <c r="J179" i="7" s="1"/>
  <c r="L179" i="7" s="1"/>
  <c r="U181" i="10"/>
  <c r="J180" i="7" s="1"/>
  <c r="L180" i="7" s="1"/>
  <c r="U182" i="10"/>
  <c r="J181" i="7" s="1"/>
  <c r="L181" i="7" s="1"/>
  <c r="U183" i="10"/>
  <c r="J182" i="7" s="1"/>
  <c r="L182" i="7" s="1"/>
  <c r="U184" i="10"/>
  <c r="J183" i="7" s="1"/>
  <c r="L183" i="7" s="1"/>
  <c r="U185" i="10"/>
  <c r="J184" i="7" s="1"/>
  <c r="L184" i="7" s="1"/>
  <c r="U186" i="10"/>
  <c r="J185" i="7" s="1"/>
  <c r="L185" i="7" s="1"/>
  <c r="U187" i="10"/>
  <c r="J186" i="7" s="1"/>
  <c r="L186" i="7" s="1"/>
  <c r="U188" i="10"/>
  <c r="J187" i="7" s="1"/>
  <c r="L187" i="7" s="1"/>
  <c r="U189" i="10"/>
  <c r="J188" i="7" s="1"/>
  <c r="L188" i="7" s="1"/>
  <c r="U190" i="10"/>
  <c r="J189" i="7" s="1"/>
  <c r="L189" i="7" s="1"/>
  <c r="U191" i="10"/>
  <c r="J190" i="7" s="1"/>
  <c r="L190" i="7" s="1"/>
  <c r="U192" i="10"/>
  <c r="J191" i="7" s="1"/>
  <c r="L191" i="7" s="1"/>
  <c r="U193" i="10"/>
  <c r="J192" i="7" s="1"/>
  <c r="L192" i="7" s="1"/>
  <c r="U194" i="10"/>
  <c r="J193" i="7" s="1"/>
  <c r="L193" i="7" s="1"/>
  <c r="U195" i="10"/>
  <c r="J194" i="7" s="1"/>
  <c r="L194" i="7" s="1"/>
  <c r="U196" i="10"/>
  <c r="J195" i="7" s="1"/>
  <c r="L195" i="7" s="1"/>
  <c r="U197" i="10"/>
  <c r="J196" i="7" s="1"/>
  <c r="L196" i="7" s="1"/>
  <c r="U198" i="10"/>
  <c r="J197" i="7" s="1"/>
  <c r="L197" i="7" s="1"/>
  <c r="U199" i="10"/>
  <c r="J198" i="7" s="1"/>
  <c r="L198" i="7" s="1"/>
  <c r="U200" i="10"/>
  <c r="J199" i="7" s="1"/>
  <c r="L199" i="7" s="1"/>
  <c r="U201" i="10"/>
  <c r="J200" i="7" s="1"/>
  <c r="L200" i="7" s="1"/>
  <c r="U202" i="10"/>
  <c r="J201" i="7" s="1"/>
  <c r="L201" i="7" s="1"/>
  <c r="U203" i="10"/>
  <c r="J202" i="7" s="1"/>
  <c r="L202" i="7" s="1"/>
  <c r="U204" i="10"/>
  <c r="J203" i="7" s="1"/>
  <c r="L203" i="7" s="1"/>
  <c r="U205" i="10"/>
  <c r="J204" i="7" s="1"/>
  <c r="L204" i="7" s="1"/>
  <c r="U206" i="10"/>
  <c r="J205" i="7" s="1"/>
  <c r="L205" i="7" s="1"/>
  <c r="U207" i="10"/>
  <c r="J206" i="7" s="1"/>
  <c r="L206" i="7" s="1"/>
  <c r="U208" i="10"/>
  <c r="J207" i="7" s="1"/>
  <c r="L207" i="7" s="1"/>
  <c r="U209" i="10"/>
  <c r="J208" i="7" s="1"/>
  <c r="L208" i="7" s="1"/>
  <c r="U210" i="10"/>
  <c r="J209" i="7" s="1"/>
  <c r="L209" i="7" s="1"/>
  <c r="U211" i="10"/>
  <c r="J210" i="7" s="1"/>
  <c r="L210" i="7" s="1"/>
  <c r="U212" i="10"/>
  <c r="J211" i="7" s="1"/>
  <c r="L211" i="7" s="1"/>
  <c r="U213" i="10"/>
  <c r="J212" i="7" s="1"/>
  <c r="L212" i="7" s="1"/>
  <c r="U214" i="10"/>
  <c r="J213" i="7" s="1"/>
  <c r="L213" i="7" s="1"/>
  <c r="U215" i="10"/>
  <c r="J214" i="7" s="1"/>
  <c r="L214" i="7" s="1"/>
  <c r="U216" i="10"/>
  <c r="J215" i="7" s="1"/>
  <c r="L215" i="7" s="1"/>
  <c r="U217" i="10"/>
  <c r="J216" i="7" s="1"/>
  <c r="L216" i="7" s="1"/>
  <c r="U218" i="10"/>
  <c r="J217" i="7" s="1"/>
  <c r="L217" i="7" s="1"/>
  <c r="U219" i="10"/>
  <c r="J218" i="7" s="1"/>
  <c r="L218" i="7" s="1"/>
  <c r="U220" i="10"/>
  <c r="J219" i="7" s="1"/>
  <c r="L219" i="7" s="1"/>
  <c r="U221" i="10"/>
  <c r="J220" i="7" s="1"/>
  <c r="L220" i="7" s="1"/>
  <c r="U222" i="10"/>
  <c r="J221" i="7" s="1"/>
  <c r="L221" i="7" s="1"/>
  <c r="U223" i="10"/>
  <c r="J222" i="7" s="1"/>
  <c r="L222" i="7" s="1"/>
  <c r="U224" i="10"/>
  <c r="J223" i="7" s="1"/>
  <c r="L223" i="7" s="1"/>
  <c r="U225" i="10"/>
  <c r="J224" i="7" s="1"/>
  <c r="L224" i="7" s="1"/>
  <c r="U226" i="10"/>
  <c r="J225" i="7" s="1"/>
  <c r="L225" i="7" s="1"/>
  <c r="U227" i="10"/>
  <c r="J226" i="7" s="1"/>
  <c r="L226" i="7" s="1"/>
  <c r="U228" i="10"/>
  <c r="J227" i="7" s="1"/>
  <c r="L227" i="7" s="1"/>
  <c r="U229" i="10"/>
  <c r="J228" i="7" s="1"/>
  <c r="L228" i="7" s="1"/>
  <c r="U230" i="10"/>
  <c r="J229" i="7" s="1"/>
  <c r="L229" i="7" s="1"/>
  <c r="U231" i="10"/>
  <c r="J230" i="7" s="1"/>
  <c r="L230" i="7" s="1"/>
  <c r="U232" i="10"/>
  <c r="J231" i="7" s="1"/>
  <c r="L231" i="7" s="1"/>
  <c r="U233" i="10"/>
  <c r="J232" i="7" s="1"/>
  <c r="L232" i="7" s="1"/>
  <c r="U234" i="10"/>
  <c r="J233" i="7" s="1"/>
  <c r="L233" i="7" s="1"/>
  <c r="U235" i="10"/>
  <c r="J234" i="7" s="1"/>
  <c r="L234" i="7" s="1"/>
  <c r="U236" i="10"/>
  <c r="J235" i="7" s="1"/>
  <c r="L235" i="7" s="1"/>
  <c r="U237" i="10"/>
  <c r="J236" i="7" s="1"/>
  <c r="L236" i="7" s="1"/>
  <c r="U238" i="10"/>
  <c r="J237" i="7" s="1"/>
  <c r="L237" i="7" s="1"/>
  <c r="U239" i="10"/>
  <c r="J238" i="7" s="1"/>
  <c r="L238" i="7" s="1"/>
  <c r="U240" i="10"/>
  <c r="J239" i="7" s="1"/>
  <c r="L239" i="7" s="1"/>
  <c r="U241" i="10"/>
  <c r="J240" i="7" s="1"/>
  <c r="L240" i="7" s="1"/>
  <c r="U242" i="10"/>
  <c r="J241" i="7" s="1"/>
  <c r="L241" i="7" s="1"/>
  <c r="U243" i="10"/>
  <c r="J242" i="7" s="1"/>
  <c r="L242" i="7" s="1"/>
  <c r="U244" i="10"/>
  <c r="J243" i="7" s="1"/>
  <c r="L243" i="7" s="1"/>
  <c r="U245" i="10"/>
  <c r="J244" i="7" s="1"/>
  <c r="L244" i="7" s="1"/>
  <c r="U246" i="10"/>
  <c r="J245" i="7" s="1"/>
  <c r="L245" i="7" s="1"/>
  <c r="U247" i="10"/>
  <c r="J246" i="7" s="1"/>
  <c r="L246" i="7" s="1"/>
  <c r="U248" i="10"/>
  <c r="J247" i="7" s="1"/>
  <c r="L247" i="7" s="1"/>
  <c r="U249" i="10"/>
  <c r="J248" i="7" s="1"/>
  <c r="L248" i="7" s="1"/>
  <c r="U250" i="10"/>
  <c r="J249" i="7" s="1"/>
  <c r="L249" i="7" s="1"/>
  <c r="U251" i="10"/>
  <c r="J250" i="7" s="1"/>
  <c r="L250" i="7" s="1"/>
  <c r="U252" i="10"/>
  <c r="J251" i="7" s="1"/>
  <c r="L251" i="7" s="1"/>
  <c r="U253" i="10"/>
  <c r="J252" i="7" s="1"/>
  <c r="L252" i="7" s="1"/>
  <c r="U254" i="10"/>
  <c r="J253" i="7" s="1"/>
  <c r="L253" i="7" s="1"/>
  <c r="U255" i="10"/>
  <c r="J254" i="7" s="1"/>
  <c r="L254" i="7" s="1"/>
  <c r="U256" i="10"/>
  <c r="J255" i="7" s="1"/>
  <c r="L255" i="7" s="1"/>
  <c r="U257" i="10"/>
  <c r="J256" i="7" s="1"/>
  <c r="L256" i="7" s="1"/>
  <c r="U258" i="10"/>
  <c r="J257" i="7" s="1"/>
  <c r="L257" i="7" s="1"/>
  <c r="U259" i="10"/>
  <c r="J258" i="7" s="1"/>
  <c r="L258" i="7" s="1"/>
  <c r="U260" i="10"/>
  <c r="J259" i="7" s="1"/>
  <c r="L259" i="7" s="1"/>
  <c r="U261" i="10"/>
  <c r="J260" i="7" s="1"/>
  <c r="L260" i="7" s="1"/>
  <c r="U262" i="10"/>
  <c r="J261" i="7" s="1"/>
  <c r="L261" i="7" s="1"/>
  <c r="U263" i="10"/>
  <c r="J262" i="7" s="1"/>
  <c r="L262" i="7" s="1"/>
  <c r="U264" i="10"/>
  <c r="J263" i="7" s="1"/>
  <c r="L263" i="7" s="1"/>
  <c r="U265" i="10"/>
  <c r="J264" i="7" s="1"/>
  <c r="L264" i="7" s="1"/>
  <c r="U266" i="10"/>
  <c r="J265" i="7" s="1"/>
  <c r="L265" i="7" s="1"/>
  <c r="U267" i="10"/>
  <c r="J266" i="7" s="1"/>
  <c r="L266" i="7" s="1"/>
  <c r="U268" i="10"/>
  <c r="J267" i="7" s="1"/>
  <c r="L267" i="7" s="1"/>
  <c r="U269" i="10"/>
  <c r="J268" i="7" s="1"/>
  <c r="L268" i="7" s="1"/>
  <c r="U270" i="10"/>
  <c r="J269" i="7" s="1"/>
  <c r="L269" i="7" s="1"/>
  <c r="U271" i="10"/>
  <c r="J270" i="7" s="1"/>
  <c r="L270" i="7" s="1"/>
  <c r="U272" i="10"/>
  <c r="J271" i="7" s="1"/>
  <c r="L271" i="7" s="1"/>
  <c r="U273" i="10"/>
  <c r="J272" i="7" s="1"/>
  <c r="L272" i="7" s="1"/>
  <c r="U274" i="10"/>
  <c r="J273" i="7" s="1"/>
  <c r="L273" i="7" s="1"/>
  <c r="U275" i="10"/>
  <c r="J274" i="7" s="1"/>
  <c r="L274" i="7" s="1"/>
  <c r="U276" i="10"/>
  <c r="J275" i="7" s="1"/>
  <c r="L275" i="7" s="1"/>
  <c r="U277" i="10"/>
  <c r="J276" i="7" s="1"/>
  <c r="L276" i="7" s="1"/>
  <c r="U278" i="10"/>
  <c r="J277" i="7" s="1"/>
  <c r="L277" i="7" s="1"/>
  <c r="U279" i="10"/>
  <c r="J278" i="7" s="1"/>
  <c r="L278" i="7" s="1"/>
  <c r="U280" i="10"/>
  <c r="J279" i="7" s="1"/>
  <c r="L279" i="7" s="1"/>
  <c r="U281" i="10"/>
  <c r="J280" i="7" s="1"/>
  <c r="L280" i="7" s="1"/>
  <c r="U282" i="10"/>
  <c r="J281" i="7" s="1"/>
  <c r="L281" i="7" s="1"/>
  <c r="U283" i="10"/>
  <c r="J282" i="7" s="1"/>
  <c r="L282" i="7" s="1"/>
  <c r="U284" i="10"/>
  <c r="J283" i="7" s="1"/>
  <c r="L283" i="7" s="1"/>
  <c r="U285" i="10"/>
  <c r="J284" i="7" s="1"/>
  <c r="L284" i="7" s="1"/>
  <c r="U286" i="10"/>
  <c r="J285" i="7" s="1"/>
  <c r="L285" i="7" s="1"/>
  <c r="U287" i="10"/>
  <c r="J286" i="7" s="1"/>
  <c r="L286" i="7" s="1"/>
  <c r="U288" i="10"/>
  <c r="J287" i="7" s="1"/>
  <c r="L287" i="7" s="1"/>
  <c r="U289" i="10"/>
  <c r="J288" i="7" s="1"/>
  <c r="L288" i="7" s="1"/>
  <c r="U290" i="10"/>
  <c r="J289" i="7" s="1"/>
  <c r="L289" i="7" s="1"/>
  <c r="U291" i="10"/>
  <c r="J290" i="7" s="1"/>
  <c r="L290" i="7" s="1"/>
  <c r="U292" i="10"/>
  <c r="J291" i="7" s="1"/>
  <c r="L291" i="7" s="1"/>
  <c r="U293" i="10"/>
  <c r="J292" i="7" s="1"/>
  <c r="L292" i="7" s="1"/>
  <c r="U294" i="10"/>
  <c r="J293" i="7" s="1"/>
  <c r="L293" i="7" s="1"/>
  <c r="U295" i="10"/>
  <c r="J294" i="7" s="1"/>
  <c r="L294" i="7" s="1"/>
  <c r="U296" i="10"/>
  <c r="J295" i="7" s="1"/>
  <c r="L295" i="7" s="1"/>
  <c r="U297" i="10"/>
  <c r="J296" i="7" s="1"/>
  <c r="L296" i="7" s="1"/>
  <c r="U298" i="10"/>
  <c r="J297" i="7" s="1"/>
  <c r="L297" i="7" s="1"/>
  <c r="U299" i="10"/>
  <c r="J298" i="7" s="1"/>
  <c r="L298" i="7" s="1"/>
  <c r="S7" i="10"/>
  <c r="T7" i="10"/>
  <c r="J9" i="7" l="1"/>
  <c r="U7" i="10"/>
  <c r="L9" i="7"/>
  <c r="J6" i="7"/>
  <c r="D4" i="14" l="1"/>
  <c r="C4" i="14" l="1"/>
  <c r="D12" i="9" l="1"/>
  <c r="I7" i="10" l="1"/>
  <c r="H7" i="10"/>
  <c r="Q12" i="9" l="1"/>
  <c r="F6" i="7" l="1"/>
  <c r="J11" i="12" l="1"/>
  <c r="I11" i="12"/>
  <c r="H11" i="12"/>
  <c r="G11" i="12"/>
  <c r="C11" i="12"/>
  <c r="F11" i="12"/>
  <c r="E11" i="12"/>
  <c r="K11" i="12" l="1"/>
  <c r="L12" i="12" s="1"/>
  <c r="M7" i="7" s="1"/>
  <c r="L6" i="7"/>
  <c r="L279" i="12" l="1"/>
  <c r="M274" i="7" s="1"/>
  <c r="N274" i="7" s="1"/>
  <c r="R274" i="7" s="1"/>
  <c r="L203" i="12"/>
  <c r="M198" i="7" s="1"/>
  <c r="N198" i="7" s="1"/>
  <c r="P198" i="7" s="1"/>
  <c r="L291" i="12"/>
  <c r="M286" i="7" s="1"/>
  <c r="N286" i="7" s="1"/>
  <c r="R286" i="7" s="1"/>
  <c r="L92" i="12"/>
  <c r="M87" i="7" s="1"/>
  <c r="N87" i="7" s="1"/>
  <c r="P87" i="7" s="1"/>
  <c r="L263" i="12"/>
  <c r="M258" i="7" s="1"/>
  <c r="N258" i="7" s="1"/>
  <c r="R258" i="7" s="1"/>
  <c r="L24" i="12"/>
  <c r="M19" i="7" s="1"/>
  <c r="N19" i="7" s="1"/>
  <c r="R19" i="7" s="1"/>
  <c r="L191" i="12"/>
  <c r="M186" i="7" s="1"/>
  <c r="N186" i="7" s="1"/>
  <c r="R186" i="7" s="1"/>
  <c r="L275" i="12"/>
  <c r="M270" i="7" s="1"/>
  <c r="N270" i="7" s="1"/>
  <c r="P270" i="7" s="1"/>
  <c r="L227" i="12"/>
  <c r="M222" i="7" s="1"/>
  <c r="N222" i="7" s="1"/>
  <c r="P222" i="7" s="1"/>
  <c r="L160" i="12"/>
  <c r="M155" i="7" s="1"/>
  <c r="N155" i="7" s="1"/>
  <c r="R155" i="7" s="1"/>
  <c r="L219" i="12"/>
  <c r="M214" i="7" s="1"/>
  <c r="N214" i="7" s="1"/>
  <c r="P214" i="7" s="1"/>
  <c r="L298" i="12"/>
  <c r="M293" i="7" s="1"/>
  <c r="N293" i="7" s="1"/>
  <c r="P293" i="7" s="1"/>
  <c r="L247" i="12"/>
  <c r="M242" i="7" s="1"/>
  <c r="N242" i="7" s="1"/>
  <c r="R242" i="7" s="1"/>
  <c r="L255" i="12"/>
  <c r="M250" i="7" s="1"/>
  <c r="N250" i="7" s="1"/>
  <c r="R250" i="7" s="1"/>
  <c r="L223" i="12"/>
  <c r="M218" i="7" s="1"/>
  <c r="N218" i="7" s="1"/>
  <c r="R218" i="7" s="1"/>
  <c r="L259" i="12"/>
  <c r="M254" i="7" s="1"/>
  <c r="N254" i="7" s="1"/>
  <c r="P254" i="7" s="1"/>
  <c r="L44" i="12"/>
  <c r="M39" i="7" s="1"/>
  <c r="N39" i="7" s="1"/>
  <c r="P39" i="7" s="1"/>
  <c r="L68" i="12"/>
  <c r="M63" i="7" s="1"/>
  <c r="N63" i="7" s="1"/>
  <c r="P63" i="7" s="1"/>
  <c r="L156" i="12"/>
  <c r="M151" i="7" s="1"/>
  <c r="N151" i="7" s="1"/>
  <c r="P151" i="7" s="1"/>
  <c r="L188" i="12"/>
  <c r="M183" i="7" s="1"/>
  <c r="N183" i="7" s="1"/>
  <c r="P183" i="7" s="1"/>
  <c r="L231" i="12"/>
  <c r="M226" i="7" s="1"/>
  <c r="N226" i="7" s="1"/>
  <c r="R226" i="7" s="1"/>
  <c r="L40" i="12"/>
  <c r="M35" i="7" s="1"/>
  <c r="N35" i="7" s="1"/>
  <c r="P35" i="7" s="1"/>
  <c r="L295" i="12"/>
  <c r="M290" i="7" s="1"/>
  <c r="N290" i="7" s="1"/>
  <c r="R290" i="7" s="1"/>
  <c r="L36" i="12"/>
  <c r="M31" i="7" s="1"/>
  <c r="N31" i="7" s="1"/>
  <c r="P31" i="7" s="1"/>
  <c r="L28" i="12"/>
  <c r="M23" i="7" s="1"/>
  <c r="N23" i="7" s="1"/>
  <c r="P23" i="7" s="1"/>
  <c r="L274" i="12"/>
  <c r="M269" i="7" s="1"/>
  <c r="N269" i="7" s="1"/>
  <c r="P269" i="7" s="1"/>
  <c r="L234" i="12"/>
  <c r="M229" i="7" s="1"/>
  <c r="N229" i="7" s="1"/>
  <c r="P229" i="7" s="1"/>
  <c r="L56" i="12"/>
  <c r="M51" i="7" s="1"/>
  <c r="N51" i="7" s="1"/>
  <c r="R51" i="7" s="1"/>
  <c r="L171" i="12"/>
  <c r="M166" i="7" s="1"/>
  <c r="N166" i="7" s="1"/>
  <c r="P166" i="7" s="1"/>
  <c r="L124" i="12"/>
  <c r="M119" i="7" s="1"/>
  <c r="N119" i="7" s="1"/>
  <c r="P119" i="7" s="1"/>
  <c r="L226" i="12"/>
  <c r="M221" i="7" s="1"/>
  <c r="N221" i="7" s="1"/>
  <c r="P221" i="7" s="1"/>
  <c r="L267" i="12"/>
  <c r="M262" i="7" s="1"/>
  <c r="N262" i="7" s="1"/>
  <c r="P262" i="7" s="1"/>
  <c r="L199" i="12"/>
  <c r="M194" i="7" s="1"/>
  <c r="N194" i="7" s="1"/>
  <c r="P194" i="7" s="1"/>
  <c r="L195" i="12"/>
  <c r="M190" i="7" s="1"/>
  <c r="N190" i="7" s="1"/>
  <c r="P190" i="7" s="1"/>
  <c r="L140" i="12"/>
  <c r="M135" i="7" s="1"/>
  <c r="N135" i="7" s="1"/>
  <c r="P135" i="7" s="1"/>
  <c r="L128" i="12"/>
  <c r="M123" i="7" s="1"/>
  <c r="N123" i="7" s="1"/>
  <c r="R123" i="7" s="1"/>
  <c r="L215" i="12"/>
  <c r="M210" i="7" s="1"/>
  <c r="N210" i="7" s="1"/>
  <c r="R210" i="7" s="1"/>
  <c r="L211" i="12"/>
  <c r="M206" i="7" s="1"/>
  <c r="N206" i="7" s="1"/>
  <c r="P206" i="7" s="1"/>
  <c r="L144" i="12"/>
  <c r="M139" i="7" s="1"/>
  <c r="N139" i="7" s="1"/>
  <c r="P139" i="7" s="1"/>
  <c r="L163" i="12"/>
  <c r="M158" i="7" s="1"/>
  <c r="N158" i="7" s="1"/>
  <c r="P158" i="7" s="1"/>
  <c r="L60" i="12"/>
  <c r="M55" i="7" s="1"/>
  <c r="N55" i="7" s="1"/>
  <c r="P55" i="7" s="1"/>
  <c r="L235" i="12"/>
  <c r="M230" i="7" s="1"/>
  <c r="N230" i="7" s="1"/>
  <c r="P230" i="7" s="1"/>
  <c r="L168" i="12"/>
  <c r="M163" i="7" s="1"/>
  <c r="N163" i="7" s="1"/>
  <c r="R163" i="7" s="1"/>
  <c r="L164" i="12"/>
  <c r="M159" i="7" s="1"/>
  <c r="N159" i="7" s="1"/>
  <c r="P159" i="7" s="1"/>
  <c r="L76" i="12"/>
  <c r="M71" i="7" s="1"/>
  <c r="N71" i="7" s="1"/>
  <c r="P71" i="7" s="1"/>
  <c r="L96" i="12"/>
  <c r="M91" i="7" s="1"/>
  <c r="N91" i="7" s="1"/>
  <c r="R91" i="7" s="1"/>
  <c r="L184" i="12"/>
  <c r="M179" i="7" s="1"/>
  <c r="N179" i="7" s="1"/>
  <c r="R179" i="7" s="1"/>
  <c r="L148" i="12"/>
  <c r="M143" i="7" s="1"/>
  <c r="N143" i="7" s="1"/>
  <c r="P143" i="7" s="1"/>
  <c r="L112" i="12"/>
  <c r="M107" i="7" s="1"/>
  <c r="N107" i="7" s="1"/>
  <c r="R107" i="7" s="1"/>
  <c r="L155" i="12"/>
  <c r="M150" i="7" s="1"/>
  <c r="N150" i="7" s="1"/>
  <c r="P150" i="7" s="1"/>
  <c r="L172" i="12"/>
  <c r="M167" i="7" s="1"/>
  <c r="N167" i="7" s="1"/>
  <c r="P167" i="7" s="1"/>
  <c r="L136" i="12"/>
  <c r="M131" i="7" s="1"/>
  <c r="N131" i="7" s="1"/>
  <c r="R131" i="7" s="1"/>
  <c r="L132" i="12"/>
  <c r="M127" i="7" s="1"/>
  <c r="N127" i="7" s="1"/>
  <c r="P127" i="7" s="1"/>
  <c r="L72" i="12"/>
  <c r="M67" i="7" s="1"/>
  <c r="N67" i="7" s="1"/>
  <c r="R67" i="7" s="1"/>
  <c r="L64" i="12"/>
  <c r="M59" i="7" s="1"/>
  <c r="N59" i="7" s="1"/>
  <c r="P59" i="7" s="1"/>
  <c r="L120" i="12"/>
  <c r="M115" i="7" s="1"/>
  <c r="N115" i="7" s="1"/>
  <c r="R115" i="7" s="1"/>
  <c r="L116" i="12"/>
  <c r="M111" i="7" s="1"/>
  <c r="N111" i="7" s="1"/>
  <c r="P111" i="7" s="1"/>
  <c r="L80" i="12"/>
  <c r="M75" i="7" s="1"/>
  <c r="N75" i="7" s="1"/>
  <c r="R75" i="7" s="1"/>
  <c r="L91" i="12"/>
  <c r="M86" i="7" s="1"/>
  <c r="N86" i="7" s="1"/>
  <c r="P86" i="7" s="1"/>
  <c r="L108" i="12"/>
  <c r="M103" i="7" s="1"/>
  <c r="N103" i="7" s="1"/>
  <c r="P103" i="7" s="1"/>
  <c r="L104" i="12"/>
  <c r="M99" i="7" s="1"/>
  <c r="N99" i="7" s="1"/>
  <c r="R99" i="7" s="1"/>
  <c r="L100" i="12"/>
  <c r="M95" i="7" s="1"/>
  <c r="N95" i="7" s="1"/>
  <c r="P95" i="7" s="1"/>
  <c r="L287" i="12"/>
  <c r="M282" i="7" s="1"/>
  <c r="N282" i="7" s="1"/>
  <c r="R282" i="7" s="1"/>
  <c r="L251" i="12"/>
  <c r="M246" i="7" s="1"/>
  <c r="N246" i="7" s="1"/>
  <c r="P246" i="7" s="1"/>
  <c r="L88" i="12"/>
  <c r="M83" i="7" s="1"/>
  <c r="N83" i="7" s="1"/>
  <c r="R83" i="7" s="1"/>
  <c r="L84" i="12"/>
  <c r="M79" i="7" s="1"/>
  <c r="N79" i="7" s="1"/>
  <c r="P79" i="7" s="1"/>
  <c r="L48" i="12"/>
  <c r="M43" i="7" s="1"/>
  <c r="N43" i="7" s="1"/>
  <c r="R43" i="7" s="1"/>
  <c r="L83" i="12"/>
  <c r="M78" i="7" s="1"/>
  <c r="N78" i="7" s="1"/>
  <c r="P78" i="7" s="1"/>
  <c r="L289" i="12"/>
  <c r="M284" i="7" s="1"/>
  <c r="N284" i="7" s="1"/>
  <c r="R284" i="7" s="1"/>
  <c r="L273" i="12"/>
  <c r="M268" i="7" s="1"/>
  <c r="N268" i="7" s="1"/>
  <c r="P268" i="7" s="1"/>
  <c r="L176" i="12"/>
  <c r="M171" i="7" s="1"/>
  <c r="N171" i="7" s="1"/>
  <c r="R171" i="7" s="1"/>
  <c r="L179" i="12"/>
  <c r="M174" i="7" s="1"/>
  <c r="N174" i="7" s="1"/>
  <c r="P174" i="7" s="1"/>
  <c r="L209" i="12"/>
  <c r="M204" i="7" s="1"/>
  <c r="N204" i="7" s="1"/>
  <c r="P204" i="7" s="1"/>
  <c r="L201" i="12"/>
  <c r="M196" i="7" s="1"/>
  <c r="N196" i="7" s="1"/>
  <c r="P196" i="7" s="1"/>
  <c r="L258" i="12"/>
  <c r="M253" i="7" s="1"/>
  <c r="N253" i="7" s="1"/>
  <c r="P253" i="7" s="1"/>
  <c r="L147" i="12"/>
  <c r="M142" i="7" s="1"/>
  <c r="N142" i="7" s="1"/>
  <c r="P142" i="7" s="1"/>
  <c r="L193" i="12"/>
  <c r="M188" i="7" s="1"/>
  <c r="N188" i="7" s="1"/>
  <c r="P188" i="7" s="1"/>
  <c r="L32" i="12"/>
  <c r="M27" i="7" s="1"/>
  <c r="N27" i="7" s="1"/>
  <c r="R27" i="7" s="1"/>
  <c r="L152" i="12"/>
  <c r="M147" i="7" s="1"/>
  <c r="N147" i="7" s="1"/>
  <c r="R147" i="7" s="1"/>
  <c r="L180" i="12"/>
  <c r="M175" i="7" s="1"/>
  <c r="N175" i="7" s="1"/>
  <c r="P175" i="7" s="1"/>
  <c r="L299" i="12"/>
  <c r="M294" i="7" s="1"/>
  <c r="N294" i="7" s="1"/>
  <c r="P294" i="7" s="1"/>
  <c r="L242" i="12"/>
  <c r="M237" i="7" s="1"/>
  <c r="N237" i="7" s="1"/>
  <c r="P237" i="7" s="1"/>
  <c r="L99" i="12"/>
  <c r="M94" i="7" s="1"/>
  <c r="N94" i="7" s="1"/>
  <c r="P94" i="7" s="1"/>
  <c r="L114" i="12"/>
  <c r="M109" i="7" s="1"/>
  <c r="N109" i="7" s="1"/>
  <c r="P109" i="7" s="1"/>
  <c r="L98" i="12"/>
  <c r="M93" i="7" s="1"/>
  <c r="N93" i="7" s="1"/>
  <c r="P93" i="7" s="1"/>
  <c r="L19" i="12"/>
  <c r="M14" i="7" s="1"/>
  <c r="N14" i="7" s="1"/>
  <c r="P14" i="7" s="1"/>
  <c r="L82" i="12"/>
  <c r="M77" i="7" s="1"/>
  <c r="N77" i="7" s="1"/>
  <c r="P77" i="7" s="1"/>
  <c r="L67" i="12"/>
  <c r="M62" i="7" s="1"/>
  <c r="N62" i="7" s="1"/>
  <c r="P62" i="7" s="1"/>
  <c r="L265" i="12"/>
  <c r="M260" i="7" s="1"/>
  <c r="N260" i="7" s="1"/>
  <c r="P260" i="7" s="1"/>
  <c r="L186" i="12"/>
  <c r="M181" i="7" s="1"/>
  <c r="N181" i="7" s="1"/>
  <c r="P181" i="7" s="1"/>
  <c r="L74" i="12"/>
  <c r="M69" i="7" s="1"/>
  <c r="N69" i="7" s="1"/>
  <c r="P69" i="7" s="1"/>
  <c r="L51" i="12"/>
  <c r="M46" i="7" s="1"/>
  <c r="N46" i="7" s="1"/>
  <c r="P46" i="7" s="1"/>
  <c r="L257" i="12"/>
  <c r="M252" i="7" s="1"/>
  <c r="N252" i="7" s="1"/>
  <c r="P252" i="7" s="1"/>
  <c r="L178" i="12"/>
  <c r="M173" i="7" s="1"/>
  <c r="N173" i="7" s="1"/>
  <c r="P173" i="7" s="1"/>
  <c r="L58" i="12"/>
  <c r="M53" i="7" s="1"/>
  <c r="N53" i="7" s="1"/>
  <c r="P53" i="7" s="1"/>
  <c r="L303" i="12"/>
  <c r="M298" i="7" s="1"/>
  <c r="N298" i="7" s="1"/>
  <c r="R298" i="7" s="1"/>
  <c r="L52" i="12"/>
  <c r="M47" i="7" s="1"/>
  <c r="N47" i="7" s="1"/>
  <c r="P47" i="7" s="1"/>
  <c r="L271" i="12"/>
  <c r="M266" i="7" s="1"/>
  <c r="N266" i="7" s="1"/>
  <c r="R266" i="7" s="1"/>
  <c r="L16" i="12"/>
  <c r="M11" i="7" s="1"/>
  <c r="N11" i="7" s="1"/>
  <c r="R11" i="7" s="1"/>
  <c r="L218" i="12"/>
  <c r="M213" i="7" s="1"/>
  <c r="N213" i="7" s="1"/>
  <c r="P213" i="7" s="1"/>
  <c r="L131" i="12"/>
  <c r="M126" i="7" s="1"/>
  <c r="N126" i="7" s="1"/>
  <c r="P126" i="7" s="1"/>
  <c r="L43" i="12"/>
  <c r="M38" i="7" s="1"/>
  <c r="N38" i="7" s="1"/>
  <c r="P38" i="7" s="1"/>
  <c r="L249" i="12"/>
  <c r="M244" i="7" s="1"/>
  <c r="N244" i="7" s="1"/>
  <c r="P244" i="7" s="1"/>
  <c r="L162" i="12"/>
  <c r="M157" i="7" s="1"/>
  <c r="N157" i="7" s="1"/>
  <c r="R157" i="7" s="1"/>
  <c r="L50" i="12"/>
  <c r="M45" i="7" s="1"/>
  <c r="N45" i="7" s="1"/>
  <c r="R45" i="7" s="1"/>
  <c r="L20" i="12"/>
  <c r="M15" i="7" s="1"/>
  <c r="N15" i="7" s="1"/>
  <c r="P15" i="7" s="1"/>
  <c r="L239" i="12"/>
  <c r="M234" i="7" s="1"/>
  <c r="N234" i="7" s="1"/>
  <c r="R234" i="7" s="1"/>
  <c r="L290" i="12"/>
  <c r="M285" i="7" s="1"/>
  <c r="N285" i="7" s="1"/>
  <c r="P285" i="7" s="1"/>
  <c r="L210" i="12"/>
  <c r="M205" i="7" s="1"/>
  <c r="N205" i="7" s="1"/>
  <c r="P205" i="7" s="1"/>
  <c r="L115" i="12"/>
  <c r="M110" i="7" s="1"/>
  <c r="N110" i="7" s="1"/>
  <c r="P110" i="7" s="1"/>
  <c r="L35" i="12"/>
  <c r="M30" i="7" s="1"/>
  <c r="N30" i="7" s="1"/>
  <c r="P30" i="7" s="1"/>
  <c r="L241" i="12"/>
  <c r="M236" i="7" s="1"/>
  <c r="N236" i="7" s="1"/>
  <c r="P236" i="7" s="1"/>
  <c r="L146" i="12"/>
  <c r="M141" i="7" s="1"/>
  <c r="N141" i="7" s="1"/>
  <c r="P141" i="7" s="1"/>
  <c r="L272" i="12"/>
  <c r="M267" i="7" s="1"/>
  <c r="N267" i="7" s="1"/>
  <c r="P267" i="7" s="1"/>
  <c r="L243" i="12"/>
  <c r="M238" i="7" s="1"/>
  <c r="N238" i="7" s="1"/>
  <c r="P238" i="7" s="1"/>
  <c r="L283" i="12"/>
  <c r="M278" i="7" s="1"/>
  <c r="N278" i="7" s="1"/>
  <c r="P278" i="7" s="1"/>
  <c r="L207" i="12"/>
  <c r="M202" i="7" s="1"/>
  <c r="N202" i="7" s="1"/>
  <c r="R202" i="7" s="1"/>
  <c r="L282" i="12"/>
  <c r="M277" i="7" s="1"/>
  <c r="N277" i="7" s="1"/>
  <c r="P277" i="7" s="1"/>
  <c r="L194" i="12"/>
  <c r="M189" i="7" s="1"/>
  <c r="N189" i="7" s="1"/>
  <c r="P189" i="7" s="1"/>
  <c r="L107" i="12"/>
  <c r="M102" i="7" s="1"/>
  <c r="N102" i="7" s="1"/>
  <c r="P102" i="7" s="1"/>
  <c r="L27" i="12"/>
  <c r="M22" i="7" s="1"/>
  <c r="N22" i="7" s="1"/>
  <c r="P22" i="7" s="1"/>
  <c r="L225" i="12"/>
  <c r="M220" i="7" s="1"/>
  <c r="N220" i="7" s="1"/>
  <c r="P220" i="7" s="1"/>
  <c r="L138" i="12"/>
  <c r="M133" i="7" s="1"/>
  <c r="N133" i="7" s="1"/>
  <c r="P133" i="7" s="1"/>
  <c r="L232" i="12"/>
  <c r="M227" i="7" s="1"/>
  <c r="N227" i="7" s="1"/>
  <c r="P227" i="7" s="1"/>
  <c r="L224" i="12"/>
  <c r="M219" i="7" s="1"/>
  <c r="N219" i="7" s="1"/>
  <c r="P219" i="7" s="1"/>
  <c r="L169" i="12"/>
  <c r="M164" i="7" s="1"/>
  <c r="N164" i="7" s="1"/>
  <c r="P164" i="7" s="1"/>
  <c r="L161" i="12"/>
  <c r="M156" i="7" s="1"/>
  <c r="N156" i="7" s="1"/>
  <c r="P156" i="7" s="1"/>
  <c r="L145" i="12"/>
  <c r="M140" i="7" s="1"/>
  <c r="N140" i="7" s="1"/>
  <c r="P140" i="7" s="1"/>
  <c r="L130" i="12"/>
  <c r="M125" i="7" s="1"/>
  <c r="N125" i="7" s="1"/>
  <c r="P125" i="7" s="1"/>
  <c r="L18" i="12"/>
  <c r="M13" i="7" s="1"/>
  <c r="N13" i="7" s="1"/>
  <c r="P13" i="7" s="1"/>
  <c r="L113" i="12"/>
  <c r="M108" i="7" s="1"/>
  <c r="N108" i="7" s="1"/>
  <c r="P108" i="7" s="1"/>
  <c r="L122" i="12"/>
  <c r="M117" i="7" s="1"/>
  <c r="N117" i="7" s="1"/>
  <c r="P117" i="7" s="1"/>
  <c r="L280" i="12"/>
  <c r="M275" i="7" s="1"/>
  <c r="N275" i="7" s="1"/>
  <c r="P275" i="7" s="1"/>
  <c r="L41" i="12"/>
  <c r="M36" i="7" s="1"/>
  <c r="N36" i="7" s="1"/>
  <c r="P36" i="7" s="1"/>
  <c r="L25" i="12"/>
  <c r="M20" i="7" s="1"/>
  <c r="N20" i="7" s="1"/>
  <c r="P20" i="7" s="1"/>
  <c r="L17" i="12"/>
  <c r="M12" i="7" s="1"/>
  <c r="N12" i="7" s="1"/>
  <c r="P12" i="7" s="1"/>
  <c r="L246" i="12"/>
  <c r="M241" i="7" s="1"/>
  <c r="N241" i="7" s="1"/>
  <c r="R241" i="7" s="1"/>
  <c r="L183" i="12"/>
  <c r="M178" i="7" s="1"/>
  <c r="N178" i="7" s="1"/>
  <c r="R178" i="7" s="1"/>
  <c r="L151" i="12"/>
  <c r="M146" i="7" s="1"/>
  <c r="N146" i="7" s="1"/>
  <c r="R146" i="7" s="1"/>
  <c r="L119" i="12"/>
  <c r="M114" i="7" s="1"/>
  <c r="N114" i="7" s="1"/>
  <c r="R114" i="7" s="1"/>
  <c r="L49" i="12"/>
  <c r="M44" i="7" s="1"/>
  <c r="N44" i="7" s="1"/>
  <c r="P44" i="7" s="1"/>
  <c r="L71" i="12"/>
  <c r="M66" i="7" s="1"/>
  <c r="N66" i="7" s="1"/>
  <c r="R66" i="7" s="1"/>
  <c r="L55" i="12"/>
  <c r="M50" i="7" s="1"/>
  <c r="N50" i="7" s="1"/>
  <c r="R50" i="7" s="1"/>
  <c r="L245" i="12"/>
  <c r="M240" i="7" s="1"/>
  <c r="N240" i="7" s="1"/>
  <c r="R240" i="7" s="1"/>
  <c r="L237" i="12"/>
  <c r="M232" i="7" s="1"/>
  <c r="N232" i="7" s="1"/>
  <c r="R232" i="7" s="1"/>
  <c r="L214" i="12"/>
  <c r="M209" i="7" s="1"/>
  <c r="N209" i="7" s="1"/>
  <c r="R209" i="7" s="1"/>
  <c r="L158" i="12"/>
  <c r="M153" i="7" s="1"/>
  <c r="N153" i="7" s="1"/>
  <c r="P153" i="7" s="1"/>
  <c r="L66" i="12"/>
  <c r="M61" i="7" s="1"/>
  <c r="N61" i="7" s="1"/>
  <c r="P61" i="7" s="1"/>
  <c r="L240" i="12"/>
  <c r="M235" i="7" s="1"/>
  <c r="N235" i="7" s="1"/>
  <c r="P235" i="7" s="1"/>
  <c r="L153" i="12"/>
  <c r="M148" i="7" s="1"/>
  <c r="N148" i="7" s="1"/>
  <c r="P148" i="7" s="1"/>
  <c r="L33" i="12"/>
  <c r="M28" i="7" s="1"/>
  <c r="N28" i="7" s="1"/>
  <c r="P28" i="7" s="1"/>
  <c r="L206" i="12"/>
  <c r="M201" i="7" s="1"/>
  <c r="N201" i="7" s="1"/>
  <c r="R201" i="7" s="1"/>
  <c r="L63" i="12"/>
  <c r="M58" i="7" s="1"/>
  <c r="N58" i="7" s="1"/>
  <c r="R58" i="7" s="1"/>
  <c r="L229" i="12"/>
  <c r="M224" i="7" s="1"/>
  <c r="N224" i="7" s="1"/>
  <c r="R224" i="7" s="1"/>
  <c r="L23" i="12"/>
  <c r="M18" i="7" s="1"/>
  <c r="N18" i="7" s="1"/>
  <c r="R18" i="7" s="1"/>
  <c r="L118" i="12"/>
  <c r="M113" i="7" s="1"/>
  <c r="N113" i="7" s="1"/>
  <c r="P113" i="7" s="1"/>
  <c r="L216" i="12"/>
  <c r="M211" i="7" s="1"/>
  <c r="N211" i="7" s="1"/>
  <c r="P211" i="7" s="1"/>
  <c r="L105" i="12"/>
  <c r="M100" i="7" s="1"/>
  <c r="N100" i="7" s="1"/>
  <c r="P100" i="7" s="1"/>
  <c r="L270" i="12"/>
  <c r="M265" i="7" s="1"/>
  <c r="N265" i="7" s="1"/>
  <c r="R265" i="7" s="1"/>
  <c r="L143" i="12"/>
  <c r="M138" i="7" s="1"/>
  <c r="N138" i="7" s="1"/>
  <c r="R138" i="7" s="1"/>
  <c r="L15" i="12"/>
  <c r="M10" i="7" s="1"/>
  <c r="N10" i="7" s="1"/>
  <c r="R10" i="7" s="1"/>
  <c r="L110" i="12"/>
  <c r="M105" i="7" s="1"/>
  <c r="N105" i="7" s="1"/>
  <c r="R105" i="7" s="1"/>
  <c r="L296" i="12"/>
  <c r="M291" i="7" s="1"/>
  <c r="N291" i="7" s="1"/>
  <c r="P291" i="7" s="1"/>
  <c r="L208" i="12"/>
  <c r="M203" i="7" s="1"/>
  <c r="N203" i="7" s="1"/>
  <c r="P203" i="7" s="1"/>
  <c r="L89" i="12"/>
  <c r="M84" i="7" s="1"/>
  <c r="N84" i="7" s="1"/>
  <c r="P84" i="7" s="1"/>
  <c r="L262" i="12"/>
  <c r="M257" i="7" s="1"/>
  <c r="N257" i="7" s="1"/>
  <c r="R257" i="7" s="1"/>
  <c r="L135" i="12"/>
  <c r="M130" i="7" s="1"/>
  <c r="N130" i="7" s="1"/>
  <c r="R130" i="7" s="1"/>
  <c r="L301" i="12"/>
  <c r="M296" i="7" s="1"/>
  <c r="N296" i="7" s="1"/>
  <c r="R296" i="7" s="1"/>
  <c r="L94" i="12"/>
  <c r="M89" i="7" s="1"/>
  <c r="N89" i="7" s="1"/>
  <c r="R89" i="7" s="1"/>
  <c r="L288" i="12"/>
  <c r="M283" i="7" s="1"/>
  <c r="N283" i="7" s="1"/>
  <c r="P283" i="7" s="1"/>
  <c r="L177" i="12"/>
  <c r="M172" i="7" s="1"/>
  <c r="N172" i="7" s="1"/>
  <c r="P172" i="7" s="1"/>
  <c r="L81" i="12"/>
  <c r="M76" i="7" s="1"/>
  <c r="N76" i="7" s="1"/>
  <c r="R76" i="7" s="1"/>
  <c r="L254" i="12"/>
  <c r="M249" i="7" s="1"/>
  <c r="N249" i="7" s="1"/>
  <c r="R249" i="7" s="1"/>
  <c r="L127" i="12"/>
  <c r="M122" i="7" s="1"/>
  <c r="N122" i="7" s="1"/>
  <c r="R122" i="7" s="1"/>
  <c r="L253" i="12"/>
  <c r="M248" i="7" s="1"/>
  <c r="N248" i="7" s="1"/>
  <c r="R248" i="7" s="1"/>
  <c r="L54" i="12"/>
  <c r="M49" i="7" s="1"/>
  <c r="N49" i="7" s="1"/>
  <c r="R49" i="7" s="1"/>
  <c r="L46" i="12"/>
  <c r="M41" i="7" s="1"/>
  <c r="N41" i="7" s="1"/>
  <c r="R41" i="7" s="1"/>
  <c r="L221" i="12"/>
  <c r="M216" i="7" s="1"/>
  <c r="N216" i="7" s="1"/>
  <c r="R216" i="7" s="1"/>
  <c r="L276" i="12"/>
  <c r="M271" i="7" s="1"/>
  <c r="N271" i="7" s="1"/>
  <c r="R271" i="7" s="1"/>
  <c r="L182" i="12"/>
  <c r="M177" i="7" s="1"/>
  <c r="N177" i="7" s="1"/>
  <c r="R177" i="7" s="1"/>
  <c r="L252" i="12"/>
  <c r="M247" i="7" s="1"/>
  <c r="N247" i="7" s="1"/>
  <c r="R247" i="7" s="1"/>
  <c r="L212" i="12"/>
  <c r="M207" i="7" s="1"/>
  <c r="N207" i="7" s="1"/>
  <c r="R207" i="7" s="1"/>
  <c r="L204" i="12"/>
  <c r="M199" i="7" s="1"/>
  <c r="N199" i="7" s="1"/>
  <c r="P199" i="7" s="1"/>
  <c r="L181" i="12"/>
  <c r="M176" i="7" s="1"/>
  <c r="N176" i="7" s="1"/>
  <c r="R176" i="7" s="1"/>
  <c r="L141" i="12"/>
  <c r="M136" i="7" s="1"/>
  <c r="N136" i="7" s="1"/>
  <c r="R136" i="7" s="1"/>
  <c r="L198" i="12"/>
  <c r="M193" i="7" s="1"/>
  <c r="N193" i="7" s="1"/>
  <c r="R193" i="7" s="1"/>
  <c r="L87" i="12"/>
  <c r="M82" i="7" s="1"/>
  <c r="N82" i="7" s="1"/>
  <c r="R82" i="7" s="1"/>
  <c r="L293" i="12"/>
  <c r="M288" i="7" s="1"/>
  <c r="N288" i="7" s="1"/>
  <c r="R288" i="7" s="1"/>
  <c r="L174" i="12"/>
  <c r="M169" i="7" s="1"/>
  <c r="N169" i="7" s="1"/>
  <c r="P169" i="7" s="1"/>
  <c r="L30" i="12"/>
  <c r="M25" i="7" s="1"/>
  <c r="N25" i="7" s="1"/>
  <c r="R25" i="7" s="1"/>
  <c r="L125" i="12"/>
  <c r="M120" i="7" s="1"/>
  <c r="N120" i="7" s="1"/>
  <c r="R120" i="7" s="1"/>
  <c r="L97" i="12"/>
  <c r="M92" i="7" s="1"/>
  <c r="N92" i="7" s="1"/>
  <c r="P92" i="7" s="1"/>
  <c r="L278" i="12"/>
  <c r="M273" i="7" s="1"/>
  <c r="N273" i="7" s="1"/>
  <c r="R273" i="7" s="1"/>
  <c r="L190" i="12"/>
  <c r="M185" i="7" s="1"/>
  <c r="N185" i="7" s="1"/>
  <c r="R185" i="7" s="1"/>
  <c r="L79" i="12"/>
  <c r="M74" i="7" s="1"/>
  <c r="N74" i="7" s="1"/>
  <c r="P74" i="7" s="1"/>
  <c r="L285" i="12"/>
  <c r="M280" i="7" s="1"/>
  <c r="N280" i="7" s="1"/>
  <c r="R280" i="7" s="1"/>
  <c r="L166" i="12"/>
  <c r="M161" i="7" s="1"/>
  <c r="N161" i="7" s="1"/>
  <c r="R161" i="7" s="1"/>
  <c r="L284" i="12"/>
  <c r="M279" i="7" s="1"/>
  <c r="N279" i="7" s="1"/>
  <c r="R279" i="7" s="1"/>
  <c r="L109" i="12"/>
  <c r="M104" i="7" s="1"/>
  <c r="N104" i="7" s="1"/>
  <c r="R104" i="7" s="1"/>
  <c r="L102" i="12"/>
  <c r="M97" i="7" s="1"/>
  <c r="N97" i="7" s="1"/>
  <c r="R97" i="7" s="1"/>
  <c r="L38" i="12"/>
  <c r="M33" i="7" s="1"/>
  <c r="N33" i="7" s="1"/>
  <c r="R33" i="7" s="1"/>
  <c r="L268" i="12"/>
  <c r="M263" i="7" s="1"/>
  <c r="N263" i="7" s="1"/>
  <c r="R263" i="7" s="1"/>
  <c r="L189" i="12"/>
  <c r="M184" i="7" s="1"/>
  <c r="N184" i="7" s="1"/>
  <c r="P184" i="7" s="1"/>
  <c r="L117" i="12"/>
  <c r="M112" i="7" s="1"/>
  <c r="N112" i="7" s="1"/>
  <c r="P112" i="7" s="1"/>
  <c r="L150" i="12"/>
  <c r="M145" i="7" s="1"/>
  <c r="N145" i="7" s="1"/>
  <c r="R145" i="7" s="1"/>
  <c r="L86" i="12"/>
  <c r="M81" i="7" s="1"/>
  <c r="N81" i="7" s="1"/>
  <c r="R81" i="7" s="1"/>
  <c r="L22" i="12"/>
  <c r="M17" i="7" s="1"/>
  <c r="N17" i="7" s="1"/>
  <c r="R17" i="7" s="1"/>
  <c r="L244" i="12"/>
  <c r="M239" i="7" s="1"/>
  <c r="N239" i="7" s="1"/>
  <c r="R239" i="7" s="1"/>
  <c r="L173" i="12"/>
  <c r="M168" i="7" s="1"/>
  <c r="N168" i="7" s="1"/>
  <c r="R168" i="7" s="1"/>
  <c r="L101" i="12"/>
  <c r="M96" i="7" s="1"/>
  <c r="N96" i="7" s="1"/>
  <c r="R96" i="7" s="1"/>
  <c r="L266" i="12"/>
  <c r="M261" i="7" s="1"/>
  <c r="N261" i="7" s="1"/>
  <c r="R261" i="7" s="1"/>
  <c r="L202" i="12"/>
  <c r="M197" i="7" s="1"/>
  <c r="N197" i="7" s="1"/>
  <c r="P197" i="7" s="1"/>
  <c r="L139" i="12"/>
  <c r="M134" i="7" s="1"/>
  <c r="N134" i="7" s="1"/>
  <c r="P134" i="7" s="1"/>
  <c r="L75" i="12"/>
  <c r="M70" i="7" s="1"/>
  <c r="N70" i="7" s="1"/>
  <c r="P70" i="7" s="1"/>
  <c r="L297" i="12"/>
  <c r="M292" i="7" s="1"/>
  <c r="N292" i="7" s="1"/>
  <c r="P292" i="7" s="1"/>
  <c r="L233" i="12"/>
  <c r="M228" i="7" s="1"/>
  <c r="N228" i="7" s="1"/>
  <c r="P228" i="7" s="1"/>
  <c r="L170" i="12"/>
  <c r="M165" i="7" s="1"/>
  <c r="N165" i="7" s="1"/>
  <c r="P165" i="7" s="1"/>
  <c r="L106" i="12"/>
  <c r="M101" i="7" s="1"/>
  <c r="N101" i="7" s="1"/>
  <c r="P101" i="7" s="1"/>
  <c r="L42" i="12"/>
  <c r="M37" i="7" s="1"/>
  <c r="N37" i="7" s="1"/>
  <c r="P37" i="7" s="1"/>
  <c r="L264" i="12"/>
  <c r="M259" i="7" s="1"/>
  <c r="N259" i="7" s="1"/>
  <c r="P259" i="7" s="1"/>
  <c r="L200" i="12"/>
  <c r="M195" i="7" s="1"/>
  <c r="N195" i="7" s="1"/>
  <c r="R195" i="7" s="1"/>
  <c r="L137" i="12"/>
  <c r="M132" i="7" s="1"/>
  <c r="N132" i="7" s="1"/>
  <c r="R132" i="7" s="1"/>
  <c r="L73" i="12"/>
  <c r="M68" i="7" s="1"/>
  <c r="N68" i="7" s="1"/>
  <c r="P68" i="7" s="1"/>
  <c r="L302" i="12"/>
  <c r="M297" i="7" s="1"/>
  <c r="N297" i="7" s="1"/>
  <c r="R297" i="7" s="1"/>
  <c r="L238" i="12"/>
  <c r="M233" i="7" s="1"/>
  <c r="N233" i="7" s="1"/>
  <c r="R233" i="7" s="1"/>
  <c r="L175" i="12"/>
  <c r="M170" i="7" s="1"/>
  <c r="N170" i="7" s="1"/>
  <c r="R170" i="7" s="1"/>
  <c r="L111" i="12"/>
  <c r="M106" i="7" s="1"/>
  <c r="N106" i="7" s="1"/>
  <c r="R106" i="7" s="1"/>
  <c r="L47" i="12"/>
  <c r="M42" i="7" s="1"/>
  <c r="N42" i="7" s="1"/>
  <c r="R42" i="7" s="1"/>
  <c r="L277" i="12"/>
  <c r="M272" i="7" s="1"/>
  <c r="N272" i="7" s="1"/>
  <c r="R272" i="7" s="1"/>
  <c r="L213" i="12"/>
  <c r="M208" i="7" s="1"/>
  <c r="N208" i="7" s="1"/>
  <c r="P208" i="7" s="1"/>
  <c r="L142" i="12"/>
  <c r="M137" i="7" s="1"/>
  <c r="N137" i="7" s="1"/>
  <c r="R137" i="7" s="1"/>
  <c r="L78" i="12"/>
  <c r="M73" i="7" s="1"/>
  <c r="N73" i="7" s="1"/>
  <c r="R73" i="7" s="1"/>
  <c r="L14" i="12"/>
  <c r="M9" i="7" s="1"/>
  <c r="N9" i="7" s="1"/>
  <c r="R9" i="7" s="1"/>
  <c r="L236" i="12"/>
  <c r="M231" i="7" s="1"/>
  <c r="N231" i="7" s="1"/>
  <c r="R231" i="7" s="1"/>
  <c r="L165" i="12"/>
  <c r="M160" i="7" s="1"/>
  <c r="N160" i="7" s="1"/>
  <c r="R160" i="7" s="1"/>
  <c r="L93" i="12"/>
  <c r="M88" i="7" s="1"/>
  <c r="N88" i="7" s="1"/>
  <c r="R88" i="7" s="1"/>
  <c r="L34" i="12"/>
  <c r="M29" i="7" s="1"/>
  <c r="N29" i="7" s="1"/>
  <c r="R29" i="7" s="1"/>
  <c r="L256" i="12"/>
  <c r="M251" i="7" s="1"/>
  <c r="N251" i="7" s="1"/>
  <c r="P251" i="7" s="1"/>
  <c r="L192" i="12"/>
  <c r="M187" i="7" s="1"/>
  <c r="N187" i="7" s="1"/>
  <c r="P187" i="7" s="1"/>
  <c r="L129" i="12"/>
  <c r="M124" i="7" s="1"/>
  <c r="N124" i="7" s="1"/>
  <c r="R124" i="7" s="1"/>
  <c r="L65" i="12"/>
  <c r="M60" i="7" s="1"/>
  <c r="N60" i="7" s="1"/>
  <c r="R60" i="7" s="1"/>
  <c r="L294" i="12"/>
  <c r="M289" i="7" s="1"/>
  <c r="N289" i="7" s="1"/>
  <c r="R289" i="7" s="1"/>
  <c r="L230" i="12"/>
  <c r="M225" i="7" s="1"/>
  <c r="N225" i="7" s="1"/>
  <c r="R225" i="7" s="1"/>
  <c r="L167" i="12"/>
  <c r="M162" i="7" s="1"/>
  <c r="N162" i="7" s="1"/>
  <c r="R162" i="7" s="1"/>
  <c r="L103" i="12"/>
  <c r="M98" i="7" s="1"/>
  <c r="N98" i="7" s="1"/>
  <c r="P98" i="7" s="1"/>
  <c r="L39" i="12"/>
  <c r="M34" i="7" s="1"/>
  <c r="N34" i="7" s="1"/>
  <c r="R34" i="7" s="1"/>
  <c r="L269" i="12"/>
  <c r="M264" i="7" s="1"/>
  <c r="N264" i="7" s="1"/>
  <c r="P264" i="7" s="1"/>
  <c r="L205" i="12"/>
  <c r="M200" i="7" s="1"/>
  <c r="N200" i="7" s="1"/>
  <c r="P200" i="7" s="1"/>
  <c r="L134" i="12"/>
  <c r="M129" i="7" s="1"/>
  <c r="N129" i="7" s="1"/>
  <c r="R129" i="7" s="1"/>
  <c r="L70" i="12"/>
  <c r="M65" i="7" s="1"/>
  <c r="N65" i="7" s="1"/>
  <c r="R65" i="7" s="1"/>
  <c r="L300" i="12"/>
  <c r="M295" i="7" s="1"/>
  <c r="N295" i="7" s="1"/>
  <c r="R295" i="7" s="1"/>
  <c r="L228" i="12"/>
  <c r="M223" i="7" s="1"/>
  <c r="N223" i="7" s="1"/>
  <c r="R223" i="7" s="1"/>
  <c r="L157" i="12"/>
  <c r="M152" i="7" s="1"/>
  <c r="N152" i="7" s="1"/>
  <c r="R152" i="7" s="1"/>
  <c r="L85" i="12"/>
  <c r="M80" i="7" s="1"/>
  <c r="N80" i="7" s="1"/>
  <c r="R80" i="7" s="1"/>
  <c r="L250" i="12"/>
  <c r="M245" i="7" s="1"/>
  <c r="N245" i="7" s="1"/>
  <c r="P245" i="7" s="1"/>
  <c r="L187" i="12"/>
  <c r="M182" i="7" s="1"/>
  <c r="N182" i="7" s="1"/>
  <c r="P182" i="7" s="1"/>
  <c r="L123" i="12"/>
  <c r="M118" i="7" s="1"/>
  <c r="N118" i="7" s="1"/>
  <c r="P118" i="7" s="1"/>
  <c r="L59" i="12"/>
  <c r="M54" i="7" s="1"/>
  <c r="N54" i="7" s="1"/>
  <c r="P54" i="7" s="1"/>
  <c r="L281" i="12"/>
  <c r="M276" i="7" s="1"/>
  <c r="N276" i="7" s="1"/>
  <c r="P276" i="7" s="1"/>
  <c r="L217" i="12"/>
  <c r="M212" i="7" s="1"/>
  <c r="N212" i="7" s="1"/>
  <c r="P212" i="7" s="1"/>
  <c r="L154" i="12"/>
  <c r="M149" i="7" s="1"/>
  <c r="N149" i="7" s="1"/>
  <c r="P149" i="7" s="1"/>
  <c r="L90" i="12"/>
  <c r="M85" i="7" s="1"/>
  <c r="N85" i="7" s="1"/>
  <c r="P85" i="7" s="1"/>
  <c r="L26" i="12"/>
  <c r="M21" i="7" s="1"/>
  <c r="N21" i="7" s="1"/>
  <c r="P21" i="7" s="1"/>
  <c r="L248" i="12"/>
  <c r="M243" i="7" s="1"/>
  <c r="N243" i="7" s="1"/>
  <c r="P243" i="7" s="1"/>
  <c r="L185" i="12"/>
  <c r="M180" i="7" s="1"/>
  <c r="N180" i="7" s="1"/>
  <c r="P180" i="7" s="1"/>
  <c r="L121" i="12"/>
  <c r="M116" i="7" s="1"/>
  <c r="N116" i="7" s="1"/>
  <c r="P116" i="7" s="1"/>
  <c r="L57" i="12"/>
  <c r="M52" i="7" s="1"/>
  <c r="N52" i="7" s="1"/>
  <c r="P52" i="7" s="1"/>
  <c r="L286" i="12"/>
  <c r="M281" i="7" s="1"/>
  <c r="N281" i="7" s="1"/>
  <c r="R281" i="7" s="1"/>
  <c r="L222" i="12"/>
  <c r="M217" i="7" s="1"/>
  <c r="N217" i="7" s="1"/>
  <c r="R217" i="7" s="1"/>
  <c r="L159" i="12"/>
  <c r="M154" i="7" s="1"/>
  <c r="N154" i="7" s="1"/>
  <c r="R154" i="7" s="1"/>
  <c r="L95" i="12"/>
  <c r="M90" i="7" s="1"/>
  <c r="N90" i="7" s="1"/>
  <c r="R90" i="7" s="1"/>
  <c r="L31" i="12"/>
  <c r="M26" i="7" s="1"/>
  <c r="N26" i="7" s="1"/>
  <c r="R26" i="7" s="1"/>
  <c r="L261" i="12"/>
  <c r="M256" i="7" s="1"/>
  <c r="N256" i="7" s="1"/>
  <c r="R256" i="7" s="1"/>
  <c r="L197" i="12"/>
  <c r="M192" i="7" s="1"/>
  <c r="N192" i="7" s="1"/>
  <c r="R192" i="7" s="1"/>
  <c r="L126" i="12"/>
  <c r="M121" i="7" s="1"/>
  <c r="N121" i="7" s="1"/>
  <c r="R121" i="7" s="1"/>
  <c r="L62" i="12"/>
  <c r="M57" i="7" s="1"/>
  <c r="N57" i="7" s="1"/>
  <c r="P57" i="7" s="1"/>
  <c r="L292" i="12"/>
  <c r="M287" i="7" s="1"/>
  <c r="N287" i="7" s="1"/>
  <c r="R287" i="7" s="1"/>
  <c r="L220" i="12"/>
  <c r="M215" i="7" s="1"/>
  <c r="N215" i="7" s="1"/>
  <c r="R215" i="7" s="1"/>
  <c r="L149" i="12"/>
  <c r="M144" i="7" s="1"/>
  <c r="N144" i="7" s="1"/>
  <c r="R144" i="7" s="1"/>
  <c r="L61" i="12"/>
  <c r="M56" i="7" s="1"/>
  <c r="N56" i="7" s="1"/>
  <c r="P56" i="7" s="1"/>
  <c r="L53" i="12"/>
  <c r="M48" i="7" s="1"/>
  <c r="N48" i="7" s="1"/>
  <c r="R48" i="7" s="1"/>
  <c r="L45" i="12"/>
  <c r="M40" i="7" s="1"/>
  <c r="N40" i="7" s="1"/>
  <c r="R40" i="7" s="1"/>
  <c r="L37" i="12"/>
  <c r="M32" i="7" s="1"/>
  <c r="N32" i="7" s="1"/>
  <c r="P32" i="7" s="1"/>
  <c r="L29" i="12"/>
  <c r="M24" i="7" s="1"/>
  <c r="N24" i="7" s="1"/>
  <c r="R24" i="7" s="1"/>
  <c r="L21" i="12"/>
  <c r="M16" i="7" s="1"/>
  <c r="N16" i="7" s="1"/>
  <c r="R16" i="7" s="1"/>
  <c r="L77" i="12"/>
  <c r="M72" i="7" s="1"/>
  <c r="N72" i="7" s="1"/>
  <c r="P72" i="7" s="1"/>
  <c r="L13" i="12"/>
  <c r="M8" i="7" s="1"/>
  <c r="N8" i="7" s="1"/>
  <c r="R8" i="7" s="1"/>
  <c r="L260" i="12"/>
  <c r="M255" i="7" s="1"/>
  <c r="N255" i="7" s="1"/>
  <c r="R255" i="7" s="1"/>
  <c r="L196" i="12"/>
  <c r="M191" i="7" s="1"/>
  <c r="N191" i="7" s="1"/>
  <c r="R191" i="7" s="1"/>
  <c r="L133" i="12"/>
  <c r="M128" i="7" s="1"/>
  <c r="N128" i="7" s="1"/>
  <c r="R128" i="7" s="1"/>
  <c r="L69" i="12"/>
  <c r="M64" i="7" s="1"/>
  <c r="N64" i="7" s="1"/>
  <c r="R64" i="7" s="1"/>
  <c r="P76" i="7"/>
  <c r="R141" i="7"/>
  <c r="R111" i="7"/>
  <c r="P163" i="7"/>
  <c r="R159" i="7"/>
  <c r="P11" i="7"/>
  <c r="R198" i="7"/>
  <c r="P274" i="7"/>
  <c r="N7" i="7"/>
  <c r="R260" i="7" l="1"/>
  <c r="R222" i="7"/>
  <c r="R204" i="7"/>
  <c r="R194" i="7"/>
  <c r="R253" i="7"/>
  <c r="P286" i="7"/>
  <c r="R63" i="7"/>
  <c r="R112" i="7"/>
  <c r="P107" i="7"/>
  <c r="R135" i="7"/>
  <c r="R165" i="7"/>
  <c r="R153" i="7"/>
  <c r="R183" i="7"/>
  <c r="R125" i="7"/>
  <c r="R269" i="7"/>
  <c r="R55" i="7"/>
  <c r="R23" i="7"/>
  <c r="R184" i="7"/>
  <c r="P45" i="7"/>
  <c r="P232" i="7"/>
  <c r="P258" i="7"/>
  <c r="P83" i="7"/>
  <c r="R167" i="7"/>
  <c r="R238" i="7"/>
  <c r="R109" i="7"/>
  <c r="R294" i="7"/>
  <c r="R108" i="7"/>
  <c r="P131" i="7"/>
  <c r="P241" i="7"/>
  <c r="R151" i="7"/>
  <c r="R22" i="7"/>
  <c r="R133" i="7"/>
  <c r="R39" i="7"/>
  <c r="P146" i="7"/>
  <c r="R229" i="7"/>
  <c r="P271" i="7"/>
  <c r="P43" i="7"/>
  <c r="R278" i="7"/>
  <c r="R47" i="7"/>
  <c r="R214" i="7"/>
  <c r="R86" i="7"/>
  <c r="R293" i="7"/>
  <c r="R203" i="7"/>
  <c r="R87" i="7"/>
  <c r="P51" i="7"/>
  <c r="R69" i="7"/>
  <c r="R94" i="7"/>
  <c r="P82" i="7"/>
  <c r="R117" i="7"/>
  <c r="R285" i="7"/>
  <c r="R259" i="7"/>
  <c r="P234" i="7"/>
  <c r="P123" i="7"/>
  <c r="P233" i="7"/>
  <c r="P41" i="7"/>
  <c r="P129" i="7"/>
  <c r="P9" i="7"/>
  <c r="R172" i="7"/>
  <c r="P155" i="7"/>
  <c r="P242" i="7"/>
  <c r="P226" i="7"/>
  <c r="R166" i="7"/>
  <c r="P284" i="7"/>
  <c r="R126" i="7"/>
  <c r="R93" i="7"/>
  <c r="R78" i="7"/>
  <c r="R275" i="7"/>
  <c r="R197" i="7"/>
  <c r="P177" i="7"/>
  <c r="R46" i="7"/>
  <c r="R113" i="7"/>
  <c r="R252" i="7"/>
  <c r="R61" i="7"/>
  <c r="R103" i="7"/>
  <c r="P280" i="7"/>
  <c r="R227" i="7"/>
  <c r="P114" i="7"/>
  <c r="R213" i="7"/>
  <c r="R142" i="7"/>
  <c r="P288" i="7"/>
  <c r="R219" i="7"/>
  <c r="R188" i="7"/>
  <c r="P210" i="7"/>
  <c r="R127" i="7"/>
  <c r="R205" i="7"/>
  <c r="P99" i="7"/>
  <c r="R71" i="7"/>
  <c r="P249" i="7"/>
  <c r="P162" i="7"/>
  <c r="P191" i="7"/>
  <c r="R180" i="7"/>
  <c r="P60" i="7"/>
  <c r="P202" i="7"/>
  <c r="R173" i="7"/>
  <c r="R221" i="7"/>
  <c r="R189" i="7"/>
  <c r="P290" i="7"/>
  <c r="R139" i="7"/>
  <c r="R244" i="7"/>
  <c r="P147" i="7"/>
  <c r="P218" i="7"/>
  <c r="P186" i="7"/>
  <c r="R84" i="7"/>
  <c r="R14" i="7"/>
  <c r="R35" i="7"/>
  <c r="R246" i="7"/>
  <c r="R174" i="7"/>
  <c r="R262" i="7"/>
  <c r="R62" i="7"/>
  <c r="R36" i="7"/>
  <c r="R119" i="7"/>
  <c r="P19" i="7"/>
  <c r="R38" i="7"/>
  <c r="R95" i="7"/>
  <c r="R206" i="7"/>
  <c r="P91" i="7"/>
  <c r="R164" i="7"/>
  <c r="R268" i="7"/>
  <c r="P27" i="7"/>
  <c r="P67" i="7"/>
  <c r="P250" i="7"/>
  <c r="R110" i="7"/>
  <c r="R277" i="7"/>
  <c r="P298" i="7"/>
  <c r="P157" i="7"/>
  <c r="R57" i="7"/>
  <c r="R254" i="7"/>
  <c r="R270" i="7"/>
  <c r="R143" i="7"/>
  <c r="R102" i="7"/>
  <c r="R31" i="7"/>
  <c r="R175" i="7"/>
  <c r="R158" i="7"/>
  <c r="P18" i="7"/>
  <c r="R291" i="7"/>
  <c r="R236" i="7"/>
  <c r="P115" i="7"/>
  <c r="R140" i="7"/>
  <c r="P168" i="7"/>
  <c r="R77" i="7"/>
  <c r="P171" i="7"/>
  <c r="R20" i="7"/>
  <c r="R150" i="7"/>
  <c r="R53" i="7"/>
  <c r="P282" i="7"/>
  <c r="R118" i="7"/>
  <c r="R59" i="7"/>
  <c r="R30" i="7"/>
  <c r="R156" i="7"/>
  <c r="P130" i="7"/>
  <c r="P179" i="7"/>
  <c r="P75" i="7"/>
  <c r="R181" i="7"/>
  <c r="R267" i="7"/>
  <c r="P178" i="7"/>
  <c r="R237" i="7"/>
  <c r="R190" i="7"/>
  <c r="R220" i="7"/>
  <c r="P266" i="7"/>
  <c r="R196" i="7"/>
  <c r="R79" i="7"/>
  <c r="R13" i="7"/>
  <c r="R230" i="7"/>
  <c r="R15" i="7"/>
  <c r="P248" i="7"/>
  <c r="P265" i="7"/>
  <c r="P50" i="7"/>
  <c r="R264" i="7"/>
  <c r="P247" i="7"/>
  <c r="R211" i="7"/>
  <c r="R28" i="7"/>
  <c r="R44" i="7"/>
  <c r="R235" i="7"/>
  <c r="R12" i="7"/>
  <c r="P66" i="7"/>
  <c r="P88" i="7"/>
  <c r="R100" i="7"/>
  <c r="P42" i="7"/>
  <c r="P24" i="7"/>
  <c r="P281" i="7"/>
  <c r="P223" i="7"/>
  <c r="P49" i="7"/>
  <c r="R200" i="7"/>
  <c r="R228" i="7"/>
  <c r="R74" i="7"/>
  <c r="P201" i="7"/>
  <c r="P124" i="7"/>
  <c r="P240" i="7"/>
  <c r="P176" i="7"/>
  <c r="P65" i="7"/>
  <c r="P289" i="7"/>
  <c r="P193" i="7"/>
  <c r="R243" i="7"/>
  <c r="P239" i="7"/>
  <c r="P263" i="7"/>
  <c r="R101" i="7"/>
  <c r="P138" i="7"/>
  <c r="P170" i="7"/>
  <c r="R283" i="7"/>
  <c r="P216" i="7"/>
  <c r="P48" i="7"/>
  <c r="P256" i="7"/>
  <c r="P224" i="7"/>
  <c r="P105" i="7"/>
  <c r="P96" i="7"/>
  <c r="P296" i="7"/>
  <c r="R92" i="7"/>
  <c r="P209" i="7"/>
  <c r="R212" i="7"/>
  <c r="R56" i="7"/>
  <c r="P192" i="7"/>
  <c r="R116" i="7"/>
  <c r="R148" i="7"/>
  <c r="P25" i="7"/>
  <c r="P81" i="7"/>
  <c r="P231" i="7"/>
  <c r="P257" i="7"/>
  <c r="P132" i="7"/>
  <c r="P207" i="7"/>
  <c r="P122" i="7"/>
  <c r="P279" i="7"/>
  <c r="P89" i="7"/>
  <c r="P80" i="7"/>
  <c r="P73" i="7"/>
  <c r="P297" i="7"/>
  <c r="R21" i="7"/>
  <c r="P10" i="7"/>
  <c r="P136" i="7"/>
  <c r="P90" i="7"/>
  <c r="P58" i="7"/>
  <c r="P273" i="7"/>
  <c r="R68" i="7"/>
  <c r="P26" i="7"/>
  <c r="R292" i="7"/>
  <c r="R187" i="7"/>
  <c r="P137" i="7"/>
  <c r="P185" i="7"/>
  <c r="R245" i="7"/>
  <c r="P17" i="7"/>
  <c r="P33" i="7"/>
  <c r="P144" i="7"/>
  <c r="R70" i="7"/>
  <c r="R208" i="7"/>
  <c r="R199" i="7"/>
  <c r="P34" i="7"/>
  <c r="P97" i="7"/>
  <c r="P215" i="7"/>
  <c r="R251" i="7"/>
  <c r="P152" i="7"/>
  <c r="P154" i="7"/>
  <c r="R85" i="7"/>
  <c r="P217" i="7"/>
  <c r="R54" i="7"/>
  <c r="P261" i="7"/>
  <c r="R52" i="7"/>
  <c r="R169" i="7"/>
  <c r="P161" i="7"/>
  <c r="P272" i="7"/>
  <c r="P287" i="7"/>
  <c r="R98" i="7"/>
  <c r="P195" i="7"/>
  <c r="P120" i="7"/>
  <c r="R134" i="7"/>
  <c r="P40" i="7"/>
  <c r="R149" i="7"/>
  <c r="P104" i="7"/>
  <c r="P29" i="7"/>
  <c r="P145" i="7"/>
  <c r="R182" i="7"/>
  <c r="P128" i="7"/>
  <c r="R276" i="7"/>
  <c r="R37" i="7"/>
  <c r="P225" i="7"/>
  <c r="P106" i="7"/>
  <c r="P295" i="7"/>
  <c r="R32" i="7"/>
  <c r="P160" i="7"/>
  <c r="P121" i="7"/>
  <c r="P16" i="7"/>
  <c r="P8" i="7"/>
  <c r="P255" i="7"/>
  <c r="P64" i="7"/>
  <c r="M6" i="7"/>
  <c r="R72" i="7"/>
  <c r="R7" i="7"/>
  <c r="P7" i="7"/>
  <c r="C4" i="11"/>
  <c r="F7" i="10"/>
  <c r="C7" i="10"/>
  <c r="R6" i="7" l="1"/>
  <c r="P6" i="7"/>
  <c r="N7" i="10"/>
  <c r="N8" i="10" s="1"/>
  <c r="N197" i="10"/>
  <c r="N261" i="10"/>
  <c r="N256" i="10"/>
  <c r="N55" i="10"/>
  <c r="N246" i="10"/>
  <c r="N120" i="10"/>
  <c r="N184" i="10"/>
  <c r="N247" i="10"/>
  <c r="N116" i="10"/>
  <c r="N105" i="10"/>
  <c r="N169" i="10"/>
  <c r="N163" i="10"/>
  <c r="N156" i="10"/>
  <c r="N165" i="10"/>
  <c r="N272" i="10"/>
  <c r="N204" i="10"/>
  <c r="N50" i="10"/>
  <c r="N178" i="10"/>
  <c r="N241" i="10"/>
  <c r="N202" i="10"/>
  <c r="N249" i="10"/>
  <c r="N284" i="10"/>
  <c r="N130" i="10"/>
  <c r="N24" i="10"/>
  <c r="N282" i="10"/>
  <c r="N37" i="10"/>
  <c r="N68" i="10"/>
  <c r="N159" i="10"/>
  <c r="N13" i="10"/>
  <c r="N287" i="10"/>
  <c r="N81" i="10"/>
  <c r="N91" i="10"/>
  <c r="N126" i="10"/>
  <c r="N148" i="10"/>
  <c r="N48" i="10"/>
  <c r="N92" i="10"/>
  <c r="N157" i="10"/>
  <c r="N78" i="10"/>
  <c r="N142" i="10"/>
  <c r="N205" i="10"/>
  <c r="N269" i="10"/>
  <c r="N280" i="10"/>
  <c r="N226" i="10"/>
  <c r="N63" i="10"/>
  <c r="N127" i="10"/>
  <c r="N190" i="10"/>
  <c r="N254" i="10"/>
  <c r="N264" i="10"/>
  <c r="N100" i="10"/>
  <c r="N128" i="10"/>
  <c r="N191" i="10"/>
  <c r="N255" i="10"/>
  <c r="N171" i="10"/>
  <c r="N196" i="10"/>
  <c r="N113" i="10"/>
  <c r="N211" i="10"/>
  <c r="N195" i="10"/>
  <c r="N252" i="10"/>
  <c r="N281" i="10"/>
  <c r="N129" i="10"/>
  <c r="N283" i="10"/>
  <c r="N193" i="10"/>
  <c r="N276" i="10"/>
  <c r="N267" i="10"/>
  <c r="N215" i="10"/>
  <c r="N9" i="10"/>
  <c r="N290" i="10"/>
  <c r="N138" i="10"/>
  <c r="N132" i="10"/>
  <c r="N83" i="10"/>
  <c r="N286" i="10"/>
  <c r="N160" i="10"/>
  <c r="N17" i="10"/>
  <c r="N36" i="10"/>
  <c r="N59" i="10"/>
  <c r="N117" i="10"/>
  <c r="N93" i="10"/>
  <c r="N175" i="10"/>
  <c r="N176" i="10"/>
  <c r="N33" i="10"/>
  <c r="N162" i="10"/>
  <c r="N22" i="10"/>
  <c r="N86" i="10"/>
  <c r="N150" i="10"/>
  <c r="N277" i="10"/>
  <c r="N257" i="10"/>
  <c r="N258" i="10"/>
  <c r="N259" i="10"/>
  <c r="N260" i="10"/>
  <c r="N71" i="10"/>
  <c r="N135" i="10"/>
  <c r="N262" i="10"/>
  <c r="N296" i="10"/>
  <c r="N164" i="10"/>
  <c r="N268" i="10"/>
  <c r="N72" i="10"/>
  <c r="N136" i="10"/>
  <c r="N199" i="10"/>
  <c r="N265" i="10"/>
  <c r="N194" i="10"/>
  <c r="N203" i="10"/>
  <c r="N244" i="10"/>
  <c r="N57" i="10"/>
  <c r="N121" i="10"/>
  <c r="N216" i="10"/>
  <c r="N218" i="10"/>
  <c r="N251" i="10"/>
  <c r="N236" i="10"/>
  <c r="N58" i="10"/>
  <c r="N122" i="10"/>
  <c r="N234" i="10"/>
  <c r="N207" i="10"/>
  <c r="N65" i="10"/>
  <c r="N292" i="10"/>
  <c r="N273" i="10"/>
  <c r="N23" i="10"/>
  <c r="N88" i="10"/>
  <c r="N291" i="10"/>
  <c r="N288" i="10"/>
  <c r="N74" i="10"/>
  <c r="N12" i="10"/>
  <c r="N177" i="10"/>
  <c r="N95" i="10"/>
  <c r="N131" i="10"/>
  <c r="N223" i="10"/>
  <c r="N21" i="10"/>
  <c r="N11" i="10"/>
  <c r="N146" i="10"/>
  <c r="N26" i="10"/>
  <c r="N76" i="10"/>
  <c r="N155" i="10"/>
  <c r="N47" i="10"/>
  <c r="N266" i="10"/>
  <c r="N239" i="10"/>
  <c r="N97" i="10"/>
  <c r="N34" i="10"/>
  <c r="N125" i="10"/>
  <c r="N30" i="10"/>
  <c r="N94" i="10"/>
  <c r="N158" i="10"/>
  <c r="N221" i="10"/>
  <c r="N285" i="10"/>
  <c r="N297" i="10"/>
  <c r="N298" i="10"/>
  <c r="N299" i="10"/>
  <c r="N15" i="10"/>
  <c r="N79" i="10"/>
  <c r="N143" i="10"/>
  <c r="N206" i="10"/>
  <c r="N270" i="10"/>
  <c r="N289" i="10"/>
  <c r="N219" i="10"/>
  <c r="N16" i="10"/>
  <c r="N80" i="10"/>
  <c r="N144" i="10"/>
  <c r="N242" i="10"/>
  <c r="N243" i="10"/>
  <c r="N248" i="10"/>
  <c r="N66" i="10"/>
  <c r="N275" i="10"/>
  <c r="N278" i="10"/>
  <c r="N152" i="10"/>
  <c r="N19" i="10"/>
  <c r="N73" i="10"/>
  <c r="N29" i="10"/>
  <c r="N27" i="10"/>
  <c r="N237" i="10"/>
  <c r="N222" i="10"/>
  <c r="N96" i="10"/>
  <c r="N20" i="10"/>
  <c r="N145" i="10"/>
  <c r="N82" i="10"/>
  <c r="N53" i="10"/>
  <c r="N217" i="10"/>
  <c r="N189" i="10"/>
  <c r="N149" i="10"/>
  <c r="N141" i="10"/>
  <c r="N107" i="10"/>
  <c r="N140" i="10"/>
  <c r="N123" i="10"/>
  <c r="N38" i="10"/>
  <c r="N102" i="10"/>
  <c r="N166" i="10"/>
  <c r="N229" i="10"/>
  <c r="N293" i="10"/>
  <c r="N43" i="10"/>
  <c r="N28" i="10"/>
  <c r="N45" i="10"/>
  <c r="N151" i="10"/>
  <c r="N35" i="10"/>
  <c r="N279" i="10"/>
  <c r="N201" i="10"/>
  <c r="N51" i="10"/>
  <c r="N18" i="10"/>
  <c r="N90" i="10"/>
  <c r="N62" i="10"/>
  <c r="N238" i="10"/>
  <c r="N192" i="10"/>
  <c r="N99" i="10"/>
  <c r="N225" i="10"/>
  <c r="N46" i="10"/>
  <c r="N110" i="10"/>
  <c r="N174" i="10"/>
  <c r="N77" i="10"/>
  <c r="N32" i="10"/>
  <c r="N209" i="10"/>
  <c r="N185" i="10"/>
  <c r="N161" i="10"/>
  <c r="N54" i="10"/>
  <c r="N118" i="10"/>
  <c r="N182" i="10"/>
  <c r="N245" i="10"/>
  <c r="N208" i="10"/>
  <c r="N115" i="10"/>
  <c r="N108" i="10"/>
  <c r="N109" i="10"/>
  <c r="N39" i="10"/>
  <c r="N103" i="10"/>
  <c r="N167" i="10"/>
  <c r="N230" i="10"/>
  <c r="N294" i="10"/>
  <c r="N210" i="10"/>
  <c r="N85" i="10"/>
  <c r="N40" i="10"/>
  <c r="N104" i="10"/>
  <c r="N168" i="10"/>
  <c r="N231" i="10"/>
  <c r="N295" i="10"/>
  <c r="N75" i="10"/>
  <c r="N60" i="10"/>
  <c r="N61" i="10"/>
  <c r="N25" i="10"/>
  <c r="N89" i="10"/>
  <c r="N153" i="10"/>
  <c r="N67" i="10"/>
  <c r="N84" i="10"/>
  <c r="N154" i="10"/>
  <c r="N253" i="10"/>
  <c r="N111" i="10"/>
  <c r="N112" i="10"/>
  <c r="N101" i="10"/>
  <c r="N98" i="10"/>
  <c r="AD12" i="9"/>
  <c r="N233" i="10" l="1"/>
  <c r="N274" i="10"/>
  <c r="N181" i="10"/>
  <c r="N180" i="10"/>
  <c r="N44" i="10"/>
  <c r="N250" i="10"/>
  <c r="N172" i="10"/>
  <c r="N147" i="10"/>
  <c r="N224" i="10"/>
  <c r="N134" i="10"/>
  <c r="N263" i="10"/>
  <c r="N198" i="10"/>
  <c r="N213" i="10"/>
  <c r="N240" i="10"/>
  <c r="N31" i="10"/>
  <c r="N214" i="10"/>
  <c r="N114" i="10"/>
  <c r="N64" i="10"/>
  <c r="N220" i="10"/>
  <c r="N14" i="10"/>
  <c r="N52" i="10"/>
  <c r="N10" i="10"/>
  <c r="N271" i="10"/>
  <c r="N179" i="10"/>
  <c r="N170" i="10"/>
  <c r="N139" i="10"/>
  <c r="N183" i="10"/>
  <c r="N228" i="10"/>
  <c r="N227" i="10"/>
  <c r="N124" i="10"/>
  <c r="N69" i="10"/>
  <c r="N137" i="10"/>
  <c r="N235" i="10"/>
  <c r="N200" i="10"/>
  <c r="N42" i="10"/>
  <c r="N232" i="10"/>
  <c r="N119" i="10"/>
  <c r="N70" i="10"/>
  <c r="N41" i="10"/>
  <c r="N56" i="10"/>
  <c r="N187" i="10"/>
  <c r="N87" i="10"/>
  <c r="N212" i="10"/>
  <c r="N49" i="10"/>
  <c r="N106" i="10"/>
  <c r="N133" i="10"/>
  <c r="N188" i="10"/>
  <c r="N186" i="10"/>
  <c r="N173" i="10"/>
  <c r="O12" i="9"/>
  <c r="P6" i="8"/>
  <c r="I4" i="11" l="1"/>
  <c r="J4" i="11"/>
  <c r="H4" i="11"/>
  <c r="G4" i="11"/>
  <c r="F4" i="11"/>
  <c r="E4" i="11"/>
  <c r="D4" i="11"/>
  <c r="R7" i="10" l="1"/>
  <c r="Q7" i="10"/>
  <c r="P7" i="10"/>
  <c r="U12" i="9"/>
  <c r="P12" i="9" l="1"/>
  <c r="J6" i="8" l="1"/>
  <c r="C6" i="8"/>
  <c r="H6" i="8"/>
  <c r="G6" i="8"/>
  <c r="F6" i="8"/>
  <c r="E6" i="8"/>
  <c r="D6" i="8"/>
  <c r="N6" i="7"/>
  <c r="K6" i="7"/>
  <c r="I6" i="7"/>
  <c r="H6" i="7"/>
  <c r="E6" i="7"/>
  <c r="D6" i="7"/>
  <c r="C6" i="7"/>
  <c r="K12" i="9" l="1"/>
  <c r="L12" i="9" s="1"/>
  <c r="M12" i="9" s="1"/>
  <c r="J12" i="9"/>
  <c r="I12" i="9"/>
  <c r="E12" i="9"/>
  <c r="F12" i="9" l="1"/>
  <c r="G12" i="9" s="1"/>
  <c r="G21" i="9" l="1"/>
  <c r="G29" i="9"/>
  <c r="G37" i="9"/>
  <c r="G45" i="9"/>
  <c r="G53" i="9"/>
  <c r="G61" i="9"/>
  <c r="G69" i="9"/>
  <c r="G77" i="9"/>
  <c r="G85" i="9"/>
  <c r="G93" i="9"/>
  <c r="G101" i="9"/>
  <c r="G109" i="9"/>
  <c r="G117" i="9"/>
  <c r="G125" i="9"/>
  <c r="G133" i="9"/>
  <c r="G141" i="9"/>
  <c r="G149" i="9"/>
  <c r="G157" i="9"/>
  <c r="G165" i="9"/>
  <c r="G173" i="9"/>
  <c r="G181" i="9"/>
  <c r="G189" i="9"/>
  <c r="G196" i="9"/>
  <c r="G204" i="9"/>
  <c r="G212" i="9"/>
  <c r="G220" i="9"/>
  <c r="G228" i="9"/>
  <c r="G236" i="9"/>
  <c r="G244" i="9"/>
  <c r="G252" i="9"/>
  <c r="G260" i="9"/>
  <c r="G268" i="9"/>
  <c r="G276" i="9"/>
  <c r="G284" i="9"/>
  <c r="G292" i="9"/>
  <c r="G300" i="9"/>
  <c r="G14" i="9"/>
  <c r="G22" i="9"/>
  <c r="G30" i="9"/>
  <c r="G38" i="9"/>
  <c r="G46" i="9"/>
  <c r="G54" i="9"/>
  <c r="G62" i="9"/>
  <c r="G70" i="9"/>
  <c r="G78" i="9"/>
  <c r="G86" i="9"/>
  <c r="G94" i="9"/>
  <c r="G102" i="9"/>
  <c r="G110" i="9"/>
  <c r="G118" i="9"/>
  <c r="G126" i="9"/>
  <c r="G134" i="9"/>
  <c r="G142" i="9"/>
  <c r="G150" i="9"/>
  <c r="G158" i="9"/>
  <c r="G166" i="9"/>
  <c r="G174" i="9"/>
  <c r="G182" i="9"/>
  <c r="G190" i="9"/>
  <c r="G197" i="9"/>
  <c r="G205" i="9"/>
  <c r="G213" i="9"/>
  <c r="G221" i="9"/>
  <c r="G229" i="9"/>
  <c r="G237" i="9"/>
  <c r="G245" i="9"/>
  <c r="G253" i="9"/>
  <c r="G261" i="9"/>
  <c r="G269" i="9"/>
  <c r="G277" i="9"/>
  <c r="G285" i="9"/>
  <c r="G293" i="9"/>
  <c r="G301" i="9"/>
  <c r="G15" i="9"/>
  <c r="G23" i="9"/>
  <c r="G31" i="9"/>
  <c r="G39" i="9"/>
  <c r="G47" i="9"/>
  <c r="G55" i="9"/>
  <c r="G63" i="9"/>
  <c r="G71" i="9"/>
  <c r="G79" i="9"/>
  <c r="G87" i="9"/>
  <c r="G95" i="9"/>
  <c r="G103" i="9"/>
  <c r="G111" i="9"/>
  <c r="G119" i="9"/>
  <c r="G127" i="9"/>
  <c r="G135" i="9"/>
  <c r="G143" i="9"/>
  <c r="G151" i="9"/>
  <c r="G159" i="9"/>
  <c r="G167" i="9"/>
  <c r="G175" i="9"/>
  <c r="G183" i="9"/>
  <c r="G198" i="9"/>
  <c r="G206" i="9"/>
  <c r="G214" i="9"/>
  <c r="G222" i="9"/>
  <c r="G230" i="9"/>
  <c r="G238" i="9"/>
  <c r="G246" i="9"/>
  <c r="G254" i="9"/>
  <c r="G262" i="9"/>
  <c r="G270" i="9"/>
  <c r="G278" i="9"/>
  <c r="G286" i="9"/>
  <c r="G294" i="9"/>
  <c r="G302" i="9"/>
  <c r="G16" i="9"/>
  <c r="G24" i="9"/>
  <c r="G32" i="9"/>
  <c r="G40" i="9"/>
  <c r="G48" i="9"/>
  <c r="G56" i="9"/>
  <c r="G64" i="9"/>
  <c r="G72" i="9"/>
  <c r="G80" i="9"/>
  <c r="G88" i="9"/>
  <c r="G96" i="9"/>
  <c r="G104" i="9"/>
  <c r="G112" i="9"/>
  <c r="G120" i="9"/>
  <c r="G128" i="9"/>
  <c r="G136" i="9"/>
  <c r="G144" i="9"/>
  <c r="G152" i="9"/>
  <c r="G160" i="9"/>
  <c r="G168" i="9"/>
  <c r="G176" i="9"/>
  <c r="G184" i="9"/>
  <c r="G191" i="9"/>
  <c r="G199" i="9"/>
  <c r="G207" i="9"/>
  <c r="G215" i="9"/>
  <c r="G223" i="9"/>
  <c r="G231" i="9"/>
  <c r="G239" i="9"/>
  <c r="G247" i="9"/>
  <c r="G255" i="9"/>
  <c r="G263" i="9"/>
  <c r="G271" i="9"/>
  <c r="G279" i="9"/>
  <c r="G287" i="9"/>
  <c r="G295" i="9"/>
  <c r="G303" i="9"/>
  <c r="G17" i="9"/>
  <c r="G25" i="9"/>
  <c r="G33" i="9"/>
  <c r="G41" i="9"/>
  <c r="G49" i="9"/>
  <c r="G57" i="9"/>
  <c r="G65" i="9"/>
  <c r="G73" i="9"/>
  <c r="G81" i="9"/>
  <c r="G89" i="9"/>
  <c r="G97" i="9"/>
  <c r="G105" i="9"/>
  <c r="G113" i="9"/>
  <c r="G121" i="9"/>
  <c r="G129" i="9"/>
  <c r="G137" i="9"/>
  <c r="G145" i="9"/>
  <c r="G153" i="9"/>
  <c r="G161" i="9"/>
  <c r="G169" i="9"/>
  <c r="G177" i="9"/>
  <c r="G185" i="9"/>
  <c r="G192" i="9"/>
  <c r="G200" i="9"/>
  <c r="G208" i="9"/>
  <c r="G216" i="9"/>
  <c r="G224" i="9"/>
  <c r="G232" i="9"/>
  <c r="G240" i="9"/>
  <c r="G248" i="9"/>
  <c r="G256" i="9"/>
  <c r="G264" i="9"/>
  <c r="G272" i="9"/>
  <c r="G280" i="9"/>
  <c r="G288" i="9"/>
  <c r="G296" i="9"/>
  <c r="G304" i="9"/>
  <c r="G18" i="9"/>
  <c r="G26" i="9"/>
  <c r="G34" i="9"/>
  <c r="G42" i="9"/>
  <c r="G50" i="9"/>
  <c r="G58" i="9"/>
  <c r="G66" i="9"/>
  <c r="G74" i="9"/>
  <c r="G82" i="9"/>
  <c r="G90" i="9"/>
  <c r="G98" i="9"/>
  <c r="G106" i="9"/>
  <c r="G114" i="9"/>
  <c r="G122" i="9"/>
  <c r="G130" i="9"/>
  <c r="G138" i="9"/>
  <c r="G146" i="9"/>
  <c r="G154" i="9"/>
  <c r="G162" i="9"/>
  <c r="G170" i="9"/>
  <c r="G178" i="9"/>
  <c r="G186" i="9"/>
  <c r="G193" i="9"/>
  <c r="G201" i="9"/>
  <c r="G209" i="9"/>
  <c r="G217" i="9"/>
  <c r="G225" i="9"/>
  <c r="G233" i="9"/>
  <c r="G241" i="9"/>
  <c r="G249" i="9"/>
  <c r="G257" i="9"/>
  <c r="G265" i="9"/>
  <c r="G273" i="9"/>
  <c r="G281" i="9"/>
  <c r="G289" i="9"/>
  <c r="G297" i="9"/>
  <c r="G13" i="9"/>
  <c r="G19" i="9"/>
  <c r="G27" i="9"/>
  <c r="G35" i="9"/>
  <c r="G43" i="9"/>
  <c r="G51" i="9"/>
  <c r="G59" i="9"/>
  <c r="G67" i="9"/>
  <c r="G75" i="9"/>
  <c r="G83" i="9"/>
  <c r="G91" i="9"/>
  <c r="G99" i="9"/>
  <c r="G107" i="9"/>
  <c r="G115" i="9"/>
  <c r="G123" i="9"/>
  <c r="G131" i="9"/>
  <c r="G139" i="9"/>
  <c r="G147" i="9"/>
  <c r="G155" i="9"/>
  <c r="G163" i="9"/>
  <c r="G171" i="9"/>
  <c r="G179" i="9"/>
  <c r="G187" i="9"/>
  <c r="G194" i="9"/>
  <c r="G202" i="9"/>
  <c r="G210" i="9"/>
  <c r="G218" i="9"/>
  <c r="G226" i="9"/>
  <c r="G234" i="9"/>
  <c r="G242" i="9"/>
  <c r="G250" i="9"/>
  <c r="G258" i="9"/>
  <c r="G266" i="9"/>
  <c r="G274" i="9"/>
  <c r="G282" i="9"/>
  <c r="G290" i="9"/>
  <c r="G298" i="9"/>
  <c r="G20" i="9"/>
  <c r="G28" i="9"/>
  <c r="G36" i="9"/>
  <c r="G44" i="9"/>
  <c r="G52" i="9"/>
  <c r="G60" i="9"/>
  <c r="G68" i="9"/>
  <c r="G76" i="9"/>
  <c r="G84" i="9"/>
  <c r="G92" i="9"/>
  <c r="G100" i="9"/>
  <c r="G108" i="9"/>
  <c r="G116" i="9"/>
  <c r="G124" i="9"/>
  <c r="G132" i="9"/>
  <c r="G140" i="9"/>
  <c r="G148" i="9"/>
  <c r="G156" i="9"/>
  <c r="G164" i="9"/>
  <c r="G172" i="9"/>
  <c r="G180" i="9"/>
  <c r="G188" i="9"/>
  <c r="G195" i="9"/>
  <c r="G203" i="9"/>
  <c r="G211" i="9"/>
  <c r="G219" i="9"/>
  <c r="G227" i="9"/>
  <c r="G235" i="9"/>
  <c r="G243" i="9"/>
  <c r="G251" i="9"/>
  <c r="G259" i="9"/>
  <c r="G267" i="9"/>
  <c r="G275" i="9"/>
  <c r="G283" i="9"/>
  <c r="G291" i="9"/>
  <c r="G299" i="9"/>
  <c r="B3"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<sst xmlns="http://schemas.openxmlformats.org/spreadsheetml/2006/main" count="3024" uniqueCount="1423">
  <si>
    <t>Valtionosuusprosentti:</t>
  </si>
  <si>
    <t>Kuntien lkm</t>
  </si>
  <si>
    <t>Kuntanumero</t>
  </si>
  <si>
    <t>Kunta</t>
  </si>
  <si>
    <t>Ikärakenne, laskennallinen kustannus</t>
  </si>
  <si>
    <t>Laskennalliset kustannukset yhteensä</t>
  </si>
  <si>
    <t>Omarahoitusosuus, €/as</t>
  </si>
  <si>
    <t>Omarahoitusosuus, €</t>
  </si>
  <si>
    <t>Valtionosuus omarahoitusosuuden jälkeen (välisumma)</t>
  </si>
  <si>
    <t>Lisäosat yhteensä</t>
  </si>
  <si>
    <t>Valtionosuuteen tehtävät vähennykset ja lisäykset, netto</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</si>
  <si>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</si>
  <si>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</si>
  <si>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</si>
  <si>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</si>
  <si>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</si>
  <si>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</si>
  <si>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</si>
  <si>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</si>
  <si>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</si>
  <si>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</si>
  <si>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</si>
  <si>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</si>
  <si>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</si>
  <si>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</si>
  <si>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</si>
  <si>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</si>
  <si>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</si>
  <si>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</si>
  <si>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</si>
  <si>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</si>
  <si>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</si>
  <si>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</si>
  <si>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</si>
  <si>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</si>
  <si>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</si>
  <si>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</si>
  <si>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</si>
  <si>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</si>
  <si>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</si>
  <si>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</si>
  <si>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</si>
  <si>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</si>
  <si>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</si>
  <si>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</si>
  <si>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</si>
  <si>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</si>
  <si>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</si>
  <si>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</si>
  <si>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</si>
  <si>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</si>
  <si>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</si>
  <si>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</si>
  <si>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</si>
  <si>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</si>
  <si>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</si>
  <si>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</si>
  <si>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</si>
  <si>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</si>
  <si>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</si>
  <si>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</si>
  <si>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</si>
  <si>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</si>
  <si>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</si>
  <si>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</si>
  <si>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</si>
  <si>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</si>
  <si>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</si>
  <si>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</si>
  <si>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</si>
  <si>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</si>
  <si>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</si>
  <si>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</si>
  <si>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</si>
  <si>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</si>
  <si>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</si>
  <si>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</si>
  <si>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</si>
  <si>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</si>
  <si>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</si>
  <si>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</si>
  <si>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</si>
  <si>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</si>
  <si>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</si>
  <si>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</si>
  <si>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</si>
  <si>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</si>
  <si>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</si>
  <si>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</si>
  <si>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</si>
  <si>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</si>
  <si>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</si>
  <si>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</si>
  <si>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</si>
  <si>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</si>
  <si>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</si>
  <si>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</si>
  <si>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</si>
  <si>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</si>
  <si>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</si>
  <si>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</si>
  <si>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</si>
  <si>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</si>
  <si>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</si>
  <si>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</si>
  <si>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</si>
  <si>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</si>
  <si>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</si>
  <si>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</si>
  <si>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</si>
  <si>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</si>
  <si>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</si>
  <si>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</si>
  <si>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</si>
  <si>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</si>
  <si>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</si>
  <si>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</si>
  <si>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</si>
  <si>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</si>
  <si>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</si>
  <si>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</si>
  <si>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</si>
  <si>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</si>
  <si>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</si>
  <si>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</si>
  <si>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</si>
  <si>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</si>
  <si>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</si>
  <si>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</si>
  <si>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</si>
  <si>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</si>
  <si>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</si>
  <si>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</si>
  <si>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</si>
  <si>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</si>
  <si>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</si>
  <si>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</si>
  <si>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</si>
  <si>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</si>
  <si>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</si>
  <si>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</si>
  <si>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</si>
  <si>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</si>
  <si>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</si>
  <si>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</si>
  <si>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</si>
  <si>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</si>
  <si>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</si>
  <si>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</si>
  <si>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</si>
  <si>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</si>
  <si>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</si>
  <si>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</si>
  <si>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</si>
  <si>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</si>
  <si>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</si>
  <si>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</si>
  <si>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</si>
  <si>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</si>
  <si>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</si>
  <si>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</si>
  <si>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</si>
  <si>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</si>
  <si>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</si>
  <si>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</si>
  <si>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</si>
  <si>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</si>
  <si>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</si>
  <si>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</si>
  <si>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</si>
  <si>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</si>
  <si>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</si>
  <si>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</si>
  <si>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</si>
  <si>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</si>
  <si>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</si>
  <si>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</si>
  <si>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</si>
  <si>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</si>
  <si>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</si>
  <si>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</si>
  <si>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</si>
  <si>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</si>
  <si>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</si>
  <si>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</si>
  <si>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</si>
  <si>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</si>
  <si>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</si>
  <si>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</si>
  <si>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</si>
  <si>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</si>
  <si>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</si>
  <si>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</si>
  <si>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</si>
  <si>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</si>
  <si>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</si>
  <si>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</si>
  <si>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</si>
  <si>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</si>
  <si>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</si>
  <si>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</si>
  <si>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</si>
  <si>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</si>
  <si>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</si>
  <si>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</si>
  <si>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</si>
  <si>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</si>
  <si>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</si>
  <si>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</si>
  <si>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</si>
  <si>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</si>
  <si>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</si>
  <si>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</si>
  <si>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</si>
  <si>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</si>
  <si>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</si>
  <si>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</si>
  <si>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</si>
  <si>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</si>
  <si>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</si>
  <si>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</si>
  <si>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</si>
  <si>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</si>
  <si>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</si>
  <si>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</si>
  <si>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</si>
  <si>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</si>
  <si>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</si>
  <si>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</si>
  <si>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</si>
  <si>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</si>
  <si>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</si>
  <si>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</si>
  <si>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</si>
  <si>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</si>
  <si>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</si>
  <si>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</si>
  <si>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</si>
  <si>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</si>
  <si>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</si>
  <si>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</si>
  <si>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</si>
  <si>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</si>
  <si>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</si>
  <si>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</si>
  <si>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</si>
  <si>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</si>
  <si>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</si>
  <si>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</si>
  <si>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</si>
  <si>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</si>
  <si>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</si>
  <si>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</si>
  <si>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</si>
  <si>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</si>
  <si>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</si>
  <si>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</si>
  <si>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</si>
  <si>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</si>
  <si>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</si>
  <si>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</si>
  <si>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</si>
  <si>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</si>
  <si>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</si>
  <si>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</si>
  <si>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</si>
  <si>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</si>
  <si>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</si>
  <si>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</si>
  <si>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</si>
  <si>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</si>
  <si>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</si>
  <si>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</si>
  <si>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</si>
  <si>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</si>
  <si>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</si>
  <si>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</si>
  <si>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</si>
  <si>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</si>
  <si>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</si>
  <si>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</si>
  <si>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</si>
  <si>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</si>
  <si>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</si>
  <si>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</si>
  <si>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</si>
  <si>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</si>
  <si>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</si>
  <si>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</si>
  <si>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</si>
  <si>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</si>
  <si>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</si>
  <si>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</si>
  <si>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</si>
  <si>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</si>
  <si>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</si>
  <si>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</si>
  <si>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</si>
  <si>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</si>
  <si>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</si>
  <si>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</si>
  <si>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</si>
  <si>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</si>
  <si>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</si>
  <si>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BJÖRNEBORGS SVENSKA SAMSKOLAS</t>
  </si>
  <si>
    <t>KOTKA SVENSKA SAMSKOLAS GARANT</t>
  </si>
  <si>
    <t>FÖRENINGEN FÖR SVENSKA SAMSKOL</t>
  </si>
  <si>
    <t>KOULUYHDISTYS PESTALOZZI SCHUL</t>
  </si>
  <si>
    <t>SKOLGARANTIFÖRENINGEN R.F.</t>
  </si>
  <si>
    <t>APOLLON YHTEISKOULUN KANNATUSY</t>
  </si>
  <si>
    <t>SUOMALAISEN YHTEISKOULUN OSAKE</t>
  </si>
  <si>
    <t>MAANVILJELYSLYSEON OSAKEYHTIÖ</t>
  </si>
  <si>
    <t>OY HELSINGIN YHTEISKOULU JA RE</t>
  </si>
  <si>
    <t>VIIPURIN REAALIKOULU OY</t>
  </si>
  <si>
    <t>KULOSAAREN YHTEISKOULUN OSAKEY</t>
  </si>
  <si>
    <t>TAMPEREEN STEINER-KOULUYHDISTY</t>
  </si>
  <si>
    <t>POHJOIS-HAAGAN YHTEISKOULU OY</t>
  </si>
  <si>
    <t>TÖÖLÖN YHTEISKOULU OSAKEYHTIÖ</t>
  </si>
  <si>
    <t>HELSINGIN JUUTALAINEN SEURAKUN</t>
  </si>
  <si>
    <t>NUORTEN YSTÄVÄT RY</t>
  </si>
  <si>
    <t>PERHEKUNTOUTUSKESKUS LAUSTE RY</t>
  </si>
  <si>
    <t>SYLVIA-KOTI YHDISTYS RY</t>
  </si>
  <si>
    <t>HOITOPEDAGOGISEN RUDOLF STEINE</t>
  </si>
  <si>
    <t>HELSINGIN KANSAINVÄLISEN KOULU</t>
  </si>
  <si>
    <t>ELIAS-KOULUN KOULUYHDISTYS RY</t>
  </si>
  <si>
    <t>VAPAAN KYLÄKOULUN KANNATUSYHDI</t>
  </si>
  <si>
    <t>OULUN STEINERKOULUN KANNATUSYH</t>
  </si>
  <si>
    <t>PORIN SEUDUN STEINERKOULUYHDIS</t>
  </si>
  <si>
    <t>ETELÄ-POHJANMAAN STEINERKOULUY</t>
  </si>
  <si>
    <t>TURUN SEUDUN STEINERKOULUYHDIS</t>
  </si>
  <si>
    <t>VANTAAN SEUDUN STEINERKOULUN K</t>
  </si>
  <si>
    <t>VAASAN STEINERPEDAGOGIIKAN KAN</t>
  </si>
  <si>
    <t>SUOMEN ADVENTTIKIRKKO</t>
  </si>
  <si>
    <t>LAPPEENRANNAN SEUDUN STEINERKO</t>
  </si>
  <si>
    <t>ESPOON STEINERKOULUN KANNATUSY</t>
  </si>
  <si>
    <t>HELSINGIN KRISTILLISEN KOULUN</t>
  </si>
  <si>
    <t>ITÄ-SUOMEN SUOMALAIS-VENÄLÄISE</t>
  </si>
  <si>
    <t>PORIN KRISTILLISEN KOULUN KANN</t>
  </si>
  <si>
    <t>RAUMAN AVOKAS RY</t>
  </si>
  <si>
    <t>KUOPION KRISTILLISEN PÄIVÄKODI</t>
  </si>
  <si>
    <t>ESPOON KRISTILLISEN KOULUN KAN</t>
  </si>
  <si>
    <t>JYVÄSKYLÄN KRISTILLISEN KOULUN</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</si>
  <si>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</si>
  <si>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</si>
  <si>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</si>
  <si>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</si>
  <si>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</si>
  <si>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</si>
  <si>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</si>
  <si>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</si>
  <si>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HELSINGIN RANSKALAIS-SUOMALAIN</t>
  </si>
  <si>
    <t>SUOMALAIS-VENÄLÄINEN KOULU</t>
  </si>
  <si>
    <t>VALTION KOULUKODIT</t>
  </si>
  <si>
    <t>VALTERI-KOULU</t>
  </si>
  <si>
    <t>ITÄ-SUOMEN YLIOPISTO</t>
  </si>
  <si>
    <t>VM/KAO</t>
  </si>
  <si>
    <t>Ikäryhmähinnat:</t>
  </si>
  <si>
    <t>Laskentatekijät:</t>
  </si>
  <si>
    <t>Ikä 6</t>
  </si>
  <si>
    <t>Koko maa</t>
  </si>
  <si>
    <t>Saaristo</t>
  </si>
  <si>
    <t>Hinnat:</t>
  </si>
  <si>
    <t>Syrjäisyys</t>
  </si>
  <si>
    <t>Yhteensä</t>
  </si>
  <si>
    <t>Tasausraja: 100 %</t>
  </si>
  <si>
    <t>Verotuloihin perustuva valtionosuuksien tasaus:</t>
  </si>
  <si>
    <t>Kaikki kunnat</t>
  </si>
  <si>
    <t xml:space="preserve">Alajärvi           </t>
  </si>
  <si>
    <t xml:space="preserve">Alavieska          </t>
  </si>
  <si>
    <t xml:space="preserve">Alavus             </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</si>
  <si>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</si>
  <si>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</si>
  <si>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</si>
  <si>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</si>
  <si>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</si>
  <si>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</si>
  <si>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</si>
  <si>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</si>
  <si>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</si>
  <si>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</si>
  <si>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</si>
  <si>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</si>
  <si>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</si>
  <si>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</si>
  <si>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</si>
  <si>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</si>
  <si>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</si>
  <si>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</si>
  <si>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</si>
  <si>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</si>
  <si>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</si>
  <si>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</si>
  <si>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</si>
  <si>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</si>
  <si>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</si>
  <si>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</si>
  <si>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</si>
  <si>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</si>
  <si>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</si>
  <si>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</si>
  <si>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</si>
  <si>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</si>
  <si>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</si>
  <si>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</si>
  <si>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</si>
  <si>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</si>
  <si>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</si>
  <si>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</si>
  <si>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</si>
  <si>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</si>
  <si>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</si>
  <si>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</si>
  <si>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</si>
  <si>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</si>
  <si>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</si>
  <si>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</si>
  <si>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</si>
  <si>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</si>
  <si>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</si>
  <si>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</si>
  <si>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</si>
  <si>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</si>
  <si>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</si>
  <si>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</si>
  <si>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</si>
  <si>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</si>
  <si>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</si>
  <si>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</si>
  <si>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</si>
  <si>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</si>
  <si>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</si>
  <si>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</si>
  <si>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</si>
  <si>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</si>
  <si>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</si>
  <si>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</si>
  <si>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</si>
  <si>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</si>
  <si>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</si>
  <si>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</si>
  <si>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</si>
  <si>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</si>
  <si>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</si>
  <si>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</si>
  <si>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</si>
  <si>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</si>
  <si>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</si>
  <si>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</si>
  <si>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</si>
  <si>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</si>
  <si>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</si>
  <si>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</si>
  <si>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 xml:space="preserve">Kitee              </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</si>
  <si>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</si>
  <si>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</si>
  <si>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</si>
  <si>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</si>
  <si>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</si>
  <si>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</si>
  <si>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</si>
  <si>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</si>
  <si>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</si>
  <si>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</si>
  <si>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</si>
  <si>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</si>
  <si>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</si>
  <si>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</si>
  <si>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</si>
  <si>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</si>
  <si>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 xml:space="preserve">Kuopio             </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</si>
  <si>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</si>
  <si>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</si>
  <si>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</si>
  <si>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</si>
  <si>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</si>
  <si>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</si>
  <si>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</si>
  <si>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</si>
  <si>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</si>
  <si>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</si>
  <si>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</si>
  <si>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</si>
  <si>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</si>
  <si>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</si>
  <si>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</si>
  <si>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</si>
  <si>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</si>
  <si>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</si>
  <si>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</si>
  <si>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</si>
  <si>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</si>
  <si>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</si>
  <si>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</si>
  <si>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</si>
  <si>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</si>
  <si>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</si>
  <si>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</si>
  <si>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</si>
  <si>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</si>
  <si>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</si>
  <si>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</si>
  <si>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</si>
  <si>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</si>
  <si>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 xml:space="preserve">Lohja              </t>
  </si>
  <si>
    <t xml:space="preserve">Maalahti           </t>
  </si>
  <si>
    <t xml:space="preserve">Marttila           </t>
  </si>
  <si>
    <t xml:space="preserve">Masku              </t>
  </si>
  <si>
    <t xml:space="preserve">Merijärvi          </t>
  </si>
  <si>
    <t xml:space="preserve">Merikarvia         </t>
  </si>
  <si>
    <t xml:space="preserve">Miehikkälä         </t>
  </si>
  <si>
    <t xml:space="preserve">Mikkeli            </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</si>
  <si>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</si>
  <si>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</si>
  <si>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</si>
  <si>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</si>
  <si>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</si>
  <si>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</si>
  <si>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</si>
  <si>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</si>
  <si>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</si>
  <si>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</si>
  <si>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</si>
  <si>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</si>
  <si>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</si>
  <si>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</si>
  <si>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</si>
  <si>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</si>
  <si>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</si>
  <si>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</si>
  <si>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</si>
  <si>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</si>
  <si>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 xml:space="preserve">Oulainen           </t>
  </si>
  <si>
    <t xml:space="preserve">Oulu               </t>
  </si>
  <si>
    <t xml:space="preserve">Padasjoki          </t>
  </si>
  <si>
    <t xml:space="preserve">Paimio             </t>
  </si>
  <si>
    <t xml:space="preserve">Paltamo            </t>
  </si>
  <si>
    <t xml:space="preserve">Parikkala          </t>
  </si>
  <si>
    <t xml:space="preserve">Parkano            </t>
  </si>
  <si>
    <t xml:space="preserve">Pelkosenniemi      </t>
  </si>
  <si>
    <t xml:space="preserve">Perho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</si>
  <si>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</si>
  <si>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</si>
  <si>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</si>
  <si>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</si>
  <si>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</si>
  <si>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</si>
  <si>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</si>
  <si>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</si>
  <si>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</si>
  <si>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 xml:space="preserve">Pori               </t>
  </si>
  <si>
    <t xml:space="preserve">Pornainen          </t>
  </si>
  <si>
    <t xml:space="preserve">Posio              </t>
  </si>
  <si>
    <t xml:space="preserve">Pudasjärvi         </t>
  </si>
  <si>
    <t xml:space="preserve">Pukkila            </t>
  </si>
  <si>
    <t xml:space="preserve">Punkalaidun        </t>
  </si>
  <si>
    <t xml:space="preserve">Puolanka           </t>
  </si>
  <si>
    <t xml:space="preserve">Puumala            </t>
  </si>
  <si>
    <t xml:space="preserve">Pyhäjoki           </t>
  </si>
  <si>
    <t xml:space="preserve">Pyhäntä            </t>
  </si>
  <si>
    <t xml:space="preserve">Pyhäranta          </t>
  </si>
  <si>
    <t xml:space="preserve">Pälkäne            </t>
  </si>
  <si>
    <t xml:space="preserve">Pöytyä             </t>
  </si>
  <si>
    <t xml:space="preserve">Porvoo             </t>
  </si>
  <si>
    <t xml:space="preserve">Raahe              </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</si>
  <si>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</si>
  <si>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</si>
  <si>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</si>
  <si>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</si>
  <si>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</si>
  <si>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</si>
  <si>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</si>
  <si>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</si>
  <si>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</si>
  <si>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</si>
  <si>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</si>
  <si>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</si>
  <si>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</si>
  <si>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</si>
  <si>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</si>
  <si>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</si>
  <si>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</si>
  <si>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</si>
  <si>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 xml:space="preserve">Sauvo              </t>
  </si>
  <si>
    <t xml:space="preserve">Savitaipale        </t>
  </si>
  <si>
    <t xml:space="preserve">Savonlinna         </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</si>
  <si>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</si>
  <si>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</si>
  <si>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</si>
  <si>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</si>
  <si>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</si>
  <si>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</si>
  <si>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</si>
  <si>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</si>
  <si>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</si>
  <si>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</si>
  <si>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</si>
  <si>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</si>
  <si>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</si>
  <si>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</si>
  <si>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</si>
  <si>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</si>
  <si>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</si>
  <si>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</si>
  <si>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</si>
  <si>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</si>
  <si>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</si>
  <si>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</si>
  <si>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</si>
  <si>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</si>
  <si>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</si>
  <si>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</si>
  <si>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</si>
  <si>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</si>
  <si>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</si>
  <si>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</si>
  <si>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</si>
  <si>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</si>
  <si>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</si>
  <si>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</si>
  <si>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</si>
  <si>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</si>
  <si>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</si>
  <si>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</si>
  <si>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</si>
  <si>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</si>
  <si>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</si>
  <si>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</si>
  <si>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</si>
  <si>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</si>
  <si>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Vaasa              </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</si>
  <si>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</si>
  <si>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</si>
  <si>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</si>
  <si>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</si>
  <si>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</si>
  <si>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</si>
  <si>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</si>
  <si>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</si>
  <si>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</si>
  <si>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</si>
  <si>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</si>
  <si>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</si>
  <si>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 xml:space="preserve">Ylitornio          </t>
  </si>
  <si>
    <t xml:space="preserve">Ylivieska          </t>
  </si>
  <si>
    <t xml:space="preserve">Ylöjärvi           </t>
  </si>
  <si>
    <t xml:space="preserve">Ypäjä              </t>
  </si>
  <si>
    <t xml:space="preserve">Ähtäri             </t>
  </si>
  <si>
    <t xml:space="preserve">Äänekoski          </t>
  </si>
  <si>
    <t>Ikärakenne:</t>
  </si>
  <si>
    <t>Työttömyysaste</t>
  </si>
  <si>
    <t>Vieraskielisyys</t>
  </si>
  <si>
    <t>Asukastiheys</t>
  </si>
  <si>
    <t>Saaristo-osakunta</t>
  </si>
  <si>
    <t>Koulutustausta</t>
  </si>
  <si>
    <t>Työpaikkaomavaraisuus</t>
  </si>
  <si>
    <t>Laskennalliset kustannukset, IKÄRAKENNE yhteensä, €</t>
  </si>
  <si>
    <t>Kunta-numero</t>
  </si>
  <si>
    <t>Laskennalliset kustannukset ikäryhmittäin, €:</t>
  </si>
  <si>
    <t>Ikä 0–5</t>
  </si>
  <si>
    <t>Ikä 7–12</t>
  </si>
  <si>
    <t>Ikä 13–15</t>
  </si>
  <si>
    <t>Työttömyyskerroin</t>
  </si>
  <si>
    <t>Kieliasema</t>
  </si>
  <si>
    <t>Kieliasema:</t>
  </si>
  <si>
    <t>0 = yksikielinen S</t>
  </si>
  <si>
    <t>1 = kaksikielinen S</t>
  </si>
  <si>
    <t xml:space="preserve">2 = yksikielinen  R </t>
  </si>
  <si>
    <t>3 = kaksikielinen R</t>
  </si>
  <si>
    <t>Asukastiheyskerroin (maks kerroin x20)</t>
  </si>
  <si>
    <t>Saaristoasema</t>
  </si>
  <si>
    <t>0 = ei</t>
  </si>
  <si>
    <t>1 = saaristo</t>
  </si>
  <si>
    <t>2 = saaristo, &gt; 50 % i.k.t.</t>
  </si>
  <si>
    <t>3 = saaristo-osakunta</t>
  </si>
  <si>
    <t>Saaristoasema:</t>
  </si>
  <si>
    <t>Laskennalliset kustannukset, €</t>
  </si>
  <si>
    <t>Kaksikielisyys I (koko väestö)</t>
  </si>
  <si>
    <t>Kaksikielisyys II, (ruotsink.)</t>
  </si>
  <si>
    <t>Muut lask. kustannukset yhteensä</t>
  </si>
  <si>
    <t>Saamenkielisen väestön osuus, %</t>
  </si>
  <si>
    <t>Saamen kotiseutu</t>
  </si>
  <si>
    <t>Saamen kotiseutu, 1 = kyllä 0 = ei</t>
  </si>
  <si>
    <t xml:space="preserve">Työpaikkaomavaraisuus </t>
  </si>
  <si>
    <t>Valtionosuus, €</t>
  </si>
  <si>
    <t>Kunnallisvero (maksuunpantu), €</t>
  </si>
  <si>
    <t>Verotettava tulo (kunnallisvero), €</t>
  </si>
  <si>
    <t>Laskennallinen verotulo yhteensä, €</t>
  </si>
  <si>
    <t>Laskennallinen verotulo yhteensä, €/asukas (=tasausraja)</t>
  </si>
  <si>
    <t>Tasaus,  €/asukas</t>
  </si>
  <si>
    <t>Tasaus, €</t>
  </si>
  <si>
    <t>Kuntien lkm:</t>
  </si>
  <si>
    <t>HELSINGIN YLIOPISTO</t>
  </si>
  <si>
    <t>JYVÄSKYLÄN YLIOPISTO</t>
  </si>
  <si>
    <t>OULUN YLIOPISTO</t>
  </si>
  <si>
    <t>TURUN YLIOPISTO</t>
  </si>
  <si>
    <t>ÅBO AKADEMI</t>
  </si>
  <si>
    <t>LAPIN YLIOPISTO</t>
  </si>
  <si>
    <t>Maksettava yhteisövero, €</t>
  </si>
  <si>
    <t>Laskennallinen kunnallisvero, €</t>
  </si>
  <si>
    <t xml:space="preserve">Kunnan  peruspalvelujen valtionosuus </t>
  </si>
  <si>
    <t>MUNKKINIEMEN KOULUTUSSÄÄTIÖ SR</t>
  </si>
  <si>
    <t>TAMPEREEN KORKEAKOULUSÄÄTIÖ SR</t>
  </si>
  <si>
    <t>Veroperustemuutoksista johtuvien veromenetysten korvaus</t>
  </si>
  <si>
    <t xml:space="preserve">Muut laskennalliset kustannukset </t>
  </si>
  <si>
    <t>16 vuotta täyttäneet</t>
  </si>
  <si>
    <t>0–5-vuotiaat</t>
  </si>
  <si>
    <t>6 vuotiaat</t>
  </si>
  <si>
    <t>7–12-vuotiaat</t>
  </si>
  <si>
    <t>13–15-vuotiaat</t>
  </si>
  <si>
    <t>Ikä 16+</t>
  </si>
  <si>
    <t>HYTE-kerroin</t>
  </si>
  <si>
    <t>Väestön kasvu</t>
  </si>
  <si>
    <t xml:space="preserve">HYTE-kerroin </t>
  </si>
  <si>
    <t>Sote-uudistuksen muutosrajoitin</t>
  </si>
  <si>
    <t>Väestöllä painotettu HYTE-kerroin</t>
  </si>
  <si>
    <t xml:space="preserve">Lisätietoja: </t>
  </si>
  <si>
    <t xml:space="preserve">Koulutustausta, ilman tutkintoa osuus </t>
  </si>
  <si>
    <t>HYTE-kerroin (sis. Kulttuurihyte)</t>
  </si>
  <si>
    <t>Kumulatiivinen verotuloihin perustuvan tasauksen muutoksen neutralisointi</t>
  </si>
  <si>
    <t>LAHDEN YHTEISKOULUN SÄÄTIÖ SR</t>
  </si>
  <si>
    <t>02 9553 0521 / etunimi.sukunimi@gov.fi</t>
  </si>
  <si>
    <t>Laskennallinen kiinteistövero, €</t>
  </si>
  <si>
    <t>Tasauslisä-%:</t>
  </si>
  <si>
    <t>Tasausvähennys-%:</t>
  </si>
  <si>
    <t>Hyte-kertoimen väestöpainotus</t>
  </si>
  <si>
    <t>VM maksatus (valtionosuus + verokomp. + kotikuntakorv.)</t>
  </si>
  <si>
    <t>Kunnan rahoitusosuus perustoimeentulotuesta</t>
  </si>
  <si>
    <t>Valtionosuudet ja veromenetysten korvaukset, yhteensä</t>
  </si>
  <si>
    <t xml:space="preserve">Koulutustausta-kerroin </t>
  </si>
  <si>
    <t>Veromenetysten korvaus 2024</t>
  </si>
  <si>
    <t>Valtiovarainministeriö, Kunta- ja alueosasto</t>
  </si>
  <si>
    <t>OULUNKYLÄN YHTEISKOULUN SÄÄTIÖ</t>
  </si>
  <si>
    <t>SATEENKAAREN KOULUN KUNTAYHTYM</t>
  </si>
  <si>
    <t>Aloittavien koulujen rahoitukseen liittyvä vähennys (-0,01 €/as)</t>
  </si>
  <si>
    <t>Valtionosuus ennen verotuloihin perustuvaa valtionosuuden tasausta</t>
  </si>
  <si>
    <t>Verotuloihin perustuva valtionosuuden tasaus</t>
  </si>
  <si>
    <t>Erotus = tasausraja - laskennallinen verotulo, €/asukas</t>
  </si>
  <si>
    <t>Tieto ei sisällä OKM:n valtionosuuksia</t>
  </si>
  <si>
    <t>18–64-vuotiaat</t>
  </si>
  <si>
    <t>Ikä 18-64</t>
  </si>
  <si>
    <t>30 - 54 v. väestö 31.12.2023</t>
  </si>
  <si>
    <t>Työttömät ja palveluissa olevat</t>
  </si>
  <si>
    <t>Perushinnat:</t>
  </si>
  <si>
    <t xml:space="preserve">Työttömät ja palveluissa olevat </t>
  </si>
  <si>
    <t>Työpaikkaomavaraisuuskerroin</t>
  </si>
  <si>
    <t>Positiivinen väestön kasvu 2021-2023</t>
  </si>
  <si>
    <t>Määräaikaisen v 2024 tehdyn lisäyksen takaisinperintä (1/3)</t>
  </si>
  <si>
    <t>TE25: Kunnan työttömyysetuuksien rahoitusvastuun laajentamisen korvaus</t>
  </si>
  <si>
    <t>Veromenetysten korvaus 2025</t>
  </si>
  <si>
    <t>Korvaukset vuosilta 2010-2023, €</t>
  </si>
  <si>
    <t>Veromenetysten korvaus 2010-2025 yhteensä, €</t>
  </si>
  <si>
    <t>Kuntanumero /opetuksen järjestäjän tunnus</t>
  </si>
  <si>
    <t>Kunta /opetuksen järjestäjä</t>
  </si>
  <si>
    <t>Kotikuntakorvaukset, tulot</t>
  </si>
  <si>
    <t>Alv</t>
  </si>
  <si>
    <t>Kotikuntakorvaukset, menot</t>
  </si>
  <si>
    <t>Kotikuntakorvaukset, netto</t>
  </si>
  <si>
    <t>(valtio / kotikuntaa vailla olevien menot)</t>
  </si>
  <si>
    <t>ALAJÄRVEN KAUPUNKI</t>
  </si>
  <si>
    <t>ALAVIESKAN KUNTA</t>
  </si>
  <si>
    <t>ALAVUDEN KAUPUNKI</t>
  </si>
  <si>
    <t>ASIKKALAN KUNTA</t>
  </si>
  <si>
    <t>ASKOLAN KUNTA</t>
  </si>
  <si>
    <t>AURAN KUNTA</t>
  </si>
  <si>
    <t>AKAAN KAUPUNKI</t>
  </si>
  <si>
    <t>ENONKOSKEN KUNTA</t>
  </si>
  <si>
    <t>ENONTEKIÖN KUNTA</t>
  </si>
  <si>
    <t>ESPOON KAUPUNKI</t>
  </si>
  <si>
    <t>EURAN KUNTA</t>
  </si>
  <si>
    <t>EURAJOEN KUNTA</t>
  </si>
  <si>
    <t>EVIJÄRVEN KUNTA</t>
  </si>
  <si>
    <t>FORSSAN KAUPUNKI</t>
  </si>
  <si>
    <t>HAAPAJÄRVEN KAUPUNKI</t>
  </si>
  <si>
    <t>HAAPAVEDEN KAUPUNKI</t>
  </si>
  <si>
    <t>HAILUODON KUNTA</t>
  </si>
  <si>
    <t>HALSUAN KUNTA</t>
  </si>
  <si>
    <t>HAMINAN KAUPUNKI</t>
  </si>
  <si>
    <t>HANKASALMEN KUNTA</t>
  </si>
  <si>
    <t>HANGON KAUPUNKI</t>
  </si>
  <si>
    <t>HARJAVALLAN KAUPUNKI</t>
  </si>
  <si>
    <t>HARTOLAN KUNTA</t>
  </si>
  <si>
    <t>HATTULAN KUNTA</t>
  </si>
  <si>
    <t>HAUSJÄRVEN KUNTA</t>
  </si>
  <si>
    <t>HEINÄVEDEN KUNTA</t>
  </si>
  <si>
    <t>HELSINGIN KAUPUNKI</t>
  </si>
  <si>
    <t>VANTAAN KAUPUNKI</t>
  </si>
  <si>
    <t>HIRVENSALMEN KUNTA</t>
  </si>
  <si>
    <t>HOLLOLAN KUNTA</t>
  </si>
  <si>
    <t>HUITTISTEN KAUPUNKI</t>
  </si>
  <si>
    <t>HUMPPILAN KUNTA</t>
  </si>
  <si>
    <t>HYRYNSALMEN KUNTA</t>
  </si>
  <si>
    <t>HYVINKÄÄN KAUPUNKI</t>
  </si>
  <si>
    <t>HÄMEENKYRÖN KUNTA</t>
  </si>
  <si>
    <t>HÄMEENLINNAN KAUPUNKI</t>
  </si>
  <si>
    <t>HEINOLAN KAUPUNKI</t>
  </si>
  <si>
    <t>IIN KUNTA</t>
  </si>
  <si>
    <t>IISALMEN KAUPUNKI</t>
  </si>
  <si>
    <t>IITIN KUNTA</t>
  </si>
  <si>
    <t>IKAALISTEN KAUPUNKI</t>
  </si>
  <si>
    <t>ILMAJOEN KUNTA</t>
  </si>
  <si>
    <t>ILOMANTSIN KUNTA</t>
  </si>
  <si>
    <t>INARIN KUNTA</t>
  </si>
  <si>
    <t>ISOJOEN KUNTA</t>
  </si>
  <si>
    <t>ISONKYRÖN KUNTA</t>
  </si>
  <si>
    <t>IMATRAN KAUPUNKI</t>
  </si>
  <si>
    <t>JANAKKALAN KUNTA</t>
  </si>
  <si>
    <t>JOENSUUN KAUPUNKI</t>
  </si>
  <si>
    <t>JOKIOISTEN KUNTA</t>
  </si>
  <si>
    <t>JOROISTEN KUNTA</t>
  </si>
  <si>
    <t>JOUTSAN KUNTA</t>
  </si>
  <si>
    <t>JUUAN KUNTA</t>
  </si>
  <si>
    <t>JUUPAJOEN KUNTA</t>
  </si>
  <si>
    <t>JUVAN KUNTA</t>
  </si>
  <si>
    <t>JYVÄSKYLÄN KAUPUNKI</t>
  </si>
  <si>
    <t>JÄMIJÄRVEN KUNTA</t>
  </si>
  <si>
    <t>JÄMSÄN KAUPUNKI</t>
  </si>
  <si>
    <t>JÄRVENPÄÄN KAUPUNKI</t>
  </si>
  <si>
    <t>KAARINAN KAUPUNKI</t>
  </si>
  <si>
    <t>KAAVIN KUNTA</t>
  </si>
  <si>
    <t>KAJAANIN KAUPUNKI</t>
  </si>
  <si>
    <t>KALAJOEN KAUPUNKI</t>
  </si>
  <si>
    <t>KANGASALAN KAUPUNKI</t>
  </si>
  <si>
    <t>KANGASNIEMEN KUNTA</t>
  </si>
  <si>
    <t>KANKAANPÄÄN KAUPUNKI</t>
  </si>
  <si>
    <t>KANNONKOSKEN KUNTA</t>
  </si>
  <si>
    <t>KANNUKSEN KAUPUNKI</t>
  </si>
  <si>
    <t>KARIJOEN KUNTA</t>
  </si>
  <si>
    <t>KARKKILAN KAUPUNKI</t>
  </si>
  <si>
    <t>KARSTULAN KUNTA</t>
  </si>
  <si>
    <t>KARVIAN KUNTA</t>
  </si>
  <si>
    <t>KAUHAJOEN KAUPUNKI</t>
  </si>
  <si>
    <t>KAUHAVAN KAUPUNKI</t>
  </si>
  <si>
    <t>KAUNIAISTEN KAUPUNKI</t>
  </si>
  <si>
    <t>KAUSTISEN KUNTA</t>
  </si>
  <si>
    <t>KEITELEEN KUNTA</t>
  </si>
  <si>
    <t>KEMIN KAUPUNKI</t>
  </si>
  <si>
    <t>KEMINMAAN KUNTA</t>
  </si>
  <si>
    <t>KEMPELEEN KUNTA</t>
  </si>
  <si>
    <t>KERAVAN KAUPUNKI</t>
  </si>
  <si>
    <t>KEURUUN KAUPUNKI</t>
  </si>
  <si>
    <t>KIHNIÖN KUNTA</t>
  </si>
  <si>
    <t>KINNULAN KUNTA</t>
  </si>
  <si>
    <t>KIRKKONUMMEN KUNTA</t>
  </si>
  <si>
    <t>KITEEN KAUPUNKI</t>
  </si>
  <si>
    <t>KITTILÄN KUNTA</t>
  </si>
  <si>
    <t>KIURUVEDEN KAUPUNKI</t>
  </si>
  <si>
    <t>KIVIJÄRVEN KUNTA</t>
  </si>
  <si>
    <t>KOKEMÄEN KAUPUNKI</t>
  </si>
  <si>
    <t>KOKKOLAN KAUPUNKI</t>
  </si>
  <si>
    <t>KOLARIN KUNTA</t>
  </si>
  <si>
    <t>KONNEVEDEN KUNTA</t>
  </si>
  <si>
    <t>KONTIOLAHDEN KUNTA</t>
  </si>
  <si>
    <t>KORSNÄS KOMMUN</t>
  </si>
  <si>
    <t>KOSKEN TL KUNTA</t>
  </si>
  <si>
    <t>KOTKAN KAUPUNKI</t>
  </si>
  <si>
    <t>KOUVOLAN KAUPUNKI</t>
  </si>
  <si>
    <t>KRONOBY KOMMUN</t>
  </si>
  <si>
    <t>KUHMON KAUPUNKI</t>
  </si>
  <si>
    <t>KUHMOISTEN KUNTA</t>
  </si>
  <si>
    <t>KUOPION KAUPUNKI</t>
  </si>
  <si>
    <t>KUORTANEEN KUNTA</t>
  </si>
  <si>
    <t>KURIKAN KAUPUNKI</t>
  </si>
  <si>
    <t>KUSTAVIN KUNTA</t>
  </si>
  <si>
    <t>KUUSAMON KAUPUNKI</t>
  </si>
  <si>
    <t>OUTOKUMMUN KAUPUNKI</t>
  </si>
  <si>
    <t>KYYJÄRVEN KUNTA</t>
  </si>
  <si>
    <t>KÄRKÖLÄN KUNTA</t>
  </si>
  <si>
    <t>KÄRSÄMÄEN KUNTA</t>
  </si>
  <si>
    <t>KEMIJÄRVEN KAUPUNKI</t>
  </si>
  <si>
    <t>LAHDEN KAUPUNKI</t>
  </si>
  <si>
    <t>LAIHIAN KUNTA</t>
  </si>
  <si>
    <t>LAITILAN KAUPUNKI</t>
  </si>
  <si>
    <t>LAPINLAHDEN KUNTA</t>
  </si>
  <si>
    <t>LAPPAJÄRVEN KUNTA</t>
  </si>
  <si>
    <t>LAPPEENRANNAN KAUPUNKI</t>
  </si>
  <si>
    <t>LAPINJÄRVEN KUNTA</t>
  </si>
  <si>
    <t>LAPUAN KAUPUNKI</t>
  </si>
  <si>
    <t>LAUKAAN KUNTA</t>
  </si>
  <si>
    <t>LEMIN KUNTA</t>
  </si>
  <si>
    <t>LEMPÄÄLÄN KUNTA</t>
  </si>
  <si>
    <t>LEPPÄVIRRAN KUNTA</t>
  </si>
  <si>
    <t>LESTIJÄRVEN KUNTA</t>
  </si>
  <si>
    <t>LIEKSAN KAUPUNKI</t>
  </si>
  <si>
    <t>LIEDON KAUPUNKI</t>
  </si>
  <si>
    <t>LIMINGAN KUNTA</t>
  </si>
  <si>
    <t>LIPERIN KUNTA</t>
  </si>
  <si>
    <t>LOIMAAN KAUPUNKI</t>
  </si>
  <si>
    <t>LOPEN KUNTA</t>
  </si>
  <si>
    <t>LOVIISAN KAUPUNKI</t>
  </si>
  <si>
    <t>LUHANGAN KUNTA</t>
  </si>
  <si>
    <t>LUMIJOEN KUNTA</t>
  </si>
  <si>
    <t>LARSMO KOMMUN</t>
  </si>
  <si>
    <t>LUUMÄEN KUNTA</t>
  </si>
  <si>
    <t>LOHJAN KAUPUNKI</t>
  </si>
  <si>
    <t>MARTTILAN KUNTA</t>
  </si>
  <si>
    <t>MASKUN KUNTA</t>
  </si>
  <si>
    <t>MERIJÄRVEN KUNTA</t>
  </si>
  <si>
    <t>MERIKARVIAN KUNTA</t>
  </si>
  <si>
    <t>MIKKELIN KAUPUNKI</t>
  </si>
  <si>
    <t>MUHOKSEN KUNTA</t>
  </si>
  <si>
    <t>MULTIAN KUNTA</t>
  </si>
  <si>
    <t>MUONION KUNTA</t>
  </si>
  <si>
    <t>MUURAMEN KUNTA</t>
  </si>
  <si>
    <t>MYNÄMÄEN KUNTA</t>
  </si>
  <si>
    <t>MYRSKYLÄN KUNTA</t>
  </si>
  <si>
    <t>MÄNTSÄLÄN KUNTA</t>
  </si>
  <si>
    <t>MÄNTYHARJUN KUNTA</t>
  </si>
  <si>
    <t>MÄNTTÄ-VILPPULAN KAUPUNKI</t>
  </si>
  <si>
    <t>NAANTALIN KAUPUNKI</t>
  </si>
  <si>
    <t>NAKKILAN KUNTA</t>
  </si>
  <si>
    <t>NIVALAN KAUPUNKI</t>
  </si>
  <si>
    <t>NOKIAN KAUPUNKI</t>
  </si>
  <si>
    <t>NOUSIAISTEN KUNTA</t>
  </si>
  <si>
    <t>NURMEKSEN KAUPUNKI</t>
  </si>
  <si>
    <t>NURMIJÄRVEN KUNTA</t>
  </si>
  <si>
    <t>NÄRPES STAD</t>
  </si>
  <si>
    <t>ORIMATTILAN KAUPUNKI</t>
  </si>
  <si>
    <t>ORIPÄÄN KUNTA</t>
  </si>
  <si>
    <t>ORIVEDEN KAUPUNKI</t>
  </si>
  <si>
    <t>OULAISTEN KAUPUNKI</t>
  </si>
  <si>
    <t>OULUN KAUPUNKI</t>
  </si>
  <si>
    <t>PADASJOEN KUNTA</t>
  </si>
  <si>
    <t>PAIMION KAUPUNKI</t>
  </si>
  <si>
    <t>PALTAMON KUNTA</t>
  </si>
  <si>
    <t>PARIKKALAN KUNTA</t>
  </si>
  <si>
    <t>PARKANON KAUPUNKI</t>
  </si>
  <si>
    <t>PELKOSENNIEMEN KUNTA</t>
  </si>
  <si>
    <t>PERHON KUNTA</t>
  </si>
  <si>
    <t>PETÄJÄVEDEN KUNTA</t>
  </si>
  <si>
    <t>PIEKSÄMÄEN KAUPUNKI</t>
  </si>
  <si>
    <t>PIELAVEDEN KUNTA</t>
  </si>
  <si>
    <t>PIHTIPUTAAN KUNTA</t>
  </si>
  <si>
    <t>PIRKKALAN KUNTA</t>
  </si>
  <si>
    <t>POLVIJÄRVEN KUNTA</t>
  </si>
  <si>
    <t>POMARKUN KUNTA</t>
  </si>
  <si>
    <t>PORIN KAUPUNKI</t>
  </si>
  <si>
    <t>PORNAISTEN KUNTA</t>
  </si>
  <si>
    <t>POSION KUNTA</t>
  </si>
  <si>
    <t>PUDASJÄRVEN KAUPUNKI</t>
  </si>
  <si>
    <t>PUKKILAN KUNTA</t>
  </si>
  <si>
    <t>PUNKALAITUMEN KUNTA</t>
  </si>
  <si>
    <t>PUOLANGAN KUNTA</t>
  </si>
  <si>
    <t>PUUMALAN KUNTA</t>
  </si>
  <si>
    <t>PYHTÄÄN KUNTA</t>
  </si>
  <si>
    <t>PYHÄJOEN KUNTA</t>
  </si>
  <si>
    <t>PYHÄJÄRVEN KAUPUNKI</t>
  </si>
  <si>
    <t>PYHÄNNÄN KUNTA</t>
  </si>
  <si>
    <t>PYHÄRANNAN KUNTA</t>
  </si>
  <si>
    <t>PÄLKÄNEEN KUNTA</t>
  </si>
  <si>
    <t>PÖYTYÄN KUNTA</t>
  </si>
  <si>
    <t>PORVOON KAUPUNKI</t>
  </si>
  <si>
    <t>RAAHEN KAUPUNKI</t>
  </si>
  <si>
    <t>RAISION KAUPUNKI</t>
  </si>
  <si>
    <t>RANTASALMEN KUNTA</t>
  </si>
  <si>
    <t>RANUAN KUNTA</t>
  </si>
  <si>
    <t>RAUMAN KAUPUNKI</t>
  </si>
  <si>
    <t>RAUTALAMMIN KUNTA</t>
  </si>
  <si>
    <t>RAUTAVAARAN KUNTA</t>
  </si>
  <si>
    <t>RAUTJÄRVEN KUNTA</t>
  </si>
  <si>
    <t>REISJÄRVEN KUNTA</t>
  </si>
  <si>
    <t>RIIHIMÄEN KAUPUNKI</t>
  </si>
  <si>
    <t>RISTIJÄRVEN KUNTA</t>
  </si>
  <si>
    <t>ROVANIEMEN KAUPUNKI</t>
  </si>
  <si>
    <t>RUOKOLAHDEN KUNTA</t>
  </si>
  <si>
    <t>RUOVEDEN KUNTA</t>
  </si>
  <si>
    <t>RUSKON KUNTA</t>
  </si>
  <si>
    <t>RÄÄKKYLÄN KUNTA</t>
  </si>
  <si>
    <t>SAARIJÄRVEN KAUPUNKI</t>
  </si>
  <si>
    <t>SALLAN KUNTA</t>
  </si>
  <si>
    <t>SALON KAUPUNKI</t>
  </si>
  <si>
    <t>SAUVON KUNTA</t>
  </si>
  <si>
    <t>SAVITAIPALEEN KUNTA</t>
  </si>
  <si>
    <t>SAVONLINNAN KAUPUNKI</t>
  </si>
  <si>
    <t>SAVUKOSKEN KUNTA</t>
  </si>
  <si>
    <t>SEINÄJOEN KAUPUNKI</t>
  </si>
  <si>
    <t>SIEVIN KUNTA</t>
  </si>
  <si>
    <t>SIIKAISTEN KUNTA</t>
  </si>
  <si>
    <t>SIIKAJOEN KUNTA</t>
  </si>
  <si>
    <t>SIILINJÄRVEN KUNTA</t>
  </si>
  <si>
    <t>SIMON KUNTA</t>
  </si>
  <si>
    <t>SIUNTION KUNTA</t>
  </si>
  <si>
    <t>SODANKYLÄN KUNTA</t>
  </si>
  <si>
    <t>SOININ KUNTA</t>
  </si>
  <si>
    <t>SOMERON KAUPUNKI</t>
  </si>
  <si>
    <t>SONKAJÄRVEN KUNTA</t>
  </si>
  <si>
    <t>SOTKAMON KUNTA</t>
  </si>
  <si>
    <t>SULKAVAN KUNTA</t>
  </si>
  <si>
    <t>SUOMUSSALMEN KUNTA</t>
  </si>
  <si>
    <t>SUONENJOEN KAUPUNKI</t>
  </si>
  <si>
    <t>SYSMÄN KUNTA</t>
  </si>
  <si>
    <t>SÄKYLÄN KUNTA</t>
  </si>
  <si>
    <t>VAALAN KUNTA</t>
  </si>
  <si>
    <t>SASTAMALAN KAUPUNKI</t>
  </si>
  <si>
    <t>SIIKALATVAN KUNTA</t>
  </si>
  <si>
    <t>TAIPALSAAREN KUNTA</t>
  </si>
  <si>
    <t>TAIVALKOSKEN KUNTA</t>
  </si>
  <si>
    <t>TAIVASSALON KUNTA</t>
  </si>
  <si>
    <t>TAMMELAN KUNTA</t>
  </si>
  <si>
    <t>TAMPEREEN KAUPUNKI</t>
  </si>
  <si>
    <t>TERVON KUNTA</t>
  </si>
  <si>
    <t>TERVOLAN KUNTA</t>
  </si>
  <si>
    <t>TEUVAN KUNTA</t>
  </si>
  <si>
    <t>TOHMAJÄRVEN KUNTA</t>
  </si>
  <si>
    <t>TOHOLAMMIN KUNTA</t>
  </si>
  <si>
    <t>TOIVAKAN KUNTA</t>
  </si>
  <si>
    <t>TORNION KAUPUNKI</t>
  </si>
  <si>
    <t>TURUN KAUPUNKI</t>
  </si>
  <si>
    <t>PELLON KUNTA</t>
  </si>
  <si>
    <t>TUUSNIEMEN KUNTA</t>
  </si>
  <si>
    <t>TUUSULAN KUNTA</t>
  </si>
  <si>
    <t>TYRNÄVÄN KUNTA</t>
  </si>
  <si>
    <t>ULVILAN KAUPUNKI</t>
  </si>
  <si>
    <t>URJALAN KUNTA</t>
  </si>
  <si>
    <t>UTAJÄRVEN KUNTA</t>
  </si>
  <si>
    <t>UTSJOEN KUNTA</t>
  </si>
  <si>
    <t>UURAISTEN KUNTA</t>
  </si>
  <si>
    <t>UUDENKAUPUNGIN KAUPUNKI</t>
  </si>
  <si>
    <t>VAASAN KAUPUNKI</t>
  </si>
  <si>
    <t>VALKEAKOSKEN KAUPUNKI</t>
  </si>
  <si>
    <t>VARKAUDEN KAUPUNKI</t>
  </si>
  <si>
    <t>VEHMAAN KUNTA</t>
  </si>
  <si>
    <t>VESANNON KUNTA</t>
  </si>
  <si>
    <t>VESILAHDEN KUNTA</t>
  </si>
  <si>
    <t>VETELIN KUNTA</t>
  </si>
  <si>
    <t>VIEREMÄN KUNTA</t>
  </si>
  <si>
    <t>VIHDIN KUNTA</t>
  </si>
  <si>
    <t>VIITASAAREN KAUPUNKI</t>
  </si>
  <si>
    <t>VIROLAHDEN KUNTA</t>
  </si>
  <si>
    <t>VIRTAIN KAUPUNKI</t>
  </si>
  <si>
    <t>YLITORNION KUNTA</t>
  </si>
  <si>
    <t>YLIVIESKAN KAUPUNKI</t>
  </si>
  <si>
    <t>YLÖJÄRVEN KAUPUNKI</t>
  </si>
  <si>
    <t>YPÄJÄN KUNTA</t>
  </si>
  <si>
    <t>ÄHTÄRIN KAUPUNKI</t>
  </si>
  <si>
    <t>ÄÄNEKOSKEN KAUPUNKI</t>
  </si>
  <si>
    <t>ANNA TAPION SÄÄTIÖ SR</t>
  </si>
  <si>
    <t>HELSINGIN UUSI YHTEISKOULU OSA</t>
  </si>
  <si>
    <t>ENGLANTILAISEN KOULUN SÄÄTIÖ S</t>
  </si>
  <si>
    <t>LAHDEN RUDOLF STEINER-KOULUN K</t>
  </si>
  <si>
    <t>HELSINGIN RUDOLF STEINER-KOULU</t>
  </si>
  <si>
    <t>JYVÄSKYLÄN SEUDUN STEINERKOULU</t>
  </si>
  <si>
    <t>RUDOLF STEINER-PEDAGOGIKENS VÄ</t>
  </si>
  <si>
    <t>ROVANIEMEN SEUDUN STEINERKOULU</t>
  </si>
  <si>
    <t>KUOPION STEINERKOULUYHDISTYS R</t>
  </si>
  <si>
    <t>KESKI-UUDENMAAN KRISTILLISEN K</t>
  </si>
  <si>
    <t>CONFIDO POHJANMAAN KRISTILLINE</t>
  </si>
  <si>
    <t>LAUTTASAAREN YHTEISKOULUN SÄÄT</t>
  </si>
  <si>
    <t>HELSINGIN EUROOPPALAINEN KOU</t>
  </si>
  <si>
    <t>Kotikuntakorvaus, netto</t>
  </si>
  <si>
    <t>Jälkikäteistarkistuksesta johtuva valtionosuuden  lisäsiirtotarve vuodelta 2023, 501 milj. € (1/3)</t>
  </si>
  <si>
    <t>Määräaikainen vähennys tehtävien vähentämiseen liittyen</t>
  </si>
  <si>
    <t>Lisäykset ja vähennykset nettosumma</t>
  </si>
  <si>
    <t>Tehtävämuutokset</t>
  </si>
  <si>
    <t>Ikä 0-5</t>
  </si>
  <si>
    <t>Ikä 7-12</t>
  </si>
  <si>
    <t>Ikä 13-15</t>
  </si>
  <si>
    <t>€</t>
  </si>
  <si>
    <t xml:space="preserve"> - Kuntien työllistämisvelvoitteen kumoaminen (57 vuotta täyttäneet työttömät työnhakijat)</t>
  </si>
  <si>
    <t xml:space="preserve"> - Oppimisen tuen uudistaminen</t>
  </si>
  <si>
    <t>Kunnan peruspalvelujen valtionosuudessa huomioidut tehtävämuutokset ja niiden kohdentuminen perushintoihin</t>
  </si>
  <si>
    <t>Laskelmassa ei ole huomioitu opetus- ja kulttuuritoimen valtionosuutta.</t>
  </si>
  <si>
    <r>
      <t>30 - 54 v. ilman tutkintoa 31.12.</t>
    </r>
    <r>
      <rPr>
        <sz val="11"/>
        <color rgb="FFFF0000"/>
        <rFont val="Arial"/>
        <family val="2"/>
      </rPr>
      <t>2023</t>
    </r>
  </si>
  <si>
    <t>Teija Kauhanen, erityisasiantuntija</t>
  </si>
  <si>
    <t>02 9553 0619 / etunimi.sukunimi@gov.fi</t>
  </si>
  <si>
    <t>Ennakollinen kunnan peruspalvelujen valtionosuuslaskelma vuodelle 2026</t>
  </si>
  <si>
    <t xml:space="preserve">Tämä tiedosto sisältää ennakollisen kuntakohtaisen laskelman vuodelle 2026 myönnettävistä kuntien peruspalvelujen valtionosuuksista, kotikuntakorvauksista sekä veromenetysten korvauksista. </t>
  </si>
  <si>
    <t>Ennakollinen kunnan peruspalvelujen valtionosuus vuonna 2026</t>
  </si>
  <si>
    <t>Laskennalliset kustannukset 2026, IKÄRAKENNE 31.12.2024 mukaan</t>
  </si>
  <si>
    <t>Laskennalliset kustannukset 2026; MUUT KRITEERIT</t>
  </si>
  <si>
    <t>Työttömät työnhakijat 2024</t>
  </si>
  <si>
    <t>Työvoima 2024</t>
  </si>
  <si>
    <t>Keskim. työttömyysaste 2024, %</t>
  </si>
  <si>
    <t>Maapinta-ala km2, 31.12.2024</t>
  </si>
  <si>
    <t>Syrjäisyysluku (tiestö) 2023-2027</t>
  </si>
  <si>
    <t>Saamenkielisen väestön määrä 31.12.2024</t>
  </si>
  <si>
    <t>Työpaikat 2023</t>
  </si>
  <si>
    <t>Työlliset 2023</t>
  </si>
  <si>
    <t>Työpaikkaomavaraisuus 2023</t>
  </si>
  <si>
    <t>Sote-uudistuksen järjestelmämuutoksen tasaus vuodelle 2026</t>
  </si>
  <si>
    <t>Valtionosuusjärjestelmän säästö (Lisätoimet 2025), -2%</t>
  </si>
  <si>
    <t>TE25: Uudistuksen rahoituksen siirtymäajan porrastus (25 % kustannusperusteinen / 75 % vos-kriteerit)</t>
  </si>
  <si>
    <t xml:space="preserve"> - Kolmen vuosiviikkotunnin lisääminen perusopetukseen (siirto momentilta 29.10.30) (HO 2023)</t>
  </si>
  <si>
    <t xml:space="preserve"> - Yksityisten opetuksen järjestäjien kotikuntakorvausten nosto 100 prosenttiin (HO2023) (siirto momentilta 29.10.30)</t>
  </si>
  <si>
    <t xml:space="preserve"> - Esi- ja perusopetuksen tuen asiakirjat</t>
  </si>
  <si>
    <t xml:space="preserve"> - Työnhakijan palveluprosessin keventäminen II vaihe</t>
  </si>
  <si>
    <t xml:space="preserve"> - Työttömyysturvaan liittyvän muistutusvelvoitteen kumoaminen</t>
  </si>
  <si>
    <t xml:space="preserve"> - Kotihoidontuen Norjan malli (Puoliväliriihi 2025)</t>
  </si>
  <si>
    <t>Verotulohin perustuva valtionosuuden tasaus 2026</t>
  </si>
  <si>
    <t>Asukasluku 31.12.2023</t>
  </si>
  <si>
    <t>Tuloveroprosentti 2024</t>
  </si>
  <si>
    <t>Veromenetysten korvaus 2026</t>
  </si>
  <si>
    <t>Veromuutosten (-menetysten) korvaus v. 2026</t>
  </si>
  <si>
    <t>Lisäosat vuonna 2026</t>
  </si>
  <si>
    <t>Valtionosuuteen tehtävät vähennykset ja lisäykset v. 2026</t>
  </si>
  <si>
    <t>Ennakollinen laskelma sisältää myös arvion pääministeri Orpon hallituksen puoliväliriihessä linjaamasta 75 milj. euron valtiontalouden säästöstä kunnan peruspalvelujen valtionosuuteen, joka toteutetaan prosenttikohtaisesti osana kasvutoimien rahoitusta.</t>
  </si>
  <si>
    <t>Asukasmäärä 31.12.2024</t>
  </si>
  <si>
    <t>Kuntien yhdistymisavustus (-0,98 €/as)</t>
  </si>
  <si>
    <t>Harkinnanvaraisten avustusten vähennys (-1,78 €/as)</t>
  </si>
  <si>
    <t>Kriisikuntien harkinnanvarainen yhdistymisavustus (-0,98 €/as)</t>
  </si>
  <si>
    <t>Vieraskielisten määrä 31.12.2024</t>
  </si>
  <si>
    <t>Ruotsinkielisten määrä 31.12.2024</t>
  </si>
  <si>
    <t>Asukastiheys 2024</t>
  </si>
  <si>
    <t>Työttömät ja palveluissa olevat 2024</t>
  </si>
  <si>
    <t>Kotikuntakorvauksissa on huomioitu oppilastiedot 15.12.2024 ajankohdan mukaisina.</t>
  </si>
  <si>
    <t>Keskimääräinen tuloveroprosentti: 7,47</t>
  </si>
  <si>
    <t>5</t>
  </si>
  <si>
    <t>9</t>
  </si>
  <si>
    <t>10</t>
  </si>
  <si>
    <t>16</t>
  </si>
  <si>
    <t>18</t>
  </si>
  <si>
    <t>19</t>
  </si>
  <si>
    <t>20</t>
  </si>
  <si>
    <t>46</t>
  </si>
  <si>
    <t>47</t>
  </si>
  <si>
    <t>49</t>
  </si>
  <si>
    <t>50</t>
  </si>
  <si>
    <t>51</t>
  </si>
  <si>
    <t>52</t>
  </si>
  <si>
    <t>61</t>
  </si>
  <si>
    <t>69</t>
  </si>
  <si>
    <t>71</t>
  </si>
  <si>
    <t>72</t>
  </si>
  <si>
    <t>74</t>
  </si>
  <si>
    <t>75</t>
  </si>
  <si>
    <t>77</t>
  </si>
  <si>
    <t>78</t>
  </si>
  <si>
    <t>79</t>
  </si>
  <si>
    <t>81</t>
  </si>
  <si>
    <t>82</t>
  </si>
  <si>
    <t>86</t>
  </si>
  <si>
    <t>90</t>
  </si>
  <si>
    <t>91</t>
  </si>
  <si>
    <t>92</t>
  </si>
  <si>
    <t>97</t>
  </si>
  <si>
    <t>98</t>
  </si>
  <si>
    <t>102</t>
  </si>
  <si>
    <t>103</t>
  </si>
  <si>
    <t>105</t>
  </si>
  <si>
    <t>106</t>
  </si>
  <si>
    <t>108</t>
  </si>
  <si>
    <t>109</t>
  </si>
  <si>
    <t>111</t>
  </si>
  <si>
    <t>139</t>
  </si>
  <si>
    <t>140</t>
  </si>
  <si>
    <t>142</t>
  </si>
  <si>
    <t>143</t>
  </si>
  <si>
    <t>145</t>
  </si>
  <si>
    <t>146</t>
  </si>
  <si>
    <t>148</t>
  </si>
  <si>
    <t>149</t>
  </si>
  <si>
    <t>INKOON KUNTA</t>
  </si>
  <si>
    <t>151</t>
  </si>
  <si>
    <t>152</t>
  </si>
  <si>
    <t>153</t>
  </si>
  <si>
    <t>165</t>
  </si>
  <si>
    <t>167</t>
  </si>
  <si>
    <t>169</t>
  </si>
  <si>
    <t>171</t>
  </si>
  <si>
    <t>172</t>
  </si>
  <si>
    <t>176</t>
  </si>
  <si>
    <t>177</t>
  </si>
  <si>
    <t>178</t>
  </si>
  <si>
    <t>179</t>
  </si>
  <si>
    <t>181</t>
  </si>
  <si>
    <t>182</t>
  </si>
  <si>
    <t>186</t>
  </si>
  <si>
    <t>202</t>
  </si>
  <si>
    <t>204</t>
  </si>
  <si>
    <t>205</t>
  </si>
  <si>
    <t>208</t>
  </si>
  <si>
    <t>211</t>
  </si>
  <si>
    <t>213</t>
  </si>
  <si>
    <t>214</t>
  </si>
  <si>
    <t>216</t>
  </si>
  <si>
    <t>217</t>
  </si>
  <si>
    <t>218</t>
  </si>
  <si>
    <t>224</t>
  </si>
  <si>
    <t>226</t>
  </si>
  <si>
    <t>230</t>
  </si>
  <si>
    <t>231</t>
  </si>
  <si>
    <t>KASKISTEN KAUPUNKI</t>
  </si>
  <si>
    <t>232</t>
  </si>
  <si>
    <t>233</t>
  </si>
  <si>
    <t>235</t>
  </si>
  <si>
    <t>236</t>
  </si>
  <si>
    <t>239</t>
  </si>
  <si>
    <t>240</t>
  </si>
  <si>
    <t>241</t>
  </si>
  <si>
    <t>244</t>
  </si>
  <si>
    <t>245</t>
  </si>
  <si>
    <t>249</t>
  </si>
  <si>
    <t>250</t>
  </si>
  <si>
    <t>256</t>
  </si>
  <si>
    <t>257</t>
  </si>
  <si>
    <t>260</t>
  </si>
  <si>
    <t>261</t>
  </si>
  <si>
    <t>263</t>
  </si>
  <si>
    <t>265</t>
  </si>
  <si>
    <t>271</t>
  </si>
  <si>
    <t>272</t>
  </si>
  <si>
    <t>273</t>
  </si>
  <si>
    <t>275</t>
  </si>
  <si>
    <t>276</t>
  </si>
  <si>
    <t>280</t>
  </si>
  <si>
    <t>284</t>
  </si>
  <si>
    <t>285</t>
  </si>
  <si>
    <t>286</t>
  </si>
  <si>
    <t>287</t>
  </si>
  <si>
    <t>KRISTIINANKAUPUNKI</t>
  </si>
  <si>
    <t>288</t>
  </si>
  <si>
    <t>290</t>
  </si>
  <si>
    <t>291</t>
  </si>
  <si>
    <t>297</t>
  </si>
  <si>
    <t>300</t>
  </si>
  <si>
    <t>301</t>
  </si>
  <si>
    <t>304</t>
  </si>
  <si>
    <t>305</t>
  </si>
  <si>
    <t>309</t>
  </si>
  <si>
    <t>312</t>
  </si>
  <si>
    <t>316</t>
  </si>
  <si>
    <t>317</t>
  </si>
  <si>
    <t>320</t>
  </si>
  <si>
    <t>322</t>
  </si>
  <si>
    <t>KEMIÖNSAAREN KUNTA</t>
  </si>
  <si>
    <t>398</t>
  </si>
  <si>
    <t>399</t>
  </si>
  <si>
    <t>400</t>
  </si>
  <si>
    <t>402</t>
  </si>
  <si>
    <t>403</t>
  </si>
  <si>
    <t>405</t>
  </si>
  <si>
    <t>407</t>
  </si>
  <si>
    <t>408</t>
  </si>
  <si>
    <t>410</t>
  </si>
  <si>
    <t>416</t>
  </si>
  <si>
    <t>418</t>
  </si>
  <si>
    <t>420</t>
  </si>
  <si>
    <t>421</t>
  </si>
  <si>
    <t>422</t>
  </si>
  <si>
    <t>423</t>
  </si>
  <si>
    <t>425</t>
  </si>
  <si>
    <t>426</t>
  </si>
  <si>
    <t>430</t>
  </si>
  <si>
    <t>433</t>
  </si>
  <si>
    <t>434</t>
  </si>
  <si>
    <t>435</t>
  </si>
  <si>
    <t>436</t>
  </si>
  <si>
    <t>440</t>
  </si>
  <si>
    <t>441</t>
  </si>
  <si>
    <t>444</t>
  </si>
  <si>
    <t>445</t>
  </si>
  <si>
    <t>PARAISTEN KAUPUNKI</t>
  </si>
  <si>
    <t>475</t>
  </si>
  <si>
    <t>MAALAHDEN KUNTA</t>
  </si>
  <si>
    <t>480</t>
  </si>
  <si>
    <t>481</t>
  </si>
  <si>
    <t>483</t>
  </si>
  <si>
    <t>484</t>
  </si>
  <si>
    <t>489</t>
  </si>
  <si>
    <t>491</t>
  </si>
  <si>
    <t>494</t>
  </si>
  <si>
    <t>495</t>
  </si>
  <si>
    <t>498</t>
  </si>
  <si>
    <t>499</t>
  </si>
  <si>
    <t>MUSTASAAREN KUNTA</t>
  </si>
  <si>
    <t>500</t>
  </si>
  <si>
    <t>503</t>
  </si>
  <si>
    <t>504</t>
  </si>
  <si>
    <t>505</t>
  </si>
  <si>
    <t>507</t>
  </si>
  <si>
    <t>508</t>
  </si>
  <si>
    <t>529</t>
  </si>
  <si>
    <t>531</t>
  </si>
  <si>
    <t>535</t>
  </si>
  <si>
    <t>536</t>
  </si>
  <si>
    <t>538</t>
  </si>
  <si>
    <t>541</t>
  </si>
  <si>
    <t>543</t>
  </si>
  <si>
    <t>545</t>
  </si>
  <si>
    <t>560</t>
  </si>
  <si>
    <t>561</t>
  </si>
  <si>
    <t>562</t>
  </si>
  <si>
    <t>563</t>
  </si>
  <si>
    <t>564</t>
  </si>
  <si>
    <t>576</t>
  </si>
  <si>
    <t>577</t>
  </si>
  <si>
    <t>578</t>
  </si>
  <si>
    <t>580</t>
  </si>
  <si>
    <t>581</t>
  </si>
  <si>
    <t>583</t>
  </si>
  <si>
    <t>584</t>
  </si>
  <si>
    <t>592</t>
  </si>
  <si>
    <t>593</t>
  </si>
  <si>
    <t>595</t>
  </si>
  <si>
    <t>598</t>
  </si>
  <si>
    <t>PIETARSAAREN KAUPUNKI</t>
  </si>
  <si>
    <t>599</t>
  </si>
  <si>
    <t>PEDERSÖREN KUNTA</t>
  </si>
  <si>
    <t>601</t>
  </si>
  <si>
    <t>604</t>
  </si>
  <si>
    <t>607</t>
  </si>
  <si>
    <t>608</t>
  </si>
  <si>
    <t>609</t>
  </si>
  <si>
    <t>611</t>
  </si>
  <si>
    <t>614</t>
  </si>
  <si>
    <t>615</t>
  </si>
  <si>
    <t>616</t>
  </si>
  <si>
    <t>619</t>
  </si>
  <si>
    <t>620</t>
  </si>
  <si>
    <t>623</t>
  </si>
  <si>
    <t>624</t>
  </si>
  <si>
    <t>625</t>
  </si>
  <si>
    <t>626</t>
  </si>
  <si>
    <t>630</t>
  </si>
  <si>
    <t>631</t>
  </si>
  <si>
    <t>635</t>
  </si>
  <si>
    <t>636</t>
  </si>
  <si>
    <t>638</t>
  </si>
  <si>
    <t>678</t>
  </si>
  <si>
    <t>680</t>
  </si>
  <si>
    <t>681</t>
  </si>
  <si>
    <t>683</t>
  </si>
  <si>
    <t>684</t>
  </si>
  <si>
    <t>686</t>
  </si>
  <si>
    <t>687</t>
  </si>
  <si>
    <t>689</t>
  </si>
  <si>
    <t>691</t>
  </si>
  <si>
    <t>694</t>
  </si>
  <si>
    <t>697</t>
  </si>
  <si>
    <t>698</t>
  </si>
  <si>
    <t>700</t>
  </si>
  <si>
    <t>702</t>
  </si>
  <si>
    <t>704</t>
  </si>
  <si>
    <t>707</t>
  </si>
  <si>
    <t>710</t>
  </si>
  <si>
    <t>RAASEPORIN KAUPUNKI</t>
  </si>
  <si>
    <t>729</t>
  </si>
  <si>
    <t>732</t>
  </si>
  <si>
    <t>734</t>
  </si>
  <si>
    <t>738</t>
  </si>
  <si>
    <t>739</t>
  </si>
  <si>
    <t>740</t>
  </si>
  <si>
    <t>742</t>
  </si>
  <si>
    <t>743</t>
  </si>
  <si>
    <t>746</t>
  </si>
  <si>
    <t>747</t>
  </si>
  <si>
    <t>748</t>
  </si>
  <si>
    <t>749</t>
  </si>
  <si>
    <t>751</t>
  </si>
  <si>
    <t>753</t>
  </si>
  <si>
    <t>SIPOON KUNTA</t>
  </si>
  <si>
    <t>755</t>
  </si>
  <si>
    <t>758</t>
  </si>
  <si>
    <t>759</t>
  </si>
  <si>
    <t>761</t>
  </si>
  <si>
    <t>762</t>
  </si>
  <si>
    <t>765</t>
  </si>
  <si>
    <t>768</t>
  </si>
  <si>
    <t>777</t>
  </si>
  <si>
    <t>778</t>
  </si>
  <si>
    <t>781</t>
  </si>
  <si>
    <t>783</t>
  </si>
  <si>
    <t>785</t>
  </si>
  <si>
    <t>790</t>
  </si>
  <si>
    <t>791</t>
  </si>
  <si>
    <t>831</t>
  </si>
  <si>
    <t>832</t>
  </si>
  <si>
    <t>833</t>
  </si>
  <si>
    <t>834</t>
  </si>
  <si>
    <t>837</t>
  </si>
  <si>
    <t>844</t>
  </si>
  <si>
    <t>845</t>
  </si>
  <si>
    <t>846</t>
  </si>
  <si>
    <t>848</t>
  </si>
  <si>
    <t>849</t>
  </si>
  <si>
    <t>850</t>
  </si>
  <si>
    <t>851</t>
  </si>
  <si>
    <t>853</t>
  </si>
  <si>
    <t>854</t>
  </si>
  <si>
    <t>857</t>
  </si>
  <si>
    <t>858</t>
  </si>
  <si>
    <t>859</t>
  </si>
  <si>
    <t>886</t>
  </si>
  <si>
    <t>887</t>
  </si>
  <si>
    <t>889</t>
  </si>
  <si>
    <t>890</t>
  </si>
  <si>
    <t>892</t>
  </si>
  <si>
    <t>893</t>
  </si>
  <si>
    <t>UUDENKAARLEPYYN KAUPUNKI</t>
  </si>
  <si>
    <t>895</t>
  </si>
  <si>
    <t>905</t>
  </si>
  <si>
    <t>908</t>
  </si>
  <si>
    <t>915</t>
  </si>
  <si>
    <t>918</t>
  </si>
  <si>
    <t>921</t>
  </si>
  <si>
    <t>922</t>
  </si>
  <si>
    <t>924</t>
  </si>
  <si>
    <t>925</t>
  </si>
  <si>
    <t>927</t>
  </si>
  <si>
    <t>931</t>
  </si>
  <si>
    <t>934</t>
  </si>
  <si>
    <t>935</t>
  </si>
  <si>
    <t>936</t>
  </si>
  <si>
    <t>946</t>
  </si>
  <si>
    <t>VÖYRIN KUNTA</t>
  </si>
  <si>
    <t>976</t>
  </si>
  <si>
    <t>977</t>
  </si>
  <si>
    <t>980</t>
  </si>
  <si>
    <t>981</t>
  </si>
  <si>
    <t>989</t>
  </si>
  <si>
    <t>992</t>
  </si>
  <si>
    <t>Oppilastiedot 15.12.2024 mukaisia.</t>
  </si>
  <si>
    <t>Kotikuntakorvaukset vuonna 2026, yhteenveto</t>
  </si>
  <si>
    <t xml:space="preserve">Kunnan peruspalvelujen hintaindeksin arvioidaan olevan 3,5 prosenttia vuodelle 2026, mikä lisää valtionosuutta noin 111 milj. euroa. Hallitusohjelman mukainen yhtä prosenttiyksikköä vastaava indeksijarru pienentää kuitenkin kuntien valtionosuutta noin 32 milj. euroa. Alustavat laskelmat sisältävät myös tiedon valtion ja kuntien välisestä kustannustenjaon tarkistuksesta, joka lisää valtionosuutta noin 127 milj. euroa vuodelle 2026. </t>
  </si>
  <si>
    <t>Lisätietoja kunnan peruspalvelujen valtionosuudesta antaa syksyn 2025 kuntatalousohjelma sekä sen yhteydessä julkaistu kuntakohtainen painelaskelma. Vuosien 2027-2029 valtionosuusennusteet löytyvät kuntakohtaisesta painelaskelmasta: vm.fi/kuntatalousohjelma.</t>
  </si>
  <si>
    <t>Vuoden 2026 valtionosuuslaskelma on alustava. Lopulliset laskelmat valmistuvat loppuvuodesta kaikkien määräytymistekijöiden valmistuttua.</t>
  </si>
  <si>
    <t>Lauri Piirainen, neuvotteleva virkamies</t>
  </si>
  <si>
    <r>
      <t xml:space="preserve">Ennakollisten tietojen perusteella kuntien peruspalvelujen valtionosuusprosentti on </t>
    </r>
    <r>
      <rPr>
        <sz val="11"/>
        <rFont val="Arial"/>
        <family val="2"/>
        <scheme val="minor"/>
      </rPr>
      <t xml:space="preserve">25,73 prosenttia vuonna 2026. </t>
    </r>
    <r>
      <rPr>
        <sz val="11"/>
        <color theme="1"/>
        <rFont val="Arial"/>
        <family val="2"/>
        <scheme val="minor"/>
      </rPr>
      <t xml:space="preserve">Laskelmassa on huomioitu Tilastokeskuksen vuotta 2024 koskevat väestörakenne- ja työttömyystilastot. </t>
    </r>
  </si>
  <si>
    <t>Saaristoväestö 2024</t>
  </si>
  <si>
    <t>Ennakolliset verotiedot vuodelta 2024, 18.8.2025</t>
  </si>
  <si>
    <t>Tasausraja: 2208,83 euroa/as</t>
  </si>
  <si>
    <t>Perusosa vuodelle 2026:</t>
  </si>
  <si>
    <t>Ennakollinen kunnan peruspalvelujen valtionosuuslaskelma sisältää valtion talousarvioesityksen mukaiset peruspalveluiden valtionosuudet vuodelle 2026.</t>
  </si>
  <si>
    <t>VM/KAO Syyskuu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</si>
</sst>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_-;\-* #,##0.00\ _€_-;_-* &quot;-&quot;??\ _€_-;_-@_-"/>
    <numFmt numFmtId="165" formatCode="#,##0.00000"/>
    <numFmt numFmtId="166" formatCode="#,##0_ ;[Red]\-#,##0\ "/>
    <numFmt numFmtId="167" formatCode="#,##0_ ;\-#,##0\ "/>
    <numFmt numFmtId="168" formatCode="0.0000"/>
    <numFmt numFmtId="169" formatCode="0.000"/>
    <numFmt numFmtId="170" formatCode="0.0\ %"/>
    <numFmt numFmtId="171" formatCode="0.00000"/>
    <numFmt numFmtId="172" formatCode="#,##0.00\ &quot;€&quot;"/>
    <numFmt numFmtId="173" formatCode="#,##0.000"/>
    <numFmt numFmtId="174" formatCode="#,##0.00_ ;[Red]\-#,##0.00\ "/>
    <numFmt numFmtId="175" formatCode="#,##0.000_ ;[Red]\-#,##0.000\ "/>
    <numFmt numFmtId="176" formatCode="0.0"/>
    <numFmt numFmtId="177" formatCode="#,##0.0"/>
    <numFmt numFmtId="178" formatCode="#,##0.0000"/>
    <numFmt numFmtId="179" formatCode="#,##0.0000_ ;[Red]\-#,##0.0000\ "/>
    <numFmt numFmtId="180" formatCode="000"/>
  </numFmts>
  <fonts count="51" x14ac:knownFonts="1">
    <font>
      <sz val="11"/>
      <color theme="1"/>
      <name val="Arial"/>
      <family val="2"/>
      <scheme val="minor"/>
    </font>
    <font>
      <sz val="11"/>
      <color theme="1"/>
      <name val="Arial"/>
      <family val="2"/>
      <scheme val="minor"/>
    </font>
    <font>
      <b/>
      <sz val="11"/>
      <color theme="1"/>
      <name val="Arial"/>
      <family val="2"/>
      <scheme val="minor"/>
    </font>
    <font>
      <sz val="11"/>
      <color theme="1"/>
      <name val="Arial"/>
      <family val="2"/>
    </font>
    <font>
      <b/>
      <sz val="8"/>
      <name val="Arial"/>
      <family val="2"/>
    </font>
    <font>
      <sz val="8"/>
      <name val="Arial"/>
      <family val="2"/>
    </font>
    <font>
      <sz val="8"/>
      <color rgb="FFFF0000"/>
      <name val="Arial"/>
      <family val="2"/>
    </font>
    <font>
      <sz val="8"/>
      <color theme="1"/>
      <name val="Arial"/>
      <family val="2"/>
    </font>
    <font>
      <sz val="11"/>
      <name val="Arial"/>
      <family val="2"/>
    </font>
    <font>
      <b/>
      <sz val="11"/>
      <name val="Arial"/>
      <family val="2"/>
    </font>
    <font>
      <sz val="11"/>
      <color rgb="FFFF0000"/>
      <name val="Arial"/>
      <family val="2"/>
    </font>
    <font>
      <u/>
      <sz val="11"/>
      <name val="Arial"/>
      <family val="2"/>
    </font>
    <font>
      <b/>
      <sz val="11"/>
      <color theme="1"/>
      <name val="Arial"/>
      <family val="2"/>
    </font>
    <font>
      <b/>
      <sz val="8"/>
      <color theme="1"/>
      <name val="Arial"/>
      <family val="2"/>
    </font>
    <font>
      <sz val="11"/>
      <color indexed="8"/>
      <name val="Arial"/>
      <family val="2"/>
    </font>
    <font>
      <sz val="8"/>
      <color indexed="8"/>
      <name val="Arial"/>
      <family val="2"/>
    </font>
    <font>
      <b/>
      <sz val="8"/>
      <color indexed="8"/>
      <name val="Arial"/>
      <family val="2"/>
    </font>
    <font>
      <b/>
      <sz val="8"/>
      <color rgb="FFFF0000"/>
      <name val="Arial"/>
      <family val="2"/>
    </font>
    <font>
      <sz val="8"/>
      <color indexed="30"/>
      <name val="Arial"/>
      <family val="2"/>
    </font>
    <font>
      <i/>
      <sz val="8"/>
      <color theme="1"/>
      <name val="Arial"/>
      <family val="2"/>
    </font>
    <font>
      <u/>
      <sz val="9"/>
      <color theme="1"/>
      <name val="Arial"/>
      <family val="2"/>
    </font>
    <font>
      <sz val="8"/>
      <color theme="1"/>
      <name val="Arial"/>
      <family val="2"/>
      <scheme val="minor"/>
    </font>
    <font>
      <strike/>
      <sz val="8"/>
      <color theme="1"/>
      <name val="Arial"/>
      <family val="2"/>
    </font>
    <font>
      <u/>
      <sz val="8"/>
      <color theme="1"/>
      <name val="Arial"/>
      <family val="2"/>
    </font>
    <font>
      <strike/>
      <sz val="8"/>
      <color theme="1"/>
      <name val="Arial"/>
      <family val="2"/>
      <scheme val="minor"/>
    </font>
    <font>
      <sz val="9"/>
      <color theme="1"/>
      <name val="Arial"/>
      <family val="2"/>
      <scheme val="minor"/>
    </font>
    <font>
      <sz val="11"/>
      <name val="Arial"/>
      <family val="2"/>
      <scheme val="minor"/>
    </font>
    <font>
      <sz val="9"/>
      <color indexed="8"/>
      <name val="Verdana"/>
      <family val="2"/>
    </font>
    <font>
      <sz val="9"/>
      <name val="Arial"/>
      <family val="2"/>
    </font>
    <font>
      <b/>
      <u/>
      <sz val="11"/>
      <color rgb="FFFF0000"/>
      <name val="Arial"/>
      <family val="2"/>
    </font>
    <font>
      <b/>
      <sz val="11"/>
      <color rgb="FFFF0000"/>
      <name val="Arial"/>
      <family val="2"/>
    </font>
    <font>
      <i/>
      <sz val="11"/>
      <name val="Arial"/>
      <family val="2"/>
    </font>
    <font>
      <u/>
      <sz val="11"/>
      <color rgb="FFFF0000"/>
      <name val="Arial"/>
      <family val="2"/>
    </font>
    <font>
      <b/>
      <sz val="11"/>
      <color theme="0"/>
      <name val="Arial"/>
      <family val="2"/>
      <scheme val="minor"/>
    </font>
    <font>
      <sz val="11"/>
      <color theme="0"/>
      <name val="Arial"/>
      <family val="2"/>
      <scheme val="minor"/>
    </font>
    <font>
      <b/>
      <sz val="11"/>
      <color theme="0"/>
      <name val="Arial"/>
      <family val="2"/>
    </font>
    <font>
      <sz val="11"/>
      <color theme="0"/>
      <name val="Arial"/>
      <family val="2"/>
    </font>
    <font>
      <sz val="8"/>
      <color theme="0"/>
      <name val="Arial"/>
      <family val="2"/>
    </font>
    <font>
      <b/>
      <sz val="11"/>
      <color indexed="8"/>
      <name val="Arial"/>
      <family val="2"/>
    </font>
    <font>
      <b/>
      <u/>
      <sz val="11"/>
      <name val="Arial"/>
      <family val="2"/>
    </font>
    <font>
      <sz val="18"/>
      <color theme="3"/>
      <name val="Arial Narrow"/>
      <family val="2"/>
      <scheme val="major"/>
    </font>
    <font>
      <b/>
      <sz val="11"/>
      <name val="Arial"/>
      <family val="2"/>
    </font>
    <font>
      <sz val="11"/>
      <color rgb="FFFF0000"/>
      <name val="Arial"/>
      <family val="2"/>
      <scheme val="minor"/>
    </font>
    <font>
      <i/>
      <sz val="11"/>
      <color rgb="FFFF0000"/>
      <name val="Arial"/>
      <family val="2"/>
    </font>
    <font>
      <b/>
      <sz val="11"/>
      <color theme="1"/>
      <name val="Arial"/>
      <family val="2"/>
    </font>
    <font>
      <sz val="11"/>
      <color theme="1"/>
      <name val="Arial"/>
      <family val="2"/>
    </font>
    <font>
      <sz val="10"/>
      <name val="Arial"/>
      <family val="2"/>
    </font>
    <font>
      <sz val="10"/>
      <color theme="1"/>
      <name val="Roboto"/>
      <family val="2"/>
    </font>
    <font>
      <sz val="11"/>
      <color rgb="FF000000"/>
      <name val="Arial"/>
      <family val="2"/>
      <scheme val="minor"/>
    </font>
    <font>
      <b/>
      <sz val="11"/>
      <color rgb="FF000000"/>
      <name val="Arial"/>
      <family val="2"/>
      <scheme val="minor"/>
    </font>
    <font>
      <sz val="8"/>
      <name val="Arial"/>
      <family val="2"/>
      <scheme val="minor"/>
    </font>
  </fonts>
  <fills count="16">
    <fill>
      <patternFill patternType="none"/>
    </fill>
    <fill>
      <patternFill patternType="gray125"/>
    </fill>
    <fill>
      <patternFill patternType="solid">
        <fgColor theme="8"/>
        <bgColor theme="8"/>
      </patternFill>
    </fill>
    <fill>
      <patternFill patternType="solid">
        <fgColor theme="6"/>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s>
  <borders count="18">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8"/>
      </left>
      <right/>
      <top style="thin">
        <color theme="8"/>
      </top>
      <bottom/>
      <diagonal/>
    </border>
    <border>
      <left/>
      <right/>
      <top style="thin">
        <color theme="8"/>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style="thin">
        <color indexed="64"/>
      </left>
      <right/>
      <top style="thin">
        <color theme="8"/>
      </top>
      <bottom/>
      <diagonal/>
    </border>
    <border>
      <left/>
      <right style="thin">
        <color indexed="64"/>
      </right>
      <top style="thin">
        <color theme="8"/>
      </top>
      <bottom/>
      <diagonal/>
    </border>
  </borders>
  <cellStyleXfs count="9">
    <xf numFmtId="0" fontId="0" fillId="0" borderId="0"/>
    <xf numFmtId="164" fontId="1" fillId="0" borderId="0" applyFont="0" applyFill="0" applyBorder="0" applyAlignment="0" applyProtection="0"/>
    <xf numFmtId="0" fontId="4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6" fillId="0" borderId="0"/>
    <xf numFmtId="164" fontId="46" fillId="0" borderId="0" applyFont="0" applyFill="0" applyBorder="0" applyAlignment="0" applyProtection="0"/>
    <xf numFmtId="9" fontId="46" fillId="0" borderId="0" applyFont="0" applyFill="0" applyBorder="0" applyAlignment="0" applyProtection="0"/>
    <xf numFmtId="0" fontId="47" fillId="0" borderId="0"/>
  </cellStyleXfs>
  <cellXfs count="484">
    <xf numFmtId="0" fontId="0" fillId="0" borderId="0" xfId="0"/>
    <xf numFmtId="0" fontId="4" fillId="0" borderId="0" xfId="0" applyFont="1" applyBorder="1"/>
    <xf numFmtId="3" fontId="5"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Border="1" applyAlignment="1">
      <alignment horizontal="right"/>
    </xf>
    <xf numFmtId="3" fontId="6" fillId="0" borderId="0" xfId="0" applyNumberFormat="1" applyFont="1" applyBorder="1"/>
    <xf numFmtId="165" fontId="5" fillId="0" borderId="0" xfId="0" applyNumberFormat="1" applyFont="1" applyBorder="1"/>
    <xf numFmtId="3" fontId="5" fillId="0" borderId="0" xfId="0" applyNumberFormat="1" applyFont="1" applyFill="1" applyBorder="1" applyAlignment="1">
      <alignment horizontal="right"/>
    </xf>
    <xf numFmtId="0" fontId="5" fillId="0" borderId="0" xfId="0" applyFont="1" applyBorder="1" applyAlignment="1">
      <alignment horizontal="right"/>
    </xf>
    <xf numFmtId="0" fontId="7" fillId="0" borderId="0" xfId="0" applyFont="1" applyBorder="1"/>
    <xf numFmtId="166" fontId="7" fillId="0" borderId="0" xfId="0" applyNumberFormat="1" applyFont="1"/>
    <xf numFmtId="0" fontId="7" fillId="0" borderId="0" xfId="0" applyFont="1"/>
    <xf numFmtId="0" fontId="8" fillId="0" borderId="0" xfId="0" applyFont="1" applyBorder="1"/>
    <xf numFmtId="0" fontId="9" fillId="0" borderId="0" xfId="0" applyFont="1" applyBorder="1"/>
    <xf numFmtId="3" fontId="8" fillId="0" borderId="0" xfId="0" applyNumberFormat="1" applyFont="1" applyBorder="1" applyAlignment="1">
      <alignment horizontal="right"/>
    </xf>
    <xf numFmtId="3" fontId="8" fillId="0" borderId="0" xfId="0" applyNumberFormat="1" applyFont="1" applyFill="1" applyBorder="1" applyAlignment="1">
      <alignment horizontal="right"/>
    </xf>
    <xf numFmtId="4" fontId="8" fillId="0" borderId="0" xfId="0" applyNumberFormat="1" applyFont="1" applyBorder="1" applyAlignment="1">
      <alignment horizontal="right"/>
    </xf>
    <xf numFmtId="3" fontId="8" fillId="0" borderId="0" xfId="0" applyNumberFormat="1" applyFont="1" applyBorder="1"/>
    <xf numFmtId="0" fontId="8" fillId="0" borderId="0" xfId="0" applyFont="1" applyBorder="1" applyAlignment="1">
      <alignment horizontal="right"/>
    </xf>
    <xf numFmtId="4" fontId="8" fillId="0" borderId="0" xfId="0" applyNumberFormat="1" applyFont="1" applyBorder="1" applyAlignment="1">
      <alignment horizontal="left"/>
    </xf>
    <xf numFmtId="3" fontId="8" fillId="0" borderId="0" xfId="0" applyNumberFormat="1" applyFont="1" applyBorder="1" applyAlignment="1">
      <alignment horizontal="left"/>
    </xf>
    <xf numFmtId="3" fontId="7" fillId="0" borderId="0" xfId="0" applyNumberFormat="1" applyFont="1"/>
    <xf numFmtId="0" fontId="9" fillId="0" borderId="2" xfId="0" applyFont="1" applyBorder="1"/>
    <xf numFmtId="0" fontId="3" fillId="0" borderId="0" xfId="0" applyFont="1"/>
    <xf numFmtId="3" fontId="10" fillId="0" borderId="0" xfId="0" applyNumberFormat="1" applyFont="1" applyFill="1" applyBorder="1" applyAlignment="1">
      <alignment horizontal="right"/>
    </xf>
    <xf numFmtId="3" fontId="7" fillId="0" borderId="0" xfId="0" applyNumberFormat="1" applyFont="1" applyBorder="1"/>
    <xf numFmtId="3" fontId="9" fillId="0" borderId="0" xfId="0" applyNumberFormat="1" applyFont="1" applyFill="1" applyBorder="1" applyAlignment="1">
      <alignment horizontal="right"/>
    </xf>
    <xf numFmtId="4" fontId="9" fillId="0" borderId="0" xfId="0" applyNumberFormat="1" applyFont="1" applyBorder="1" applyAlignment="1">
      <alignment horizontal="right"/>
    </xf>
    <xf numFmtId="3" fontId="9" fillId="0" borderId="0" xfId="0" applyNumberFormat="1" applyFont="1" applyBorder="1" applyAlignment="1">
      <alignment horizontal="right"/>
    </xf>
    <xf numFmtId="3" fontId="12" fillId="0" borderId="0" xfId="0" applyNumberFormat="1" applyFont="1" applyBorder="1"/>
    <xf numFmtId="0" fontId="13" fillId="0" borderId="0" xfId="0" applyFont="1"/>
    <xf numFmtId="0" fontId="2" fillId="0" borderId="0" xfId="0" applyFont="1"/>
    <xf numFmtId="3" fontId="14" fillId="0" borderId="0" xfId="0" applyNumberFormat="1" applyFont="1" applyFill="1" applyBorder="1" applyAlignment="1"/>
    <xf numFmtId="3" fontId="8" fillId="0" borderId="0" xfId="0" applyNumberFormat="1" applyFont="1" applyFill="1" applyBorder="1" applyAlignment="1" applyProtection="1">
      <alignment horizontal="right"/>
    </xf>
    <xf numFmtId="166" fontId="8" fillId="0" borderId="0" xfId="0" applyNumberFormat="1" applyFont="1" applyFill="1" applyBorder="1" applyAlignment="1">
      <alignment horizontal="right"/>
    </xf>
    <xf numFmtId="3" fontId="3" fillId="0" borderId="0" xfId="0" applyNumberFormat="1" applyFont="1" applyBorder="1"/>
    <xf numFmtId="0" fontId="9" fillId="0" borderId="0" xfId="0" applyFont="1" applyFill="1" applyBorder="1"/>
    <xf numFmtId="167" fontId="8" fillId="0" borderId="0" xfId="0" applyNumberFormat="1" applyFont="1" applyBorder="1" applyAlignment="1">
      <alignment horizontal="right"/>
    </xf>
    <xf numFmtId="3" fontId="9" fillId="0" borderId="0" xfId="0" applyNumberFormat="1" applyFont="1" applyFill="1" applyBorder="1"/>
    <xf numFmtId="167"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3" fontId="8" fillId="0" borderId="0" xfId="0" applyNumberFormat="1" applyFont="1" applyFill="1" applyBorder="1"/>
    <xf numFmtId="0" fontId="8" fillId="0" borderId="0" xfId="0" applyFont="1" applyFill="1" applyBorder="1" applyAlignment="1">
      <alignment horizontal="right"/>
    </xf>
    <xf numFmtId="0" fontId="7" fillId="0" borderId="0" xfId="0" applyFont="1" applyFill="1" applyBorder="1"/>
    <xf numFmtId="0" fontId="7" fillId="0" borderId="0" xfId="0" applyFont="1" applyFill="1"/>
    <xf numFmtId="0" fontId="0" fillId="0" borderId="0" xfId="0" applyFill="1"/>
    <xf numFmtId="1" fontId="8" fillId="0" borderId="0" xfId="0" applyNumberFormat="1" applyFont="1" applyFill="1" applyBorder="1" applyAlignment="1">
      <alignment horizontal="right"/>
    </xf>
    <xf numFmtId="1" fontId="5" fillId="0" borderId="0" xfId="0" applyNumberFormat="1" applyFont="1" applyBorder="1"/>
    <xf numFmtId="3" fontId="4" fillId="0" borderId="0" xfId="0" applyNumberFormat="1" applyFont="1" applyBorder="1"/>
    <xf numFmtId="167" fontId="5" fillId="0" borderId="0" xfId="0" applyNumberFormat="1" applyFont="1" applyBorder="1" applyAlignment="1">
      <alignment horizontal="right"/>
    </xf>
    <xf numFmtId="4" fontId="5" fillId="0" borderId="0" xfId="0" applyNumberFormat="1" applyFont="1" applyBorder="1" applyAlignment="1">
      <alignment horizontal="right"/>
    </xf>
    <xf numFmtId="3" fontId="5" fillId="0" borderId="0" xfId="0" applyNumberFormat="1" applyFont="1" applyBorder="1"/>
    <xf numFmtId="1" fontId="15" fillId="0" borderId="0" xfId="0" applyNumberFormat="1" applyFont="1" applyFill="1" applyBorder="1" applyAlignment="1"/>
    <xf numFmtId="3" fontId="15" fillId="0" borderId="0" xfId="0" applyNumberFormat="1" applyFont="1" applyFill="1" applyBorder="1" applyAlignment="1"/>
    <xf numFmtId="0" fontId="4" fillId="0" borderId="0" xfId="0" applyFont="1" applyFill="1" applyBorder="1"/>
    <xf numFmtId="1" fontId="16" fillId="0" borderId="0" xfId="0" applyNumberFormat="1" applyFont="1" applyFill="1" applyBorder="1" applyAlignment="1"/>
    <xf numFmtId="0" fontId="17" fillId="0" borderId="0" xfId="0" applyFont="1" applyFill="1" applyBorder="1"/>
    <xf numFmtId="1" fontId="18" fillId="0" borderId="0" xfId="0" applyNumberFormat="1" applyFont="1" applyFill="1" applyBorder="1" applyAlignment="1"/>
    <xf numFmtId="0" fontId="5" fillId="0" borderId="0" xfId="0" applyFont="1" applyBorder="1"/>
    <xf numFmtId="0" fontId="13" fillId="0" borderId="0" xfId="0" applyFont="1" applyFill="1"/>
    <xf numFmtId="3" fontId="13" fillId="0" borderId="0" xfId="0" applyNumberFormat="1" applyFont="1" applyFill="1"/>
    <xf numFmtId="3" fontId="4" fillId="0" borderId="0" xfId="0" applyNumberFormat="1" applyFont="1" applyFill="1" applyBorder="1" applyAlignment="1" applyProtection="1">
      <alignment horizontal="right"/>
    </xf>
    <xf numFmtId="0" fontId="0" fillId="0" borderId="0" xfId="0" applyFill="1" applyBorder="1"/>
    <xf numFmtId="169" fontId="0" fillId="0" borderId="0" xfId="0" applyNumberFormat="1" applyFill="1" applyBorder="1"/>
    <xf numFmtId="170" fontId="13" fillId="0" borderId="0" xfId="0" applyNumberFormat="1" applyFont="1" applyFill="1" applyBorder="1"/>
    <xf numFmtId="170" fontId="2" fillId="0" borderId="0" xfId="0" applyNumberFormat="1" applyFont="1" applyFill="1" applyBorder="1"/>
    <xf numFmtId="0" fontId="5" fillId="0" borderId="0" xfId="0" applyFont="1" applyFill="1" applyBorder="1"/>
    <xf numFmtId="0" fontId="4" fillId="0" borderId="0" xfId="0" applyFont="1" applyFill="1" applyBorder="1" applyAlignment="1">
      <alignment horizontal="right"/>
    </xf>
    <xf numFmtId="3" fontId="7" fillId="0" borderId="0" xfId="0" applyNumberFormat="1" applyFont="1" applyFill="1" applyBorder="1"/>
    <xf numFmtId="0" fontId="7" fillId="0" borderId="0" xfId="0" applyFont="1" applyFill="1" applyBorder="1" applyAlignment="1">
      <alignment horizontal="right"/>
    </xf>
    <xf numFmtId="3" fontId="4" fillId="0" borderId="0" xfId="0" applyNumberFormat="1" applyFont="1" applyFill="1" applyBorder="1" applyAlignment="1">
      <alignment horizontal="right"/>
    </xf>
    <xf numFmtId="2" fontId="0" fillId="0" borderId="0" xfId="0" applyNumberFormat="1" applyFill="1" applyBorder="1"/>
    <xf numFmtId="4" fontId="7" fillId="0" borderId="0" xfId="0" applyNumberFormat="1" applyFont="1" applyFill="1" applyBorder="1"/>
    <xf numFmtId="173" fontId="7" fillId="0" borderId="0" xfId="0" applyNumberFormat="1" applyFont="1" applyFill="1" applyBorder="1"/>
    <xf numFmtId="173" fontId="0" fillId="0" borderId="0" xfId="0" applyNumberFormat="1" applyFill="1" applyBorder="1"/>
    <xf numFmtId="9" fontId="0" fillId="0" borderId="0" xfId="0" applyNumberFormat="1" applyFill="1" applyBorder="1"/>
    <xf numFmtId="3" fontId="13" fillId="0" borderId="0" xfId="0" applyNumberFormat="1" applyFont="1" applyFill="1" applyBorder="1"/>
    <xf numFmtId="166" fontId="7" fillId="0" borderId="0" xfId="0" applyNumberFormat="1" applyFont="1" applyFill="1" applyBorder="1"/>
    <xf numFmtId="0" fontId="6" fillId="0" borderId="0" xfId="0" applyFont="1" applyFill="1" applyBorder="1"/>
    <xf numFmtId="171" fontId="7" fillId="0" borderId="0" xfId="0" applyNumberFormat="1" applyFont="1" applyFill="1" applyBorder="1"/>
    <xf numFmtId="0" fontId="20" fillId="0" borderId="0" xfId="0" applyFont="1" applyFill="1" applyBorder="1"/>
    <xf numFmtId="166" fontId="4" fillId="0" borderId="0" xfId="0" applyNumberFormat="1" applyFont="1" applyFill="1" applyBorder="1" applyAlignment="1" applyProtection="1">
      <alignment horizontal="right"/>
    </xf>
    <xf numFmtId="0" fontId="21" fillId="0" borderId="0" xfId="0" applyFont="1" applyFill="1" applyBorder="1"/>
    <xf numFmtId="0" fontId="7" fillId="0" borderId="0" xfId="0" applyFont="1" applyFill="1" applyBorder="1" applyAlignment="1">
      <alignment horizontal="left"/>
    </xf>
    <xf numFmtId="166" fontId="17" fillId="0" borderId="0" xfId="0" applyNumberFormat="1" applyFont="1" applyFill="1" applyBorder="1"/>
    <xf numFmtId="171" fontId="21" fillId="0" borderId="0" xfId="0" applyNumberFormat="1" applyFont="1" applyFill="1" applyBorder="1"/>
    <xf numFmtId="0" fontId="22" fillId="0" borderId="0" xfId="0" applyFont="1" applyFill="1" applyBorder="1" applyAlignment="1">
      <alignment horizontal="left"/>
    </xf>
    <xf numFmtId="166" fontId="13" fillId="0" borderId="0" xfId="0" applyNumberFormat="1" applyFont="1" applyFill="1" applyBorder="1"/>
    <xf numFmtId="171" fontId="5" fillId="0" borderId="0" xfId="0" applyNumberFormat="1" applyFont="1" applyFill="1" applyBorder="1"/>
    <xf numFmtId="166" fontId="23" fillId="0" borderId="0" xfId="0" applyNumberFormat="1" applyFont="1" applyFill="1" applyBorder="1"/>
    <xf numFmtId="0" fontId="3" fillId="0" borderId="0" xfId="0" applyFont="1" applyFill="1" applyBorder="1"/>
    <xf numFmtId="166" fontId="19" fillId="0" borderId="0" xfId="0" applyNumberFormat="1" applyFont="1" applyFill="1" applyBorder="1"/>
    <xf numFmtId="171" fontId="24" fillId="0" borderId="0" xfId="0" applyNumberFormat="1" applyFont="1" applyFill="1" applyBorder="1"/>
    <xf numFmtId="171" fontId="22" fillId="0" borderId="0" xfId="0" applyNumberFormat="1" applyFont="1" applyFill="1" applyBorder="1"/>
    <xf numFmtId="0" fontId="24" fillId="0" borderId="0" xfId="0" applyFont="1" applyFill="1" applyBorder="1"/>
    <xf numFmtId="174" fontId="7" fillId="0" borderId="0" xfId="0" applyNumberFormat="1" applyFont="1" applyFill="1" applyBorder="1"/>
    <xf numFmtId="9" fontId="6" fillId="0" borderId="0" xfId="0" applyNumberFormat="1" applyFont="1" applyFill="1" applyBorder="1"/>
    <xf numFmtId="170" fontId="25" fillId="0" borderId="0" xfId="0" applyNumberFormat="1" applyFont="1" applyFill="1" applyBorder="1"/>
    <xf numFmtId="175" fontId="7" fillId="0" borderId="0" xfId="0" applyNumberFormat="1" applyFont="1" applyFill="1" applyBorder="1"/>
    <xf numFmtId="1" fontId="7" fillId="0" borderId="0" xfId="0" applyNumberFormat="1" applyFont="1" applyFill="1" applyBorder="1"/>
    <xf numFmtId="3" fontId="0" fillId="0" borderId="0" xfId="0" applyNumberFormat="1" applyFill="1" applyBorder="1"/>
    <xf numFmtId="168" fontId="5" fillId="0" borderId="0" xfId="0" applyNumberFormat="1" applyFont="1" applyFill="1" applyBorder="1" applyAlignment="1">
      <alignment horizontal="right"/>
    </xf>
    <xf numFmtId="0" fontId="26" fillId="0" borderId="0" xfId="0" applyFont="1" applyFill="1" applyBorder="1"/>
    <xf numFmtId="166" fontId="0" fillId="0" borderId="0" xfId="0" applyNumberFormat="1"/>
    <xf numFmtId="0" fontId="2" fillId="0" borderId="0" xfId="0" applyFont="1" applyFill="1"/>
    <xf numFmtId="1" fontId="0" fillId="0" borderId="0" xfId="0" applyNumberFormat="1" applyFill="1"/>
    <xf numFmtId="169" fontId="0" fillId="0" borderId="0" xfId="0" applyNumberFormat="1"/>
    <xf numFmtId="166" fontId="13" fillId="0" borderId="0" xfId="0" applyNumberFormat="1" applyFont="1"/>
    <xf numFmtId="177" fontId="7" fillId="0" borderId="0" xfId="0" applyNumberFormat="1" applyFont="1"/>
    <xf numFmtId="166" fontId="13" fillId="0" borderId="0" xfId="0" applyNumberFormat="1" applyFont="1" applyFill="1"/>
    <xf numFmtId="166" fontId="7" fillId="0" borderId="0" xfId="0" applyNumberFormat="1" applyFont="1" applyFill="1"/>
    <xf numFmtId="177" fontId="7" fillId="0" borderId="0" xfId="0" applyNumberFormat="1" applyFont="1" applyFill="1"/>
    <xf numFmtId="3" fontId="7" fillId="0" borderId="0" xfId="0" applyNumberFormat="1" applyFont="1" applyFill="1"/>
    <xf numFmtId="166" fontId="4" fillId="0" borderId="0" xfId="0" applyNumberFormat="1" applyFont="1" applyFill="1" applyBorder="1"/>
    <xf numFmtId="3" fontId="13" fillId="0" borderId="0" xfId="0" applyNumberFormat="1" applyFont="1"/>
    <xf numFmtId="3" fontId="0" fillId="0" borderId="0" xfId="0" applyNumberFormat="1"/>
    <xf numFmtId="180" fontId="27" fillId="0" borderId="0" xfId="0" applyNumberFormat="1" applyFont="1" applyBorder="1" applyAlignment="1" applyProtection="1">
      <alignment horizontal="left"/>
    </xf>
    <xf numFmtId="3" fontId="28" fillId="0" borderId="0" xfId="0" applyNumberFormat="1" applyFont="1" applyBorder="1" applyAlignment="1">
      <alignment vertical="top" wrapText="1"/>
    </xf>
    <xf numFmtId="3" fontId="28" fillId="0" borderId="0" xfId="0" applyNumberFormat="1" applyFont="1" applyBorder="1" applyAlignment="1">
      <alignment vertical="top"/>
    </xf>
    <xf numFmtId="3" fontId="0" fillId="0" borderId="0" xfId="0" applyNumberFormat="1" applyBorder="1"/>
    <xf numFmtId="0" fontId="0" fillId="0" borderId="0" xfId="0" applyBorder="1"/>
    <xf numFmtId="166" fontId="8" fillId="0" borderId="0" xfId="0" applyNumberFormat="1" applyFont="1" applyFill="1" applyBorder="1"/>
    <xf numFmtId="166" fontId="11" fillId="0" borderId="0" xfId="0" applyNumberFormat="1" applyFont="1" applyFill="1" applyBorder="1"/>
    <xf numFmtId="166" fontId="9" fillId="0" borderId="0" xfId="0" applyNumberFormat="1" applyFont="1" applyFill="1" applyBorder="1" applyAlignment="1">
      <alignment horizontal="right"/>
    </xf>
    <xf numFmtId="0" fontId="12" fillId="0" borderId="0" xfId="0" applyFont="1" applyFill="1"/>
    <xf numFmtId="3" fontId="12" fillId="0" borderId="0" xfId="0" applyNumberFormat="1" applyFont="1" applyFill="1"/>
    <xf numFmtId="2" fontId="9" fillId="0" borderId="0" xfId="0" applyNumberFormat="1" applyFont="1" applyFill="1" applyBorder="1"/>
    <xf numFmtId="0" fontId="3" fillId="0" borderId="0" xfId="0" applyFont="1" applyFill="1"/>
    <xf numFmtId="2" fontId="8" fillId="0" borderId="0" xfId="0" applyNumberFormat="1" applyFont="1" applyFill="1" applyBorder="1"/>
    <xf numFmtId="171" fontId="9" fillId="0" borderId="0" xfId="0" applyNumberFormat="1" applyFont="1" applyFill="1" applyBorder="1"/>
    <xf numFmtId="0" fontId="3" fillId="0" borderId="0" xfId="0" applyFont="1" applyBorder="1"/>
    <xf numFmtId="0" fontId="8" fillId="0" borderId="0" xfId="0" applyFont="1" applyFill="1" applyBorder="1"/>
    <xf numFmtId="0" fontId="9" fillId="0" borderId="0" xfId="0" applyFont="1" applyFill="1" applyBorder="1" applyAlignment="1">
      <alignment horizontal="right"/>
    </xf>
    <xf numFmtId="0" fontId="12" fillId="0" borderId="0" xfId="0" applyFont="1" applyFill="1" applyAlignment="1">
      <alignment horizontal="left"/>
    </xf>
    <xf numFmtId="3" fontId="8" fillId="0" borderId="3" xfId="0" applyNumberFormat="1" applyFont="1" applyFill="1" applyBorder="1"/>
    <xf numFmtId="3" fontId="9" fillId="0" borderId="3" xfId="0" applyNumberFormat="1" applyFont="1" applyFill="1" applyBorder="1"/>
    <xf numFmtId="3" fontId="3" fillId="0" borderId="3" xfId="0" applyNumberFormat="1" applyFont="1" applyBorder="1"/>
    <xf numFmtId="0" fontId="3" fillId="0" borderId="3" xfId="0" applyFont="1" applyBorder="1"/>
    <xf numFmtId="0" fontId="8" fillId="0" borderId="3" xfId="0" applyFont="1" applyFill="1" applyBorder="1"/>
    <xf numFmtId="0" fontId="3" fillId="0" borderId="3" xfId="0" applyFont="1" applyFill="1" applyBorder="1"/>
    <xf numFmtId="0" fontId="9" fillId="6" borderId="0" xfId="0" applyFont="1" applyFill="1" applyBorder="1"/>
    <xf numFmtId="0" fontId="8" fillId="6" borderId="0" xfId="0" applyFont="1" applyFill="1" applyBorder="1"/>
    <xf numFmtId="0" fontId="12" fillId="6" borderId="0" xfId="0" applyFont="1" applyFill="1"/>
    <xf numFmtId="3" fontId="9" fillId="4" borderId="3" xfId="0" applyNumberFormat="1" applyFont="1" applyFill="1" applyBorder="1" applyAlignment="1" applyProtection="1">
      <alignment horizontal="right"/>
    </xf>
    <xf numFmtId="0" fontId="9" fillId="4" borderId="3" xfId="0" applyFont="1" applyFill="1" applyBorder="1"/>
    <xf numFmtId="166" fontId="3" fillId="0" borderId="0" xfId="0" applyNumberFormat="1" applyFont="1" applyFill="1" applyBorder="1"/>
    <xf numFmtId="0" fontId="12" fillId="0" borderId="0" xfId="0" applyFont="1" applyFill="1" applyBorder="1" applyAlignment="1">
      <alignment horizontal="right"/>
    </xf>
    <xf numFmtId="0" fontId="3" fillId="4" borderId="0" xfId="0" applyFont="1" applyFill="1" applyBorder="1"/>
    <xf numFmtId="3" fontId="10" fillId="4" borderId="0" xfId="0" applyNumberFormat="1" applyFont="1" applyFill="1" applyBorder="1" applyAlignment="1">
      <alignment horizontal="right"/>
    </xf>
    <xf numFmtId="0" fontId="0" fillId="0" borderId="0" xfId="0" applyAlignment="1">
      <alignment wrapText="1"/>
    </xf>
    <xf numFmtId="0" fontId="7" fillId="0" borderId="0" xfId="0" applyFont="1" applyAlignment="1">
      <alignment wrapText="1"/>
    </xf>
    <xf numFmtId="0" fontId="12" fillId="0" borderId="0" xfId="0" applyFont="1" applyFill="1" applyBorder="1"/>
    <xf numFmtId="169" fontId="8" fillId="0" borderId="0" xfId="0" applyNumberFormat="1" applyFont="1" applyFill="1" applyBorder="1"/>
    <xf numFmtId="0" fontId="3" fillId="0" borderId="0" xfId="0" applyFont="1" applyFill="1" applyBorder="1" applyAlignment="1">
      <alignment horizontal="right"/>
    </xf>
    <xf numFmtId="0" fontId="10" fillId="0" borderId="0" xfId="0" applyFont="1" applyFill="1" applyBorder="1" applyAlignment="1">
      <alignment horizontal="right"/>
    </xf>
    <xf numFmtId="3" fontId="3" fillId="0" borderId="0" xfId="0" applyNumberFormat="1" applyFont="1" applyFill="1" applyBorder="1" applyAlignment="1">
      <alignment horizontal="right"/>
    </xf>
    <xf numFmtId="0" fontId="31" fillId="0" borderId="3" xfId="0" applyFont="1" applyFill="1" applyBorder="1"/>
    <xf numFmtId="3" fontId="31" fillId="0" borderId="0" xfId="0" applyNumberFormat="1" applyFont="1" applyFill="1" applyBorder="1"/>
    <xf numFmtId="10" fontId="8" fillId="0" borderId="0" xfId="0" applyNumberFormat="1" applyFont="1" applyFill="1" applyBorder="1" applyAlignment="1">
      <alignment horizontal="right"/>
    </xf>
    <xf numFmtId="3" fontId="3" fillId="0" borderId="0" xfId="0" applyNumberFormat="1" applyFont="1" applyFill="1" applyBorder="1"/>
    <xf numFmtId="0" fontId="30" fillId="0" borderId="0" xfId="0" applyFont="1" applyFill="1" applyBorder="1" applyAlignment="1">
      <alignment horizontal="right"/>
    </xf>
    <xf numFmtId="0" fontId="10" fillId="0" borderId="0" xfId="0" applyFont="1" applyFill="1" applyBorder="1" applyAlignment="1">
      <alignment horizontal="left"/>
    </xf>
    <xf numFmtId="14" fontId="32" fillId="0" borderId="0" xfId="0" applyNumberFormat="1" applyFont="1" applyFill="1" applyBorder="1" applyAlignment="1">
      <alignment horizontal="right"/>
    </xf>
    <xf numFmtId="0" fontId="9" fillId="0" borderId="0" xfId="0" applyFont="1" applyBorder="1" applyAlignment="1">
      <alignment horizontal="right"/>
    </xf>
    <xf numFmtId="3" fontId="12" fillId="0" borderId="0" xfId="0" applyNumberFormat="1" applyFont="1" applyFill="1" applyBorder="1" applyAlignment="1">
      <alignment horizontal="right"/>
    </xf>
    <xf numFmtId="10" fontId="9" fillId="0" borderId="0" xfId="0" applyNumberFormat="1" applyFont="1" applyFill="1" applyBorder="1" applyAlignment="1">
      <alignment horizontal="right"/>
    </xf>
    <xf numFmtId="0" fontId="3" fillId="0" borderId="3" xfId="0" applyFont="1" applyFill="1" applyBorder="1" applyAlignment="1">
      <alignment horizontal="right"/>
    </xf>
    <xf numFmtId="4" fontId="12" fillId="0" borderId="0" xfId="0" applyNumberFormat="1" applyFont="1" applyFill="1" applyBorder="1" applyAlignment="1">
      <alignment horizontal="right"/>
    </xf>
    <xf numFmtId="10" fontId="12" fillId="0" borderId="0" xfId="0" applyNumberFormat="1" applyFont="1" applyFill="1" applyBorder="1" applyAlignment="1">
      <alignment horizontal="right"/>
    </xf>
    <xf numFmtId="3" fontId="12" fillId="0" borderId="3" xfId="0" applyNumberFormat="1" applyFont="1" applyFill="1" applyBorder="1" applyAlignment="1">
      <alignment horizontal="right"/>
    </xf>
    <xf numFmtId="176" fontId="8" fillId="0" borderId="0" xfId="0" applyNumberFormat="1" applyFont="1" applyFill="1" applyBorder="1"/>
    <xf numFmtId="0" fontId="0" fillId="0" borderId="0" xfId="0" applyFont="1" applyAlignment="1"/>
    <xf numFmtId="0" fontId="0" fillId="0" borderId="0" xfId="0" applyFont="1"/>
    <xf numFmtId="168" fontId="12" fillId="0" borderId="0" xfId="0" applyNumberFormat="1" applyFont="1" applyFill="1" applyBorder="1"/>
    <xf numFmtId="3" fontId="12" fillId="4" borderId="3" xfId="0" applyNumberFormat="1" applyFont="1" applyFill="1" applyBorder="1" applyAlignment="1">
      <alignment horizontal="right"/>
    </xf>
    <xf numFmtId="0" fontId="12" fillId="4" borderId="3" xfId="0" applyFont="1" applyFill="1" applyBorder="1"/>
    <xf numFmtId="0" fontId="2" fillId="4" borderId="0" xfId="0" applyFont="1" applyFill="1"/>
    <xf numFmtId="3" fontId="9" fillId="4" borderId="3" xfId="0" applyNumberFormat="1" applyFont="1" applyFill="1" applyBorder="1"/>
    <xf numFmtId="3" fontId="12" fillId="4" borderId="3" xfId="0" applyNumberFormat="1" applyFont="1" applyFill="1" applyBorder="1"/>
    <xf numFmtId="0" fontId="0" fillId="4" borderId="3" xfId="0" applyFill="1" applyBorder="1" applyAlignment="1">
      <alignment wrapText="1"/>
    </xf>
    <xf numFmtId="0" fontId="0" fillId="4" borderId="0" xfId="0" applyFill="1" applyAlignment="1">
      <alignment wrapText="1"/>
    </xf>
    <xf numFmtId="0" fontId="0" fillId="7" borderId="0" xfId="0" applyFill="1" applyAlignment="1">
      <alignment wrapText="1"/>
    </xf>
    <xf numFmtId="0" fontId="3" fillId="7" borderId="0" xfId="0" applyFont="1" applyFill="1" applyBorder="1" applyAlignment="1">
      <alignment horizontal="right" wrapText="1"/>
    </xf>
    <xf numFmtId="10" fontId="8" fillId="7" borderId="0" xfId="0" applyNumberFormat="1" applyFont="1" applyFill="1" applyBorder="1" applyAlignment="1">
      <alignment horizontal="right" wrapText="1"/>
    </xf>
    <xf numFmtId="0" fontId="9" fillId="7" borderId="3" xfId="0" applyFont="1" applyFill="1" applyBorder="1"/>
    <xf numFmtId="0" fontId="2" fillId="7" borderId="0" xfId="0" applyFont="1" applyFill="1"/>
    <xf numFmtId="10" fontId="12" fillId="7" borderId="0" xfId="0" applyNumberFormat="1" applyFont="1" applyFill="1" applyBorder="1" applyAlignment="1">
      <alignment horizontal="right"/>
    </xf>
    <xf numFmtId="10" fontId="9" fillId="7" borderId="0" xfId="0" applyNumberFormat="1" applyFont="1" applyFill="1" applyBorder="1" applyAlignment="1">
      <alignment wrapText="1"/>
    </xf>
    <xf numFmtId="172" fontId="12" fillId="0" borderId="0" xfId="0" applyNumberFormat="1" applyFont="1" applyFill="1" applyBorder="1"/>
    <xf numFmtId="3" fontId="3" fillId="4" borderId="0" xfId="0" applyNumberFormat="1" applyFont="1" applyFill="1" applyBorder="1"/>
    <xf numFmtId="0" fontId="3" fillId="8" borderId="0" xfId="0" applyFont="1" applyFill="1" applyBorder="1"/>
    <xf numFmtId="0" fontId="3" fillId="7" borderId="0" xfId="0" applyFont="1" applyFill="1" applyBorder="1"/>
    <xf numFmtId="0" fontId="0" fillId="7" borderId="0" xfId="0" applyFont="1" applyFill="1"/>
    <xf numFmtId="0" fontId="12" fillId="0" borderId="0" xfId="0" applyFont="1"/>
    <xf numFmtId="0" fontId="3" fillId="0" borderId="0" xfId="0" applyFont="1" applyBorder="1" applyAlignment="1">
      <alignment horizontal="right"/>
    </xf>
    <xf numFmtId="3" fontId="10" fillId="0" borderId="0" xfId="0" applyNumberFormat="1" applyFont="1" applyBorder="1" applyAlignment="1">
      <alignment horizontal="right"/>
    </xf>
    <xf numFmtId="3" fontId="12" fillId="0" borderId="3" xfId="0" applyNumberFormat="1" applyFont="1" applyBorder="1"/>
    <xf numFmtId="3" fontId="3" fillId="0" borderId="3" xfId="0" applyNumberFormat="1" applyFont="1" applyFill="1" applyBorder="1"/>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35" fillId="0" borderId="0" xfId="0" applyNumberFormat="1"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0" xfId="0" applyFont="1" applyFill="1" applyBorder="1" applyAlignment="1">
      <alignment horizontal="left" vertical="center" wrapText="1"/>
    </xf>
    <xf numFmtId="3" fontId="36" fillId="3" borderId="3"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3" fontId="37" fillId="0" borderId="0" xfId="0" applyNumberFormat="1" applyFont="1" applyFill="1" applyBorder="1" applyAlignment="1">
      <alignment horizontal="left" vertical="center" wrapText="1"/>
    </xf>
    <xf numFmtId="4" fontId="37" fillId="0" borderId="0" xfId="0" applyNumberFormat="1" applyFont="1" applyFill="1" applyBorder="1" applyAlignment="1">
      <alignment horizontal="left" vertical="center" wrapText="1"/>
    </xf>
    <xf numFmtId="173" fontId="37" fillId="0" borderId="0" xfId="0" applyNumberFormat="1" applyFont="1" applyFill="1" applyBorder="1" applyAlignment="1">
      <alignment horizontal="left" vertical="center" wrapText="1"/>
    </xf>
    <xf numFmtId="173" fontId="34" fillId="0" borderId="0" xfId="0" applyNumberFormat="1" applyFont="1" applyFill="1" applyBorder="1" applyAlignment="1">
      <alignment horizontal="left" vertical="center" wrapText="1"/>
    </xf>
    <xf numFmtId="9" fontId="34" fillId="0" borderId="0" xfId="0" applyNumberFormat="1" applyFont="1" applyFill="1" applyBorder="1" applyAlignment="1">
      <alignment horizontal="left" vertical="center" wrapText="1"/>
    </xf>
    <xf numFmtId="0" fontId="34" fillId="0" borderId="0" xfId="0" applyFont="1" applyAlignment="1">
      <alignment horizontal="left" vertical="center"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3" fontId="36" fillId="0" borderId="0" xfId="0" applyNumberFormat="1" applyFont="1" applyFill="1" applyBorder="1" applyAlignment="1">
      <alignment horizontal="left" vertical="center" wrapText="1"/>
    </xf>
    <xf numFmtId="4" fontId="36" fillId="3" borderId="0" xfId="0" applyNumberFormat="1" applyFont="1" applyFill="1" applyBorder="1" applyAlignment="1">
      <alignment horizontal="left" vertical="center" wrapText="1"/>
    </xf>
    <xf numFmtId="3" fontId="35" fillId="3" borderId="3" xfId="0" applyNumberFormat="1" applyFont="1" applyFill="1" applyBorder="1" applyAlignment="1">
      <alignment horizontal="left" vertical="center" wrapText="1"/>
    </xf>
    <xf numFmtId="4" fontId="36" fillId="0" borderId="0" xfId="0" applyNumberFormat="1" applyFont="1" applyBorder="1" applyAlignment="1">
      <alignment wrapText="1"/>
    </xf>
    <xf numFmtId="4" fontId="36" fillId="0" borderId="0" xfId="0" applyNumberFormat="1" applyFont="1" applyFill="1" applyBorder="1" applyAlignment="1">
      <alignment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7" fillId="0" borderId="0" xfId="0" applyFont="1" applyAlignment="1">
      <alignment horizontal="left" vertical="center" wrapText="1"/>
    </xf>
    <xf numFmtId="0" fontId="12" fillId="0" borderId="1" xfId="0" applyFont="1" applyFill="1" applyBorder="1"/>
    <xf numFmtId="4" fontId="3" fillId="0" borderId="0" xfId="0" applyNumberFormat="1" applyFont="1" applyFill="1" applyBorder="1" applyAlignment="1">
      <alignment wrapText="1"/>
    </xf>
    <xf numFmtId="168" fontId="3" fillId="0" borderId="0" xfId="0" applyNumberFormat="1" applyFont="1" applyBorder="1" applyAlignment="1">
      <alignment horizontal="right"/>
    </xf>
    <xf numFmtId="4" fontId="36" fillId="3" borderId="3" xfId="0" applyNumberFormat="1" applyFont="1" applyFill="1" applyBorder="1" applyAlignment="1">
      <alignment horizontal="left" vertical="center" wrapText="1"/>
    </xf>
    <xf numFmtId="0" fontId="3" fillId="7" borderId="0" xfId="0" applyFont="1" applyFill="1"/>
    <xf numFmtId="0" fontId="12" fillId="7" borderId="0" xfId="0" applyFont="1" applyFill="1"/>
    <xf numFmtId="0" fontId="3" fillId="7" borderId="3" xfId="0" applyFont="1" applyFill="1" applyBorder="1"/>
    <xf numFmtId="0" fontId="3" fillId="7" borderId="0" xfId="0" applyFont="1" applyFill="1" applyBorder="1" applyAlignment="1">
      <alignment horizontal="right"/>
    </xf>
    <xf numFmtId="3" fontId="8" fillId="7" borderId="0" xfId="0" applyNumberFormat="1" applyFont="1" applyFill="1" applyBorder="1" applyAlignment="1">
      <alignment horizontal="right"/>
    </xf>
    <xf numFmtId="168" fontId="12" fillId="7" borderId="0" xfId="0" applyNumberFormat="1" applyFont="1" applyFill="1" applyBorder="1" applyAlignment="1">
      <alignment horizontal="right"/>
    </xf>
    <xf numFmtId="0" fontId="12" fillId="8" borderId="0" xfId="0" applyFont="1" applyFill="1" applyBorder="1"/>
    <xf numFmtId="0" fontId="12" fillId="8" borderId="3" xfId="0" applyFont="1" applyFill="1" applyBorder="1"/>
    <xf numFmtId="172" fontId="12" fillId="8" borderId="0" xfId="0" applyNumberFormat="1" applyFont="1" applyFill="1" applyBorder="1"/>
    <xf numFmtId="0" fontId="12" fillId="8" borderId="3" xfId="0" applyFont="1" applyFill="1" applyBorder="1" applyAlignment="1">
      <alignment horizontal="left"/>
    </xf>
    <xf numFmtId="0" fontId="9" fillId="0" borderId="0" xfId="0" applyFont="1" applyFill="1"/>
    <xf numFmtId="0" fontId="31" fillId="0" borderId="0" xfId="0" applyFont="1" applyFill="1"/>
    <xf numFmtId="0" fontId="8" fillId="0" borderId="0" xfId="0" applyFont="1" applyFill="1"/>
    <xf numFmtId="14" fontId="31" fillId="0" borderId="0" xfId="0" applyNumberFormat="1" applyFont="1" applyFill="1" applyAlignment="1">
      <alignment horizontal="left"/>
    </xf>
    <xf numFmtId="166" fontId="9" fillId="0" borderId="0" xfId="0" applyNumberFormat="1" applyFont="1" applyFill="1" applyBorder="1"/>
    <xf numFmtId="0" fontId="8" fillId="0" borderId="0" xfId="0" applyFont="1" applyFill="1" applyBorder="1" applyAlignment="1">
      <alignment horizontal="left"/>
    </xf>
    <xf numFmtId="3" fontId="8" fillId="0" borderId="0" xfId="0" applyNumberFormat="1" applyFont="1" applyFill="1"/>
    <xf numFmtId="0" fontId="8" fillId="0" borderId="0" xfId="0" applyFont="1" applyFill="1" applyProtection="1"/>
    <xf numFmtId="0" fontId="8" fillId="0" borderId="0" xfId="0" applyFont="1" applyFill="1" applyAlignment="1" applyProtection="1">
      <alignment horizontal="left"/>
    </xf>
    <xf numFmtId="0" fontId="36" fillId="0" borderId="0" xfId="0" applyFont="1" applyFill="1" applyAlignment="1">
      <alignment horizontal="left" vertical="center" wrapText="1"/>
    </xf>
    <xf numFmtId="3" fontId="37" fillId="0" borderId="0" xfId="0" applyNumberFormat="1" applyFont="1" applyAlignment="1">
      <alignment horizontal="left" vertical="center" wrapText="1"/>
    </xf>
    <xf numFmtId="0" fontId="9" fillId="0" borderId="1" xfId="0" applyFont="1" applyFill="1" applyBorder="1"/>
    <xf numFmtId="3" fontId="9" fillId="0" borderId="1" xfId="0" applyNumberFormat="1" applyFont="1" applyFill="1" applyBorder="1"/>
    <xf numFmtId="166" fontId="36" fillId="10" borderId="1" xfId="0" applyNumberFormat="1" applyFont="1" applyFill="1" applyBorder="1" applyAlignment="1">
      <alignment horizontal="left" vertical="center" wrapText="1"/>
    </xf>
    <xf numFmtId="166" fontId="9" fillId="9" borderId="1" xfId="0" applyNumberFormat="1" applyFont="1" applyFill="1" applyBorder="1"/>
    <xf numFmtId="166" fontId="35" fillId="2" borderId="0" xfId="0" applyNumberFormat="1" applyFont="1" applyFill="1" applyBorder="1" applyAlignment="1">
      <alignment horizontal="left" vertical="center" wrapText="1"/>
    </xf>
    <xf numFmtId="3" fontId="9" fillId="0" borderId="0" xfId="0" applyNumberFormat="1" applyFont="1" applyBorder="1" applyAlignment="1">
      <alignment horizontal="left"/>
    </xf>
    <xf numFmtId="3" fontId="9" fillId="0" borderId="0" xfId="0" applyNumberFormat="1" applyFont="1"/>
    <xf numFmtId="3" fontId="8" fillId="0" borderId="3" xfId="0" applyNumberFormat="1" applyFont="1" applyBorder="1"/>
    <xf numFmtId="3" fontId="8" fillId="0" borderId="3" xfId="0" applyNumberFormat="1" applyFont="1" applyBorder="1" applyAlignment="1">
      <alignment horizontal="right"/>
    </xf>
    <xf numFmtId="14" fontId="30" fillId="0" borderId="0" xfId="0" applyNumberFormat="1" applyFont="1" applyFill="1" applyBorder="1" applyAlignment="1">
      <alignment horizontal="right"/>
    </xf>
    <xf numFmtId="3" fontId="30" fillId="0" borderId="0" xfId="0" applyNumberFormat="1" applyFont="1" applyBorder="1" applyAlignment="1">
      <alignment horizontal="right"/>
    </xf>
    <xf numFmtId="3" fontId="29" fillId="0" borderId="0" xfId="0" applyNumberFormat="1" applyFont="1" applyBorder="1" applyAlignment="1">
      <alignment horizontal="center"/>
    </xf>
    <xf numFmtId="178" fontId="8" fillId="0" borderId="0" xfId="0" applyNumberFormat="1" applyFont="1" applyBorder="1" applyAlignment="1">
      <alignment horizontal="right"/>
    </xf>
    <xf numFmtId="3" fontId="10" fillId="0" borderId="0" xfId="0" applyNumberFormat="1" applyFont="1" applyFill="1" applyBorder="1" applyAlignment="1">
      <alignment horizontal="center"/>
    </xf>
    <xf numFmtId="165" fontId="8" fillId="0" borderId="0" xfId="0" applyNumberFormat="1" applyFont="1" applyBorder="1" applyAlignment="1">
      <alignment horizontal="right"/>
    </xf>
    <xf numFmtId="178" fontId="8" fillId="0" borderId="0" xfId="0" applyNumberFormat="1" applyFont="1" applyFill="1" applyBorder="1" applyAlignment="1">
      <alignment horizontal="right"/>
    </xf>
    <xf numFmtId="179"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0" fontId="8" fillId="0" borderId="0" xfId="0" applyFont="1" applyBorder="1" applyAlignment="1">
      <alignment horizontal="left"/>
    </xf>
    <xf numFmtId="3" fontId="8" fillId="0" borderId="3" xfId="0" applyNumberFormat="1" applyFont="1" applyFill="1" applyBorder="1" applyAlignment="1" applyProtection="1">
      <alignment horizontal="right"/>
      <protection locked="0"/>
    </xf>
    <xf numFmtId="2" fontId="8" fillId="0" borderId="0" xfId="0" applyNumberFormat="1" applyFont="1" applyAlignment="1">
      <alignment horizontal="right"/>
    </xf>
    <xf numFmtId="3" fontId="8" fillId="0" borderId="3" xfId="0" applyNumberFormat="1" applyFont="1" applyFill="1" applyBorder="1" applyAlignment="1">
      <alignment horizontal="right"/>
    </xf>
    <xf numFmtId="3" fontId="31" fillId="0" borderId="3" xfId="0" applyNumberFormat="1" applyFont="1" applyFill="1" applyBorder="1" applyAlignment="1" applyProtection="1">
      <alignment horizontal="right"/>
      <protection locked="0"/>
    </xf>
    <xf numFmtId="3" fontId="31" fillId="0" borderId="0" xfId="0" applyNumberFormat="1" applyFont="1" applyFill="1" applyBorder="1" applyAlignment="1">
      <alignment horizontal="right"/>
    </xf>
    <xf numFmtId="3" fontId="8" fillId="0" borderId="0" xfId="0" applyNumberFormat="1" applyFont="1"/>
    <xf numFmtId="3" fontId="36" fillId="0" borderId="0" xfId="0" applyNumberFormat="1" applyFont="1" applyBorder="1" applyAlignment="1">
      <alignment vertical="center" wrapText="1"/>
    </xf>
    <xf numFmtId="3" fontId="35" fillId="0" borderId="0" xfId="0" applyNumberFormat="1" applyFont="1" applyAlignment="1">
      <alignment vertical="center" wrapText="1"/>
    </xf>
    <xf numFmtId="3" fontId="36" fillId="0" borderId="3" xfId="0" applyNumberFormat="1" applyFont="1" applyBorder="1" applyAlignment="1">
      <alignment vertical="center" wrapText="1"/>
    </xf>
    <xf numFmtId="3" fontId="35" fillId="0" borderId="0" xfId="0" applyNumberFormat="1" applyFont="1" applyBorder="1" applyAlignment="1">
      <alignment vertical="center" wrapText="1"/>
    </xf>
    <xf numFmtId="178" fontId="36" fillId="0" borderId="0" xfId="0" applyNumberFormat="1" applyFont="1" applyBorder="1" applyAlignment="1">
      <alignment vertical="center" wrapText="1"/>
    </xf>
    <xf numFmtId="0" fontId="34" fillId="0" borderId="0" xfId="0" applyFont="1" applyAlignment="1">
      <alignment vertical="center" wrapText="1"/>
    </xf>
    <xf numFmtId="3" fontId="34" fillId="0" borderId="0" xfId="0" applyNumberFormat="1" applyFont="1" applyAlignment="1">
      <alignment vertical="center" wrapText="1"/>
    </xf>
    <xf numFmtId="166" fontId="9" fillId="0" borderId="3" xfId="0" applyNumberFormat="1" applyFont="1" applyFill="1" applyBorder="1" applyAlignment="1">
      <alignment horizontal="right"/>
    </xf>
    <xf numFmtId="166" fontId="9" fillId="0" borderId="6" xfId="0" applyNumberFormat="1" applyFont="1" applyFill="1" applyBorder="1" applyAlignment="1">
      <alignment horizontal="right"/>
    </xf>
    <xf numFmtId="174" fontId="30" fillId="0" borderId="3" xfId="0" applyNumberFormat="1" applyFont="1" applyFill="1" applyBorder="1" applyAlignment="1">
      <alignment horizontal="right"/>
    </xf>
    <xf numFmtId="166" fontId="8" fillId="0" borderId="6" xfId="0" applyNumberFormat="1" applyFont="1" applyFill="1" applyBorder="1" applyAlignment="1">
      <alignment horizontal="right"/>
    </xf>
    <xf numFmtId="3" fontId="36" fillId="3" borderId="3" xfId="0" applyNumberFormat="1" applyFont="1" applyFill="1" applyBorder="1" applyAlignment="1">
      <alignment vertical="center" wrapText="1"/>
    </xf>
    <xf numFmtId="3" fontId="36" fillId="3" borderId="0" xfId="0" applyNumberFormat="1" applyFont="1" applyFill="1" applyBorder="1" applyAlignment="1">
      <alignment vertical="center" wrapText="1"/>
    </xf>
    <xf numFmtId="0" fontId="34" fillId="3" borderId="0" xfId="0" applyFont="1" applyFill="1" applyAlignment="1">
      <alignment vertical="center" wrapText="1"/>
    </xf>
    <xf numFmtId="174" fontId="36" fillId="3" borderId="0" xfId="0" applyNumberFormat="1" applyFont="1" applyFill="1" applyBorder="1" applyAlignment="1">
      <alignment vertical="center" wrapText="1"/>
    </xf>
    <xf numFmtId="174" fontId="9" fillId="7" borderId="4" xfId="0" applyNumberFormat="1" applyFont="1" applyFill="1" applyBorder="1" applyAlignment="1">
      <alignment horizontal="right"/>
    </xf>
    <xf numFmtId="166" fontId="9" fillId="7" borderId="9" xfId="0" applyNumberFormat="1" applyFont="1" applyFill="1" applyBorder="1" applyAlignment="1">
      <alignment horizontal="right"/>
    </xf>
    <xf numFmtId="3" fontId="8" fillId="7" borderId="5" xfId="0" applyNumberFormat="1" applyFont="1" applyFill="1" applyBorder="1" applyAlignment="1">
      <alignment horizontal="left"/>
    </xf>
    <xf numFmtId="3" fontId="9" fillId="7" borderId="4" xfId="0" applyNumberFormat="1" applyFont="1" applyFill="1" applyBorder="1"/>
    <xf numFmtId="3" fontId="8" fillId="7" borderId="5" xfId="0" applyNumberFormat="1" applyFont="1" applyFill="1" applyBorder="1" applyAlignment="1">
      <alignment horizontal="right"/>
    </xf>
    <xf numFmtId="3" fontId="9" fillId="8" borderId="4" xfId="0" applyNumberFormat="1" applyFont="1" applyFill="1" applyBorder="1" applyAlignment="1">
      <alignment horizontal="left"/>
    </xf>
    <xf numFmtId="3" fontId="8" fillId="8" borderId="5" xfId="0" applyNumberFormat="1" applyFont="1" applyFill="1" applyBorder="1" applyAlignment="1">
      <alignment horizontal="right"/>
    </xf>
    <xf numFmtId="4" fontId="8" fillId="8" borderId="5" xfId="0" applyNumberFormat="1" applyFont="1" applyFill="1" applyBorder="1" applyAlignment="1">
      <alignment horizontal="right" wrapText="1"/>
    </xf>
    <xf numFmtId="3" fontId="9" fillId="7" borderId="5" xfId="0" applyNumberFormat="1" applyFont="1" applyFill="1" applyBorder="1" applyAlignment="1">
      <alignment horizontal="center"/>
    </xf>
    <xf numFmtId="0" fontId="9" fillId="0" borderId="0" xfId="0" applyFont="1"/>
    <xf numFmtId="0" fontId="8" fillId="0" borderId="0" xfId="0" applyFont="1"/>
    <xf numFmtId="14" fontId="9" fillId="0" borderId="0" xfId="0" applyNumberFormat="1" applyFont="1" applyAlignment="1">
      <alignment horizontal="left"/>
    </xf>
    <xf numFmtId="3" fontId="12" fillId="7" borderId="3" xfId="0" applyNumberFormat="1" applyFont="1" applyFill="1" applyBorder="1" applyAlignment="1">
      <alignment horizontal="right"/>
    </xf>
    <xf numFmtId="3" fontId="38" fillId="0" borderId="0" xfId="0" applyNumberFormat="1" applyFont="1" applyFill="1" applyBorder="1" applyAlignment="1"/>
    <xf numFmtId="180" fontId="8" fillId="0" borderId="0" xfId="0" applyNumberFormat="1" applyFont="1" applyBorder="1" applyAlignment="1">
      <alignment horizontal="center"/>
    </xf>
    <xf numFmtId="166" fontId="9" fillId="7" borderId="0" xfId="0" applyNumberFormat="1" applyFont="1" applyFill="1" applyBorder="1"/>
    <xf numFmtId="4" fontId="36" fillId="0" borderId="0"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34" fillId="0" borderId="0" xfId="0" applyFont="1" applyFill="1" applyAlignment="1">
      <alignment horizontal="left" vertical="center" wrapText="1"/>
    </xf>
    <xf numFmtId="10" fontId="35" fillId="5" borderId="2" xfId="0" applyNumberFormat="1" applyFont="1" applyFill="1" applyBorder="1" applyAlignment="1">
      <alignment horizontal="center" vertical="center"/>
    </xf>
    <xf numFmtId="0" fontId="39" fillId="0" borderId="0" xfId="0" applyFont="1" applyBorder="1" applyAlignment="1">
      <alignment horizontal="center"/>
    </xf>
    <xf numFmtId="3" fontId="12" fillId="4" borderId="1" xfId="0" applyNumberFormat="1" applyFont="1" applyFill="1" applyBorder="1"/>
    <xf numFmtId="166" fontId="9" fillId="0" borderId="0" xfId="0" applyNumberFormat="1" applyFont="1" applyBorder="1"/>
    <xf numFmtId="0" fontId="40" fillId="0" borderId="0" xfId="2" applyBorder="1" applyAlignment="1">
      <alignment horizontal="left"/>
    </xf>
    <xf numFmtId="0" fontId="40" fillId="0" borderId="0" xfId="2" applyFill="1"/>
    <xf numFmtId="0" fontId="40" fillId="0" borderId="0" xfId="2" applyFill="1" applyBorder="1"/>
    <xf numFmtId="0" fontId="40" fillId="0" borderId="0" xfId="2"/>
    <xf numFmtId="3" fontId="40" fillId="0" borderId="0" xfId="2" applyNumberFormat="1" applyBorder="1" applyAlignment="1">
      <alignment horizontal="left"/>
    </xf>
    <xf numFmtId="0" fontId="12" fillId="0" borderId="0" xfId="0" applyFont="1" applyFill="1" applyBorder="1" applyAlignment="1">
      <alignment vertical="top"/>
    </xf>
    <xf numFmtId="0" fontId="12" fillId="0" borderId="0" xfId="0" applyFont="1" applyFill="1" applyBorder="1" applyAlignment="1">
      <alignment horizontal="left" vertical="top" wrapText="1"/>
    </xf>
    <xf numFmtId="43" fontId="41" fillId="0" borderId="0" xfId="3" applyFont="1" applyFill="1" applyBorder="1" applyAlignment="1">
      <alignment horizontal="right"/>
    </xf>
    <xf numFmtId="43" fontId="41" fillId="0" borderId="3" xfId="3" applyFont="1" applyFill="1" applyBorder="1" applyAlignment="1">
      <alignment horizontal="left"/>
    </xf>
    <xf numFmtId="172" fontId="9" fillId="0" borderId="0" xfId="3" applyNumberFormat="1" applyFont="1" applyFill="1" applyBorder="1" applyAlignment="1">
      <alignment horizontal="right"/>
    </xf>
    <xf numFmtId="0" fontId="30" fillId="0" borderId="0" xfId="0" applyFont="1" applyBorder="1"/>
    <xf numFmtId="172" fontId="12" fillId="0" borderId="3" xfId="0" applyNumberFormat="1" applyFont="1" applyFill="1" applyBorder="1" applyAlignment="1">
      <alignment horizontal="right"/>
    </xf>
    <xf numFmtId="172" fontId="12" fillId="0" borderId="0" xfId="0" applyNumberFormat="1" applyFont="1" applyFill="1" applyBorder="1" applyAlignment="1">
      <alignment horizontal="right"/>
    </xf>
    <xf numFmtId="3" fontId="9" fillId="7" borderId="0" xfId="0" applyNumberFormat="1" applyFont="1" applyFill="1" applyBorder="1" applyAlignment="1">
      <alignment horizontal="right"/>
    </xf>
    <xf numFmtId="3" fontId="9" fillId="7" borderId="0" xfId="0" applyNumberFormat="1" applyFont="1" applyFill="1" applyBorder="1" applyAlignment="1">
      <alignment horizontal="center"/>
    </xf>
    <xf numFmtId="166" fontId="8" fillId="0" borderId="0" xfId="0" applyNumberFormat="1" applyFont="1" applyFill="1"/>
    <xf numFmtId="0" fontId="42" fillId="0" borderId="0" xfId="0" applyFont="1"/>
    <xf numFmtId="14" fontId="43" fillId="0" borderId="0" xfId="0" applyNumberFormat="1" applyFont="1" applyFill="1" applyAlignment="1">
      <alignment horizontal="left"/>
    </xf>
    <xf numFmtId="0" fontId="10" fillId="0" borderId="3" xfId="0" applyFont="1" applyBorder="1"/>
    <xf numFmtId="9" fontId="3" fillId="0" borderId="0" xfId="0" applyNumberFormat="1" applyFont="1" applyBorder="1" applyAlignment="1">
      <alignment horizontal="right"/>
    </xf>
    <xf numFmtId="9" fontId="3" fillId="0" borderId="0" xfId="0" applyNumberFormat="1" applyFont="1" applyFill="1" applyBorder="1" applyAlignment="1">
      <alignment horizontal="right"/>
    </xf>
    <xf numFmtId="9" fontId="8" fillId="0" borderId="0" xfId="0" applyNumberFormat="1" applyFont="1" applyFill="1" applyBorder="1" applyAlignment="1">
      <alignment horizontal="right"/>
    </xf>
    <xf numFmtId="0" fontId="10" fillId="0" borderId="0" xfId="0" applyFont="1" applyFill="1" applyBorder="1"/>
    <xf numFmtId="0" fontId="30" fillId="0" borderId="3" xfId="0" applyFont="1" applyFill="1" applyBorder="1" applyAlignment="1">
      <alignment horizontal="right"/>
    </xf>
    <xf numFmtId="0" fontId="10" fillId="0" borderId="0" xfId="0" applyFont="1" applyBorder="1"/>
    <xf numFmtId="0" fontId="30" fillId="6" borderId="0" xfId="0" applyFont="1" applyFill="1" applyBorder="1" applyAlignment="1">
      <alignment horizontal="right"/>
    </xf>
    <xf numFmtId="0" fontId="42" fillId="0" borderId="0" xfId="0" applyFont="1" applyFill="1" applyAlignment="1">
      <alignment wrapText="1"/>
    </xf>
    <xf numFmtId="14" fontId="43" fillId="0" borderId="1" xfId="0" applyNumberFormat="1" applyFont="1" applyFill="1" applyBorder="1" applyAlignment="1">
      <alignment horizontal="left"/>
    </xf>
    <xf numFmtId="3" fontId="8" fillId="7" borderId="0" xfId="0" applyNumberFormat="1" applyFont="1" applyFill="1" applyBorder="1"/>
    <xf numFmtId="166" fontId="5" fillId="0" borderId="0" xfId="0" applyNumberFormat="1" applyFont="1" applyFill="1" applyBorder="1" applyAlignment="1">
      <alignment horizontal="right"/>
    </xf>
    <xf numFmtId="166" fontId="9" fillId="5" borderId="0" xfId="0" applyNumberFormat="1" applyFont="1" applyFill="1" applyBorder="1" applyAlignment="1">
      <alignment horizontal="right"/>
    </xf>
    <xf numFmtId="0" fontId="0" fillId="7" borderId="0" xfId="0" applyFill="1"/>
    <xf numFmtId="172" fontId="44" fillId="0" borderId="0" xfId="0" applyNumberFormat="1" applyFont="1" applyFill="1" applyBorder="1"/>
    <xf numFmtId="4" fontId="45" fillId="0" borderId="0" xfId="0" applyNumberFormat="1" applyFont="1" applyFill="1" applyBorder="1" applyAlignment="1">
      <alignment wrapText="1"/>
    </xf>
    <xf numFmtId="3" fontId="30" fillId="0" borderId="0" xfId="0" applyNumberFormat="1" applyFont="1" applyFill="1" applyBorder="1" applyAlignment="1">
      <alignment horizontal="right"/>
    </xf>
    <xf numFmtId="10" fontId="12" fillId="0" borderId="0" xfId="4" applyNumberFormat="1" applyFont="1" applyFill="1" applyBorder="1" applyAlignment="1">
      <alignment horizontal="right"/>
    </xf>
    <xf numFmtId="3" fontId="6" fillId="0" borderId="0" xfId="0" applyNumberFormat="1" applyFont="1"/>
    <xf numFmtId="4" fontId="36" fillId="0" borderId="3" xfId="0" applyNumberFormat="1" applyFont="1" applyBorder="1" applyAlignment="1">
      <alignment wrapText="1"/>
    </xf>
    <xf numFmtId="0" fontId="0" fillId="0" borderId="0" xfId="0" applyFill="1" applyAlignment="1">
      <alignment wrapText="1"/>
    </xf>
    <xf numFmtId="0" fontId="0" fillId="0" borderId="0" xfId="0" applyFill="1" applyBorder="1" applyAlignment="1">
      <alignment wrapText="1"/>
    </xf>
    <xf numFmtId="0" fontId="2" fillId="0" borderId="0" xfId="0" applyFont="1" applyFill="1" applyBorder="1"/>
    <xf numFmtId="3" fontId="8" fillId="11" borderId="0" xfId="0" applyNumberFormat="1" applyFont="1" applyFill="1" applyBorder="1" applyAlignment="1">
      <alignment horizontal="right"/>
    </xf>
    <xf numFmtId="166" fontId="35" fillId="5" borderId="3" xfId="0" applyNumberFormat="1" applyFont="1" applyFill="1" applyBorder="1" applyAlignment="1">
      <alignment vertical="center" wrapText="1"/>
    </xf>
    <xf numFmtId="166" fontId="35" fillId="5" borderId="6" xfId="0" applyNumberFormat="1" applyFont="1" applyFill="1" applyBorder="1" applyAlignment="1">
      <alignment vertical="center" wrapText="1"/>
    </xf>
    <xf numFmtId="0" fontId="48" fillId="0" borderId="0" xfId="0" applyFont="1"/>
    <xf numFmtId="166" fontId="32" fillId="0" borderId="0" xfId="0" applyNumberFormat="1" applyFont="1" applyFill="1" applyBorder="1"/>
    <xf numFmtId="0" fontId="30" fillId="0" borderId="0" xfId="0" applyFont="1" applyFill="1" applyBorder="1"/>
    <xf numFmtId="3" fontId="9" fillId="0" borderId="6" xfId="0" applyNumberFormat="1" applyFont="1" applyBorder="1" applyAlignment="1">
      <alignment horizontal="right"/>
    </xf>
    <xf numFmtId="3" fontId="8" fillId="0" borderId="10" xfId="0" applyNumberFormat="1" applyFont="1" applyBorder="1" applyAlignment="1">
      <alignment horizontal="left"/>
    </xf>
    <xf numFmtId="3" fontId="8" fillId="0" borderId="4" xfId="0" applyNumberFormat="1" applyFont="1" applyBorder="1" applyAlignment="1">
      <alignment horizontal="left"/>
    </xf>
    <xf numFmtId="9" fontId="9" fillId="0" borderId="11" xfId="4" applyFont="1" applyBorder="1"/>
    <xf numFmtId="9" fontId="9" fillId="0" borderId="9" xfId="4" applyFont="1" applyBorder="1"/>
    <xf numFmtId="14" fontId="43" fillId="0" borderId="0" xfId="0" applyNumberFormat="1" applyFont="1" applyFill="1" applyBorder="1" applyAlignment="1">
      <alignment horizontal="left"/>
    </xf>
    <xf numFmtId="166" fontId="36" fillId="5" borderId="0" xfId="0" applyNumberFormat="1" applyFont="1" applyFill="1" applyBorder="1" applyAlignment="1">
      <alignment horizontal="left" vertical="center" wrapText="1"/>
    </xf>
    <xf numFmtId="169" fontId="10" fillId="0" borderId="0" xfId="0" applyNumberFormat="1" applyFont="1" applyFill="1" applyBorder="1"/>
    <xf numFmtId="0" fontId="42" fillId="0" borderId="0" xfId="0" applyFont="1" applyFill="1" applyBorder="1"/>
    <xf numFmtId="166" fontId="9" fillId="13" borderId="3" xfId="0" applyNumberFormat="1" applyFont="1" applyFill="1" applyBorder="1" applyAlignment="1">
      <alignment horizontal="right"/>
    </xf>
    <xf numFmtId="3" fontId="9" fillId="13" borderId="0" xfId="0" applyNumberFormat="1" applyFont="1" applyFill="1" applyBorder="1" applyAlignment="1">
      <alignment horizontal="right"/>
    </xf>
    <xf numFmtId="166" fontId="9" fillId="13" borderId="3" xfId="0" applyNumberFormat="1" applyFont="1" applyFill="1" applyBorder="1"/>
    <xf numFmtId="166" fontId="9" fillId="13" borderId="6" xfId="0" applyNumberFormat="1" applyFont="1" applyFill="1" applyBorder="1" applyAlignment="1">
      <alignment horizontal="right"/>
    </xf>
    <xf numFmtId="166" fontId="9" fillId="6" borderId="0" xfId="0" applyNumberFormat="1" applyFont="1" applyFill="1" applyBorder="1"/>
    <xf numFmtId="166" fontId="8" fillId="6" borderId="0" xfId="0" applyNumberFormat="1" applyFont="1" applyFill="1" applyBorder="1" applyAlignment="1">
      <alignment horizontal="right"/>
    </xf>
    <xf numFmtId="0" fontId="36" fillId="0" borderId="1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1" xfId="0" applyFont="1" applyFill="1" applyBorder="1" applyAlignment="1">
      <alignment horizontal="left" vertical="center" wrapText="1"/>
    </xf>
    <xf numFmtId="2" fontId="12" fillId="0" borderId="6" xfId="0" applyNumberFormat="1" applyFont="1" applyFill="1" applyBorder="1" applyAlignment="1">
      <alignment horizontal="right"/>
    </xf>
    <xf numFmtId="2" fontId="3" fillId="0" borderId="6" xfId="0" applyNumberFormat="1" applyFont="1" applyFill="1" applyBorder="1" applyAlignment="1">
      <alignment horizontal="right"/>
    </xf>
    <xf numFmtId="3" fontId="8" fillId="0" borderId="4" xfId="0" applyNumberFormat="1" applyFont="1" applyFill="1" applyBorder="1"/>
    <xf numFmtId="3" fontId="8" fillId="0" borderId="5" xfId="0" applyNumberFormat="1" applyFont="1" applyFill="1" applyBorder="1"/>
    <xf numFmtId="3" fontId="36" fillId="0" borderId="11" xfId="0" applyNumberFormat="1" applyFont="1" applyFill="1" applyBorder="1" applyAlignment="1">
      <alignment horizontal="left" vertical="center" wrapText="1"/>
    </xf>
    <xf numFmtId="0" fontId="12" fillId="0" borderId="3" xfId="0" applyFont="1" applyFill="1" applyBorder="1" applyAlignment="1">
      <alignment horizontal="right"/>
    </xf>
    <xf numFmtId="3" fontId="12" fillId="0" borderId="6" xfId="0" applyNumberFormat="1" applyFont="1" applyFill="1" applyBorder="1" applyAlignment="1">
      <alignment horizontal="right"/>
    </xf>
    <xf numFmtId="3" fontId="3" fillId="0" borderId="6" xfId="0" applyNumberFormat="1" applyFont="1" applyFill="1" applyBorder="1" applyAlignment="1">
      <alignment horizontal="right"/>
    </xf>
    <xf numFmtId="0" fontId="32" fillId="0" borderId="3" xfId="0" applyFont="1" applyFill="1" applyBorder="1" applyAlignment="1">
      <alignment horizontal="right"/>
    </xf>
    <xf numFmtId="0" fontId="8" fillId="0" borderId="3" xfId="0" applyFont="1" applyFill="1" applyBorder="1" applyAlignment="1">
      <alignment horizontal="right"/>
    </xf>
    <xf numFmtId="0" fontId="3" fillId="0" borderId="4" xfId="0" applyFont="1" applyFill="1" applyBorder="1" applyAlignment="1">
      <alignment horizontal="right"/>
    </xf>
    <xf numFmtId="3" fontId="3" fillId="0" borderId="9" xfId="0" applyNumberFormat="1" applyFont="1" applyFill="1" applyBorder="1" applyAlignment="1">
      <alignment horizontal="right"/>
    </xf>
    <xf numFmtId="3" fontId="9" fillId="0" borderId="13" xfId="0" applyNumberFormat="1" applyFont="1" applyFill="1" applyBorder="1" applyAlignment="1">
      <alignment horizontal="right"/>
    </xf>
    <xf numFmtId="3" fontId="8"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8" fillId="0" borderId="14" xfId="0" applyNumberFormat="1" applyFont="1" applyFill="1" applyBorder="1" applyAlignment="1">
      <alignment horizontal="right"/>
    </xf>
    <xf numFmtId="3" fontId="36" fillId="0" borderId="13" xfId="0" applyNumberFormat="1" applyFont="1" applyFill="1" applyBorder="1" applyAlignment="1">
      <alignment horizontal="left" vertical="center" wrapText="1"/>
    </xf>
    <xf numFmtId="0" fontId="34" fillId="0" borderId="12" xfId="0" applyFont="1" applyFill="1" applyBorder="1" applyAlignment="1">
      <alignment horizontal="left" vertical="center" wrapText="1"/>
    </xf>
    <xf numFmtId="3" fontId="8" fillId="0" borderId="4" xfId="0" applyNumberFormat="1" applyFont="1" applyFill="1" applyBorder="1" applyAlignment="1">
      <alignment horizontal="right"/>
    </xf>
    <xf numFmtId="3" fontId="8" fillId="0" borderId="1" xfId="0" applyNumberFormat="1" applyFont="1" applyFill="1" applyBorder="1"/>
    <xf numFmtId="3" fontId="8" fillId="0" borderId="14" xfId="0" applyNumberFormat="1" applyFont="1" applyFill="1" applyBorder="1"/>
    <xf numFmtId="0" fontId="3" fillId="0" borderId="6" xfId="0" applyFont="1" applyFill="1" applyBorder="1" applyAlignment="1">
      <alignment horizontal="right"/>
    </xf>
    <xf numFmtId="0" fontId="3" fillId="0" borderId="9" xfId="0" applyFont="1" applyFill="1" applyBorder="1" applyAlignment="1">
      <alignment horizontal="right"/>
    </xf>
    <xf numFmtId="0" fontId="34" fillId="0" borderId="12" xfId="0" applyFont="1" applyBorder="1" applyAlignment="1">
      <alignment horizontal="left" vertical="center" wrapText="1"/>
    </xf>
    <xf numFmtId="166" fontId="8" fillId="0" borderId="3" xfId="0" applyNumberFormat="1" applyFont="1" applyFill="1" applyBorder="1" applyAlignment="1">
      <alignment horizontal="right"/>
    </xf>
    <xf numFmtId="2" fontId="3" fillId="0" borderId="6" xfId="0" applyNumberFormat="1" applyFont="1" applyFill="1" applyBorder="1"/>
    <xf numFmtId="3" fontId="8" fillId="0" borderId="5" xfId="0" applyNumberFormat="1" applyFont="1" applyFill="1" applyBorder="1" applyAlignment="1">
      <alignment horizontal="right"/>
    </xf>
    <xf numFmtId="10" fontId="8" fillId="0" borderId="5" xfId="0" applyNumberFormat="1" applyFont="1" applyFill="1" applyBorder="1" applyAlignment="1">
      <alignment horizontal="right"/>
    </xf>
    <xf numFmtId="2" fontId="3" fillId="0" borderId="9" xfId="0" applyNumberFormat="1" applyFont="1" applyFill="1" applyBorder="1"/>
    <xf numFmtId="0" fontId="36" fillId="0" borderId="13" xfId="0" applyFont="1" applyBorder="1" applyAlignment="1">
      <alignment horizontal="left" vertical="center" wrapText="1"/>
    </xf>
    <xf numFmtId="3" fontId="12" fillId="0" borderId="1" xfId="0" applyNumberFormat="1" applyFont="1" applyBorder="1"/>
    <xf numFmtId="3" fontId="3" fillId="0" borderId="1" xfId="0" applyNumberFormat="1" applyFont="1" applyBorder="1"/>
    <xf numFmtId="3" fontId="3" fillId="0" borderId="1" xfId="0" applyNumberFormat="1" applyFont="1" applyFill="1" applyBorder="1"/>
    <xf numFmtId="3" fontId="3" fillId="0" borderId="14" xfId="0" applyNumberFormat="1" applyFont="1" applyFill="1" applyBorder="1"/>
    <xf numFmtId="0" fontId="36" fillId="0" borderId="13" xfId="0" applyFont="1" applyFill="1" applyBorder="1" applyAlignment="1">
      <alignment horizontal="left" vertical="center" wrapText="1"/>
    </xf>
    <xf numFmtId="3" fontId="12" fillId="12" borderId="1" xfId="0" applyNumberFormat="1" applyFont="1" applyFill="1" applyBorder="1" applyAlignment="1">
      <alignment horizontal="right"/>
    </xf>
    <xf numFmtId="4" fontId="3" fillId="12" borderId="1" xfId="0" applyNumberFormat="1" applyFont="1" applyFill="1" applyBorder="1" applyAlignment="1">
      <alignment horizontal="right"/>
    </xf>
    <xf numFmtId="4" fontId="3" fillId="12" borderId="14" xfId="0" applyNumberFormat="1" applyFont="1" applyFill="1" applyBorder="1" applyAlignment="1">
      <alignment horizontal="right"/>
    </xf>
    <xf numFmtId="3" fontId="36" fillId="0" borderId="10" xfId="0" applyNumberFormat="1" applyFont="1" applyBorder="1" applyAlignment="1">
      <alignment horizontal="left" vertical="center" wrapText="1"/>
    </xf>
    <xf numFmtId="0" fontId="36" fillId="0" borderId="11" xfId="0" applyFont="1" applyBorder="1" applyAlignment="1">
      <alignment horizontal="left" vertical="center" wrapText="1"/>
    </xf>
    <xf numFmtId="0" fontId="2" fillId="0" borderId="3" xfId="0" applyFont="1" applyBorder="1"/>
    <xf numFmtId="10" fontId="12" fillId="12" borderId="6" xfId="0" applyNumberFormat="1" applyFont="1" applyFill="1" applyBorder="1" applyAlignment="1">
      <alignment horizontal="right"/>
    </xf>
    <xf numFmtId="3" fontId="3" fillId="0" borderId="3" xfId="0" applyNumberFormat="1" applyFont="1" applyBorder="1" applyAlignment="1">
      <alignment horizontal="right"/>
    </xf>
    <xf numFmtId="10" fontId="3" fillId="12" borderId="6"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10" fontId="3" fillId="12" borderId="9" xfId="0" applyNumberFormat="1" applyFont="1" applyFill="1" applyBorder="1" applyAlignment="1">
      <alignment horizontal="right"/>
    </xf>
    <xf numFmtId="3" fontId="36" fillId="0" borderId="12" xfId="0" applyNumberFormat="1" applyFont="1" applyBorder="1" applyAlignment="1">
      <alignment horizontal="left" vertical="center" wrapText="1"/>
    </xf>
    <xf numFmtId="0" fontId="36" fillId="0" borderId="12" xfId="0" applyFont="1" applyBorder="1" applyAlignment="1">
      <alignment horizontal="left" vertical="center" wrapText="1"/>
    </xf>
    <xf numFmtId="2" fontId="12" fillId="12" borderId="6" xfId="0" applyNumberFormat="1" applyFont="1" applyFill="1" applyBorder="1" applyAlignment="1">
      <alignment horizontal="right"/>
    </xf>
    <xf numFmtId="2" fontId="3" fillId="12" borderId="6" xfId="0" applyNumberFormat="1" applyFont="1" applyFill="1" applyBorder="1" applyAlignment="1">
      <alignment horizontal="right"/>
    </xf>
    <xf numFmtId="9" fontId="3" fillId="0" borderId="5" xfId="0" applyNumberFormat="1" applyFont="1" applyFill="1" applyBorder="1" applyAlignment="1">
      <alignment horizontal="right"/>
    </xf>
    <xf numFmtId="2" fontId="3" fillId="12" borderId="9" xfId="0" applyNumberFormat="1" applyFont="1" applyFill="1" applyBorder="1" applyAlignment="1">
      <alignment horizontal="right"/>
    </xf>
    <xf numFmtId="0" fontId="36" fillId="0" borderId="10" xfId="0" applyFont="1" applyBorder="1" applyAlignment="1">
      <alignment horizontal="left" vertical="center" wrapText="1"/>
    </xf>
    <xf numFmtId="2" fontId="12" fillId="0" borderId="3" xfId="0" applyNumberFormat="1" applyFont="1" applyBorder="1" applyAlignment="1">
      <alignment horizontal="right"/>
    </xf>
    <xf numFmtId="2" fontId="12" fillId="7" borderId="6" xfId="0" applyNumberFormat="1" applyFont="1" applyFill="1" applyBorder="1" applyAlignment="1">
      <alignment horizontal="right"/>
    </xf>
    <xf numFmtId="2" fontId="3" fillId="0" borderId="3" xfId="0" applyNumberFormat="1" applyFont="1" applyBorder="1" applyAlignment="1">
      <alignment horizontal="right"/>
    </xf>
    <xf numFmtId="2" fontId="3" fillId="0" borderId="3" xfId="0" applyNumberFormat="1" applyFont="1" applyFill="1" applyBorder="1" applyAlignment="1">
      <alignment horizontal="right"/>
    </xf>
    <xf numFmtId="2" fontId="3" fillId="0" borderId="4" xfId="0" applyNumberFormat="1" applyFont="1" applyFill="1" applyBorder="1" applyAlignment="1">
      <alignment horizontal="right"/>
    </xf>
    <xf numFmtId="3" fontId="8" fillId="0" borderId="5" xfId="0" applyNumberFormat="1" applyFont="1" applyBorder="1" applyAlignment="1">
      <alignment horizontal="right"/>
    </xf>
    <xf numFmtId="0" fontId="34" fillId="0" borderId="13" xfId="0" applyFont="1" applyBorder="1" applyAlignment="1">
      <alignment horizontal="left" vertical="center" wrapText="1"/>
    </xf>
    <xf numFmtId="2" fontId="2" fillId="12" borderId="1" xfId="0" applyNumberFormat="1" applyFont="1" applyFill="1" applyBorder="1"/>
    <xf numFmtId="2" fontId="0" fillId="12" borderId="1" xfId="0" applyNumberFormat="1" applyFill="1" applyBorder="1"/>
    <xf numFmtId="2" fontId="0" fillId="12" borderId="14" xfId="0" applyNumberFormat="1" applyFill="1" applyBorder="1"/>
    <xf numFmtId="0" fontId="0" fillId="0" borderId="0" xfId="0" applyFont="1" applyAlignment="1">
      <alignment wrapText="1"/>
    </xf>
    <xf numFmtId="1" fontId="14" fillId="0" borderId="0" xfId="0" applyNumberFormat="1" applyFont="1" applyFill="1" applyBorder="1" applyAlignment="1">
      <alignment horizontal="right"/>
    </xf>
    <xf numFmtId="1" fontId="8" fillId="0" borderId="0" xfId="0" applyNumberFormat="1" applyFont="1" applyBorder="1" applyAlignment="1">
      <alignment horizontal="right"/>
    </xf>
    <xf numFmtId="0" fontId="9" fillId="0" borderId="0" xfId="0" applyFont="1" applyBorder="1" applyAlignment="1">
      <alignment horizontal="left"/>
    </xf>
    <xf numFmtId="3" fontId="9" fillId="0" borderId="0" xfId="0" applyNumberFormat="1" applyFont="1" applyFill="1" applyBorder="1" applyAlignment="1">
      <alignment horizontal="left"/>
    </xf>
    <xf numFmtId="2" fontId="0" fillId="12" borderId="1" xfId="0" applyNumberFormat="1" applyFont="1" applyFill="1" applyBorder="1"/>
    <xf numFmtId="166" fontId="36" fillId="15" borderId="0" xfId="0" applyNumberFormat="1" applyFont="1" applyFill="1" applyBorder="1" applyAlignment="1">
      <alignment horizontal="left" vertical="center" wrapText="1"/>
    </xf>
    <xf numFmtId="166" fontId="9" fillId="14" borderId="0" xfId="0" applyNumberFormat="1" applyFont="1" applyFill="1" applyBorder="1"/>
    <xf numFmtId="166" fontId="8" fillId="14" borderId="0" xfId="0" applyNumberFormat="1" applyFont="1" applyFill="1" applyBorder="1" applyAlignment="1">
      <alignment horizontal="right"/>
    </xf>
    <xf numFmtId="166" fontId="8" fillId="14" borderId="0" xfId="0" applyNumberFormat="1" applyFont="1" applyFill="1" applyBorder="1"/>
    <xf numFmtId="4" fontId="8" fillId="0" borderId="0" xfId="0" applyNumberFormat="1" applyFont="1" applyBorder="1"/>
    <xf numFmtId="0" fontId="40" fillId="0" borderId="15" xfId="2" applyFill="1" applyBorder="1" applyAlignment="1">
      <alignment horizontal="left"/>
    </xf>
    <xf numFmtId="0" fontId="9" fillId="0" borderId="0" xfId="0" applyFont="1" applyFill="1" applyBorder="1" applyAlignment="1">
      <alignment horizontal="left"/>
    </xf>
    <xf numFmtId="172" fontId="9" fillId="0" borderId="0" xfId="0" applyNumberFormat="1" applyFont="1" applyFill="1" applyBorder="1" applyAlignment="1">
      <alignment horizontal="center"/>
    </xf>
    <xf numFmtId="3" fontId="10" fillId="0" borderId="0" xfId="0" applyNumberFormat="1" applyFont="1" applyFill="1" applyBorder="1"/>
    <xf numFmtId="3" fontId="37" fillId="0" borderId="0" xfId="0" applyNumberFormat="1" applyFont="1" applyAlignment="1">
      <alignment horizontal="left" vertical="center"/>
    </xf>
    <xf numFmtId="0" fontId="34" fillId="0" borderId="0" xfId="0" applyFont="1" applyAlignment="1">
      <alignment horizontal="left" vertical="center"/>
    </xf>
    <xf numFmtId="166" fontId="8" fillId="7" borderId="0" xfId="0" applyNumberFormat="1" applyFont="1" applyFill="1" applyBorder="1" applyAlignment="1">
      <alignment horizontal="right"/>
    </xf>
    <xf numFmtId="166" fontId="9" fillId="7" borderId="0" xfId="0" applyNumberFormat="1" applyFont="1" applyFill="1" applyBorder="1" applyAlignment="1">
      <alignment horizontal="right"/>
    </xf>
    <xf numFmtId="0" fontId="8" fillId="0" borderId="0" xfId="0" applyNumberFormat="1" applyFont="1" applyFill="1" applyBorder="1" applyAlignment="1">
      <alignment horizontal="right"/>
    </xf>
    <xf numFmtId="166" fontId="9" fillId="7" borderId="0" xfId="0" applyNumberFormat="1" applyFont="1" applyFill="1" applyAlignment="1">
      <alignment horizontal="right"/>
    </xf>
    <xf numFmtId="0" fontId="9" fillId="0" borderId="0" xfId="0" applyNumberFormat="1" applyFont="1" applyFill="1" applyBorder="1" applyAlignment="1">
      <alignment horizontal="right"/>
    </xf>
    <xf numFmtId="3" fontId="0" fillId="0" borderId="0" xfId="0" applyNumberFormat="1" applyFill="1"/>
    <xf numFmtId="0" fontId="17" fillId="0" borderId="0" xfId="0" applyFont="1" applyFill="1"/>
    <xf numFmtId="1" fontId="8" fillId="0" borderId="0" xfId="0" applyNumberFormat="1" applyFont="1" applyFill="1" applyBorder="1" applyAlignment="1">
      <alignment horizontal="left"/>
    </xf>
    <xf numFmtId="3" fontId="8" fillId="0" borderId="0" xfId="0" applyNumberFormat="1" applyFont="1" applyFill="1" applyBorder="1" applyAlignment="1">
      <alignment horizontal="left"/>
    </xf>
    <xf numFmtId="1" fontId="9" fillId="0" borderId="0" xfId="0" applyNumberFormat="1" applyFont="1" applyFill="1" applyBorder="1" applyAlignment="1"/>
    <xf numFmtId="0" fontId="40" fillId="0" borderId="15" xfId="2" applyFill="1" applyBorder="1"/>
    <xf numFmtId="0" fontId="48" fillId="0" borderId="0" xfId="0" applyFont="1" applyAlignment="1">
      <alignment wrapText="1"/>
    </xf>
    <xf numFmtId="4" fontId="35" fillId="2" borderId="8" xfId="0" applyNumberFormat="1" applyFont="1" applyFill="1" applyBorder="1" applyAlignment="1">
      <alignment horizontal="left" vertical="center" wrapText="1"/>
    </xf>
    <xf numFmtId="3" fontId="35" fillId="2" borderId="8" xfId="0" applyNumberFormat="1" applyFont="1" applyFill="1" applyBorder="1" applyAlignment="1">
      <alignment horizontal="left" vertical="center" wrapText="1"/>
    </xf>
    <xf numFmtId="166" fontId="8" fillId="0" borderId="8" xfId="0" applyNumberFormat="1" applyFont="1" applyBorder="1"/>
    <xf numFmtId="3" fontId="35" fillId="2" borderId="16" xfId="0" applyNumberFormat="1" applyFont="1" applyFill="1" applyBorder="1" applyAlignment="1">
      <alignment horizontal="left" vertical="center" wrapText="1"/>
    </xf>
    <xf numFmtId="166" fontId="9" fillId="0" borderId="16" xfId="0" applyNumberFormat="1" applyFont="1" applyBorder="1"/>
    <xf numFmtId="166" fontId="9" fillId="0" borderId="12" xfId="0" applyNumberFormat="1" applyFont="1" applyBorder="1"/>
    <xf numFmtId="4" fontId="35" fillId="2" borderId="17" xfId="0" applyNumberFormat="1" applyFont="1" applyFill="1" applyBorder="1" applyAlignment="1">
      <alignment horizontal="left" vertical="center" wrapText="1"/>
    </xf>
    <xf numFmtId="166" fontId="8" fillId="0" borderId="17" xfId="0" applyNumberFormat="1" applyFont="1" applyBorder="1"/>
    <xf numFmtId="166" fontId="9" fillId="0" borderId="11" xfId="0" applyNumberFormat="1" applyFont="1" applyBorder="1"/>
    <xf numFmtId="0" fontId="2" fillId="0" borderId="0" xfId="0" applyFont="1" applyAlignment="1">
      <alignment wrapText="1"/>
    </xf>
    <xf numFmtId="0" fontId="40" fillId="0" borderId="0" xfId="2" applyFont="1"/>
    <xf numFmtId="0" fontId="49" fillId="0" borderId="0" xfId="0" applyFont="1"/>
    <xf numFmtId="1" fontId="3" fillId="0" borderId="0" xfId="0" applyNumberFormat="1" applyFont="1" applyFill="1" applyBorder="1" applyAlignment="1">
      <alignment horizontal="right"/>
    </xf>
    <xf numFmtId="1" fontId="3" fillId="0" borderId="5" xfId="0" applyNumberFormat="1" applyFont="1" applyFill="1" applyBorder="1" applyAlignment="1">
      <alignment horizontal="right"/>
    </xf>
  </cellXfs>
  <cellStyles count="9">
    <cellStyle name="Erotin 2" xfId="1" xr:uid="{00000000-0005-0000-0000-000000000000}"/>
    <cellStyle name="Normaali" xfId="0" builtinId="0"/>
    <cellStyle name="Normaali 2" xfId="5" xr:uid="{00000000-0005-0000-0000-000002000000}"/>
    <cellStyle name="Normaali 3" xfId="8" xr:uid="{00000000-0005-0000-0000-000003000000}"/>
    <cellStyle name="Otsikko" xfId="2" builtinId="15"/>
    <cellStyle name="Pilkku" xfId="3" builtinId="3"/>
    <cellStyle name="Pilkku 2" xfId="6" xr:uid="{00000000-0005-0000-0000-000008000000}"/>
    <cellStyle name="Prosenttia" xfId="4" builtinId="5"/>
    <cellStyle name="Prosenttia 2" xfId="7" xr:uid="{00000000-0005-0000-0000-00000A000000}"/>
  </cellStyles>
  <dxfs count="180">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border outline="0">
        <right style="thin">
          <color indexed="64"/>
        </right>
      </border>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general" vertical="bottom" textRotation="0" wrapText="0" indent="0" justifyLastLine="0" shrinkToFit="0" readingOrder="0"/>
    </dxf>
    <dxf>
      <border outline="0">
        <right style="thin">
          <color indexed="64"/>
        </right>
      </border>
    </dxf>
    <dxf>
      <font>
        <strike val="0"/>
        <outline val="0"/>
        <shadow val="0"/>
        <u val="none"/>
        <vertAlign val="baseline"/>
        <sz val="11"/>
        <name val="Arial"/>
        <scheme val="none"/>
      </font>
    </dxf>
    <dxf>
      <font>
        <strike val="0"/>
        <outline val="0"/>
        <shadow val="0"/>
        <u val="none"/>
        <vertAlign val="baseline"/>
        <sz val="11"/>
        <color theme="0"/>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border outline="0">
        <right style="thin">
          <color indexed="64"/>
        </right>
      </border>
    </dxf>
    <dxf>
      <font>
        <strike val="0"/>
        <outline val="0"/>
        <shadow val="0"/>
        <u val="none"/>
        <vertAlign val="baseline"/>
        <sz val="11"/>
        <color theme="0"/>
        <name val="Arial"/>
      </font>
      <alignment horizontal="general"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5" tint="0.79998168889431442"/>
        </patternFill>
      </fill>
      <border diagonalUp="0" diagonalDown="0" outline="0">
        <left/>
        <right style="thin">
          <color indexed="64"/>
        </right>
        <top/>
        <bottom/>
      </border>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166" formatCode="#,##0_ ;[Red]\-#,##0\ "/>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border outline="0">
        <left style="thin">
          <color indexed="64"/>
        </left>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4" formatCode="#,##0.00"/>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outline="0">
        <right style="thin">
          <color indexed="64"/>
        </right>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4" formatCode="0.00\ %"/>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78" formatCode="#,##0.0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strike val="0"/>
        <outline val="0"/>
        <shadow val="0"/>
        <u val="none"/>
        <vertAlign val="baseline"/>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left style="thin">
          <color indexed="64"/>
        </left>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4" formatCode="0.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76" formatCode="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77"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b val="0"/>
        <i val="0"/>
        <strike val="0"/>
        <condense val="0"/>
        <extend val="0"/>
        <outline val="0"/>
        <shadow val="0"/>
        <u val="none"/>
        <vertAlign val="baseline"/>
        <sz val="11"/>
        <color theme="1"/>
        <name val="Arial"/>
        <scheme val="none"/>
      </font>
      <fill>
        <patternFill patternType="none">
          <fgColor indexed="64"/>
          <bgColor indexed="65"/>
        </patternFill>
      </fill>
    </dxf>
    <dxf>
      <font>
        <strike val="0"/>
        <outline val="0"/>
        <shadow val="0"/>
        <u val="none"/>
        <vertAlign val="baseline"/>
        <sz val="11"/>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left style="thin">
          <color indexed="64"/>
        </left>
        <right style="thin">
          <color indexed="64"/>
        </right>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1"/>
        <color auto="1"/>
        <name val="Arial"/>
        <scheme val="none"/>
      </font>
      <numFmt numFmtId="166" formatCode="#,##0_ ;[Red]\-#,##0\ "/>
      <fill>
        <patternFill patternType="solid">
          <fgColor indexed="64"/>
          <bgColor theme="8"/>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1" formatCode="0"/>
    </dxf>
    <dxf>
      <font>
        <strike val="0"/>
        <outline val="0"/>
        <shadow val="0"/>
        <u val="none"/>
        <vertAlign val="baseline"/>
        <color theme="0"/>
        <name val="Arial"/>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Yhteenveto" displayName="Yhteenveto" ref="A5:R373" totalsRowShown="0" headerRowDxfId="179">
  <autoFilter ref="A5:R37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000-000001000000}" name="Kuntanumero" dataDxfId="178"/>
    <tableColumn id="2" xr3:uid="{00000000-0010-0000-0000-000002000000}" name="Kunta" dataDxfId="177"/>
    <tableColumn id="3" xr3:uid="{00000000-0010-0000-0000-000003000000}" name="Asukasmäärä 31.12.2024" dataDxfId="176"/>
    <tableColumn id="4" xr3:uid="{00000000-0010-0000-0000-000004000000}" name="Ikärakenne, laskennallinen kustannus" dataDxfId="175"/>
    <tableColumn id="6" xr3:uid="{00000000-0010-0000-0000-000006000000}" name="Muut laskennalliset kustannukset " dataDxfId="174"/>
    <tableColumn id="7" xr3:uid="{00000000-0010-0000-0000-000007000000}" name="Laskennalliset kustannukset yhteensä" dataDxfId="173"/>
    <tableColumn id="8" xr3:uid="{00000000-0010-0000-0000-000008000000}" name="Omarahoitusosuus, €/as" dataDxfId="172"/>
    <tableColumn id="9" xr3:uid="{00000000-0010-0000-0000-000009000000}" name="Omarahoitusosuus, €" dataDxfId="171"/>
    <tableColumn id="10" xr3:uid="{00000000-0010-0000-0000-00000A000000}" name="Valtionosuus omarahoitusosuuden jälkeen (välisumma)" dataDxfId="170"/>
    <tableColumn id="11" xr3:uid="{00000000-0010-0000-0000-00000B000000}" name="Lisäosat yhteensä" dataDxfId="169"/>
    <tableColumn id="12" xr3:uid="{00000000-0010-0000-0000-00000C000000}" name="Valtionosuuteen tehtävät vähennykset ja lisäykset, netto" dataDxfId="168"/>
    <tableColumn id="13" xr3:uid="{00000000-0010-0000-0000-00000D000000}" name="Valtionosuus ennen verotuloihin perustuvaa valtionosuuden tasausta" dataDxfId="167"/>
    <tableColumn id="14" xr3:uid="{00000000-0010-0000-0000-00000E000000}" name="Verotuloihin perustuva valtionosuuden tasaus" dataDxfId="166"/>
    <tableColumn id="15" xr3:uid="{00000000-0010-0000-0000-00000F000000}" name="Kunnan  peruspalvelujen valtionosuus " dataDxfId="165"/>
    <tableColumn id="5" xr3:uid="{00000000-0010-0000-0000-000005000000}" name="Veroperustemuutoksista johtuvien veromenetysten korvaus" dataDxfId="164"/>
    <tableColumn id="20" xr3:uid="{00000000-0010-0000-0000-000014000000}" name="Valtionosuudet ja veromenetysten korvaukset, yhteensä" dataDxfId="163"/>
    <tableColumn id="16" xr3:uid="{00000000-0010-0000-0000-000010000000}" name="Kotikuntakorvaus, netto" dataDxfId="162"/>
    <tableColumn id="18" xr3:uid="{00000000-0010-0000-0000-000012000000}" name="VM maksatus (valtionosuus + verokomp. + kotikuntakorv.)" dataDxfId="161">
      <calculatedColumnFormula>N6+Q6+P6</calculatedColumnFormula>
    </tableColumn>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kärakenne" displayName="Ikärakenne" ref="A5:P298" totalsRowShown="0" headerRowDxfId="160" dataDxfId="159">
  <tableColumns count="16">
    <tableColumn id="1" xr3:uid="{00000000-0010-0000-0100-000001000000}" name="Kunta-numero" dataDxfId="158"/>
    <tableColumn id="2" xr3:uid="{00000000-0010-0000-0100-000002000000}" name="Kunta" dataDxfId="157"/>
    <tableColumn id="8" xr3:uid="{00000000-0010-0000-0100-000008000000}" name="Yhteensä" dataDxfId="156"/>
    <tableColumn id="3" xr3:uid="{00000000-0010-0000-0100-000003000000}" name="0–5-vuotiaat" dataDxfId="155"/>
    <tableColumn id="4" xr3:uid="{00000000-0010-0000-0100-000004000000}" name="6 vuotiaat" dataDxfId="154"/>
    <tableColumn id="5" xr3:uid="{00000000-0010-0000-0100-000005000000}" name="7–12-vuotiaat" dataDxfId="153"/>
    <tableColumn id="6" xr3:uid="{00000000-0010-0000-0100-000006000000}" name="13–15-vuotiaat" dataDxfId="152"/>
    <tableColumn id="7" xr3:uid="{00000000-0010-0000-0100-000007000000}" name="16 vuotta täyttäneet" dataDxfId="151"/>
    <tableColumn id="12" xr3:uid="{00000000-0010-0000-0100-00000C000000}" name="18–64-vuotiaat" dataDxfId="150"/>
    <tableColumn id="13" xr3:uid="{00000000-0010-0000-0100-00000D000000}" name="Ikä 0–5" dataDxfId="149"/>
    <tableColumn id="14" xr3:uid="{00000000-0010-0000-0100-00000E000000}" name="Ikä 6" dataDxfId="148"/>
    <tableColumn id="15" xr3:uid="{00000000-0010-0000-0100-00000F000000}" name="Ikä 7–12" dataDxfId="147"/>
    <tableColumn id="16" xr3:uid="{00000000-0010-0000-0100-000010000000}" name="Ikä 13–15" dataDxfId="146"/>
    <tableColumn id="17" xr3:uid="{00000000-0010-0000-0100-000011000000}" name="Ikä 16+" dataDxfId="145"/>
    <tableColumn id="9" xr3:uid="{00000000-0010-0000-0100-000009000000}" name="Ikä 18-64" dataDxfId="144"/>
    <tableColumn id="22" xr3:uid="{00000000-0010-0000-0100-000016000000}" name="Laskennalliset kustannukset, IKÄRAKENNE yhteensä, €" dataDxfId="143"/>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käryhmähinnat" displayName="Ikäryhmähinnat" ref="J2:O3" totalsRowShown="0" headerRowDxfId="142" dataDxfId="141" tableBorderDxfId="140" dataCellStyle="Pilkku">
  <tableColumns count="6">
    <tableColumn id="1" xr3:uid="{00000000-0010-0000-0200-000001000000}" name="Ikä 0–5" dataDxfId="139" dataCellStyle="Pilkku"/>
    <tableColumn id="2" xr3:uid="{00000000-0010-0000-0200-000002000000}" name="Ikä 6" dataDxfId="138" dataCellStyle="Pilkku"/>
    <tableColumn id="3" xr3:uid="{00000000-0010-0000-0200-000003000000}" name="Ikä 7–12" dataDxfId="137" dataCellStyle="Pilkku"/>
    <tableColumn id="4" xr3:uid="{00000000-0010-0000-0200-000004000000}" name="Ikä 13–15" dataDxfId="136" dataCellStyle="Pilkku"/>
    <tableColumn id="5" xr3:uid="{00000000-0010-0000-0200-000005000000}" name="Ikä 16+" dataDxfId="135" dataCellStyle="Pilkku"/>
    <tableColumn id="6" xr3:uid="{00000000-0010-0000-0200-000006000000}" name="Ikä 18-64" dataDxfId="134" dataCellStyle="Pilkku"/>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uut" displayName="Muut" ref="A11:AD304" totalsRowShown="0" headerRowDxfId="133" dataDxfId="132" tableBorderDxfId="131">
  <tableColumns count="30">
    <tableColumn id="1" xr3:uid="{00000000-0010-0000-0300-000001000000}" name="Kuntanumero" dataDxfId="130"/>
    <tableColumn id="2" xr3:uid="{00000000-0010-0000-0300-000002000000}" name="Kunta" dataDxfId="129"/>
    <tableColumn id="3" xr3:uid="{00000000-0010-0000-0300-000003000000}" name="Asukasmäärä 31.12.2024" dataDxfId="128">
      <calculatedColumnFormula>INDEX('Lask. kustannukset IKÄRAKENNE'!C$7:C$298,MATCH('Lask. kustannukset MUUT'!$A$13:$A$304,'Lask. kustannukset IKÄRAKENNE'!$A$7:$A$298,0),1,1)</calculatedColumnFormula>
    </tableColumn>
    <tableColumn id="5" xr3:uid="{00000000-0010-0000-0300-000005000000}" name="Työttömät työnhakijat 2024" dataDxfId="127"/>
    <tableColumn id="6" xr3:uid="{00000000-0010-0000-0300-000006000000}" name="Työvoima 2024" dataDxfId="126"/>
    <tableColumn id="7" xr3:uid="{00000000-0010-0000-0300-000007000000}" name="Keskim. työttömyysaste 2024, %" dataDxfId="125">
      <calculatedColumnFormula>D12/E12</calculatedColumnFormula>
    </tableColumn>
    <tableColumn id="8" xr3:uid="{00000000-0010-0000-0300-000008000000}" name="Työttömyyskerroin" dataDxfId="124">
      <calculatedColumnFormula>F12/$F$12</calculatedColumnFormula>
    </tableColumn>
    <tableColumn id="9" xr3:uid="{00000000-0010-0000-0300-000009000000}" name="Kieliasema" dataDxfId="123"/>
    <tableColumn id="10" xr3:uid="{00000000-0010-0000-0300-00000A000000}" name="Ruotsinkielisten määrä 31.12.2024" dataDxfId="122"/>
    <tableColumn id="11" xr3:uid="{00000000-0010-0000-0300-00000B000000}" name="Vieraskielisten määrä 31.12.2024" dataDxfId="121"/>
    <tableColumn id="14" xr3:uid="{00000000-0010-0000-0300-00000E000000}" name="Maapinta-ala km2, 31.12.2024" dataDxfId="120"/>
    <tableColumn id="15" xr3:uid="{00000000-0010-0000-0300-00000F000000}" name="Asukastiheys 2024" dataDxfId="119">
      <calculatedColumnFormula>C12/K12</calculatedColumnFormula>
    </tableColumn>
    <tableColumn id="16" xr3:uid="{00000000-0010-0000-0300-000010000000}" name="Asukastiheyskerroin (maks kerroin x20)" dataDxfId="118">
      <calculatedColumnFormula>$L$12/L12</calculatedColumnFormula>
    </tableColumn>
    <tableColumn id="17" xr3:uid="{00000000-0010-0000-0300-000011000000}" name="Saaristoasema" dataDxfId="117"/>
    <tableColumn id="18" xr3:uid="{00000000-0010-0000-0300-000012000000}" name="Saaristoväestö 2024" dataDxfId="116"/>
    <tableColumn id="19" xr3:uid="{00000000-0010-0000-0300-000013000000}" name="30 - 54 v. väestö 31.12.2023" dataDxfId="115"/>
    <tableColumn id="20" xr3:uid="{00000000-0010-0000-0300-000014000000}" name="30 - 54 v. ilman tutkintoa 31.12.2023" dataDxfId="114"/>
    <tableColumn id="21" xr3:uid="{00000000-0010-0000-0300-000015000000}" name="Koulutustausta, ilman tutkintoa osuus " dataDxfId="113"/>
    <tableColumn id="22" xr3:uid="{00000000-0010-0000-0300-000016000000}" name="Koulutustausta-kerroin " dataDxfId="112">
      <calculatedColumnFormula>R12-$S$10</calculatedColumnFormula>
    </tableColumn>
    <tableColumn id="13" xr3:uid="{00000000-0010-0000-0300-00000D000000}" name="Työttömät ja palveluissa olevat 2024" dataDxfId="111"/>
    <tableColumn id="24" xr3:uid="{00000000-0010-0000-0300-000018000000}" name="Työttömyysaste" dataDxfId="110"/>
    <tableColumn id="25" xr3:uid="{00000000-0010-0000-0300-000019000000}" name="Kaksikielisyys I (koko väestö)" dataDxfId="109"/>
    <tableColumn id="26" xr3:uid="{00000000-0010-0000-0300-00001A000000}" name="Kaksikielisyys II, (ruotsink.)" dataDxfId="108"/>
    <tableColumn id="27" xr3:uid="{00000000-0010-0000-0300-00001B000000}" name="Vieraskielisyys" dataDxfId="107"/>
    <tableColumn id="28" xr3:uid="{00000000-0010-0000-0300-00001C000000}" name="Asukastiheys" dataDxfId="106"/>
    <tableColumn id="29" xr3:uid="{00000000-0010-0000-0300-00001D000000}" name="Saaristo" dataDxfId="105"/>
    <tableColumn id="30" xr3:uid="{00000000-0010-0000-0300-00001E000000}" name="Saaristo-osakunta" dataDxfId="104"/>
    <tableColumn id="31" xr3:uid="{00000000-0010-0000-0300-00001F000000}" name="Koulutustausta" dataDxfId="103"/>
    <tableColumn id="23" xr3:uid="{00000000-0010-0000-0300-000017000000}" name="Työttömät ja palveluissa olevat " dataDxfId="102"/>
    <tableColumn id="33" xr3:uid="{00000000-0010-0000-0300-000021000000}" name="Muut lask. kustannukset yhteensä" dataDxfId="101"/>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elite" displayName="Selite" ref="A4:B8" totalsRowShown="0" headerRowDxfId="100">
  <autoFilter ref="A4:B8" xr:uid="{00000000-0009-0000-0100-000005000000}">
    <filterColumn colId="0" hiddenButton="1"/>
    <filterColumn colId="1" hiddenButton="1"/>
  </autoFilter>
  <tableColumns count="2">
    <tableColumn id="1" xr3:uid="{00000000-0010-0000-0400-000001000000}" name="Kieliasema:" dataDxfId="99"/>
    <tableColumn id="2" xr3:uid="{00000000-0010-0000-0400-000002000000}" name="Saaristoasema:"/>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Kriteerihinnat" displayName="Kriteerihinnat" ref="U5:AC6" totalsRowShown="0" headerRowDxfId="98" dataDxfId="97" tableBorderDxfId="96">
  <tableColumns count="9">
    <tableColumn id="1" xr3:uid="{00000000-0010-0000-0500-000001000000}" name="Työttömyysaste" dataDxfId="95"/>
    <tableColumn id="2" xr3:uid="{00000000-0010-0000-0500-000002000000}" name="Kaksikielisyys I (koko väestö)" dataDxfId="94"/>
    <tableColumn id="3" xr3:uid="{00000000-0010-0000-0500-000003000000}" name="Kaksikielisyys II, (ruotsink.)" dataDxfId="93"/>
    <tableColumn id="4" xr3:uid="{00000000-0010-0000-0500-000004000000}" name="Vieraskielisyys" dataDxfId="92"/>
    <tableColumn id="5" xr3:uid="{00000000-0010-0000-0500-000005000000}" name="Asukastiheys" dataDxfId="91"/>
    <tableColumn id="6" xr3:uid="{00000000-0010-0000-0500-000006000000}" name="Saaristo" dataDxfId="90"/>
    <tableColumn id="7" xr3:uid="{00000000-0010-0000-0500-000007000000}" name="Saaristo-osakunta" dataDxfId="89"/>
    <tableColumn id="8" xr3:uid="{00000000-0010-0000-0500-000008000000}" name="Koulutustausta" dataDxfId="88"/>
    <tableColumn id="9" xr3:uid="{00000000-0010-0000-0500-000009000000}" name="Työttömät ja palveluissa olevat" dataDxfId="87"/>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Lisäosat" displayName="Lisäosat" ref="A6:U299" totalsRowShown="0" headerRowDxfId="86" tableBorderDxfId="85">
  <autoFilter ref="A6:U2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600-000001000000}" name="Kunta-numero" dataDxfId="84"/>
    <tableColumn id="2" xr3:uid="{00000000-0010-0000-0600-000002000000}" name="Kunta" dataDxfId="83"/>
    <tableColumn id="3" xr3:uid="{00000000-0010-0000-0600-000003000000}" name="Asukasmäärä 31.12.2024" dataDxfId="82"/>
    <tableColumn id="4" xr3:uid="{00000000-0010-0000-0600-000004000000}" name="Syrjäisyysluku (tiestö) 2023-2027" dataDxfId="81"/>
    <tableColumn id="5" xr3:uid="{00000000-0010-0000-0600-000005000000}" name="Saamen kotiseutu, 1 = kyllä 0 = ei" dataDxfId="80"/>
    <tableColumn id="6" xr3:uid="{00000000-0010-0000-0600-000006000000}" name="Saamenkielisen väestön määrä 31.12.2024" dataDxfId="79"/>
    <tableColumn id="7" xr3:uid="{00000000-0010-0000-0600-000007000000}" name="Saamenkielisen väestön osuus, %" dataDxfId="78"/>
    <tableColumn id="8" xr3:uid="{00000000-0010-0000-0600-000008000000}" name="Työpaikat 2023" dataDxfId="77"/>
    <tableColumn id="9" xr3:uid="{00000000-0010-0000-0600-000009000000}" name="Työlliset 2023" dataDxfId="76"/>
    <tableColumn id="10" xr3:uid="{00000000-0010-0000-0600-00000A000000}" name="Työpaikkaomavaraisuus 2023" dataDxfId="75"/>
    <tableColumn id="16" xr3:uid="{00000000-0010-0000-0600-000010000000}" name="Työpaikkaomavaraisuuskerroin" dataDxfId="74"/>
    <tableColumn id="17" xr3:uid="{00000000-0010-0000-0600-000011000000}" name="HYTE-kerroin (sis. Kulttuurihyte)" dataDxfId="73"/>
    <tableColumn id="21" xr3:uid="{00000000-0010-0000-0600-000015000000}" name="Hyte-kertoimen väestöpainotus" dataDxfId="72">
      <calculatedColumnFormula>Lisäosat[[#This Row],[HYTE-kerroin (sis. Kulttuurihyte)]]*Lisäosat[[#This Row],[Asukasmäärä 31.12.2024]]</calculatedColumnFormula>
    </tableColumn>
    <tableColumn id="20" xr3:uid="{00000000-0010-0000-0600-000014000000}" name="Väestöllä painotettu HYTE-kerroin" dataDxfId="71"/>
    <tableColumn id="11" xr3:uid="{00000000-0010-0000-0600-00000B000000}" name="Positiivinen väestön kasvu 2021-2023" dataDxfId="70"/>
    <tableColumn id="12" xr3:uid="{00000000-0010-0000-0600-00000C000000}" name="Syrjäisyys" dataDxfId="69"/>
    <tableColumn id="13" xr3:uid="{00000000-0010-0000-0600-00000D000000}" name="Saamen kotiseutu" dataDxfId="68"/>
    <tableColumn id="14" xr3:uid="{00000000-0010-0000-0600-00000E000000}" name="Työpaikkaomavaraisuus " dataDxfId="67"/>
    <tableColumn id="19" xr3:uid="{00000000-0010-0000-0600-000013000000}" name="HYTE-kerroin " dataDxfId="66"/>
    <tableColumn id="18" xr3:uid="{00000000-0010-0000-0600-000012000000}" name="Väestön kasvu" dataDxfId="65"/>
    <tableColumn id="15" xr3:uid="{00000000-0010-0000-0600-00000F000000}" name="Yhteensä" dataDxfId="64"/>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Lisäosahinnat" displayName="Lisäosahinnat" ref="P2:T3" totalsRowShown="0" headerRowDxfId="63" dataDxfId="62" tableBorderDxfId="61">
  <autoFilter ref="P2:T3" xr:uid="{00000000-0009-0000-0100-000008000000}">
    <filterColumn colId="0" hiddenButton="1"/>
    <filterColumn colId="1" hiddenButton="1"/>
    <filterColumn colId="2" hiddenButton="1"/>
    <filterColumn colId="3" hiddenButton="1"/>
    <filterColumn colId="4" hiddenButton="1"/>
  </autoFilter>
  <tableColumns count="5">
    <tableColumn id="1" xr3:uid="{00000000-0010-0000-0700-000001000000}" name="Syrjäisyys" dataDxfId="60"/>
    <tableColumn id="2" xr3:uid="{00000000-0010-0000-0700-000002000000}" name="Saamen kotiseutu" dataDxfId="59"/>
    <tableColumn id="3" xr3:uid="{00000000-0010-0000-0700-000003000000}" name="Työpaikkaomavaraisuus" dataDxfId="58"/>
    <tableColumn id="4" xr3:uid="{00000000-0010-0000-0700-000004000000}" name="HYTE-kerroin" dataDxfId="57"/>
    <tableColumn id="5" xr3:uid="{00000000-0010-0000-0700-000005000000}" name="Väestön kasvu" dataDxfId="56"/>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isäyksetVähennykset" displayName="LisäyksetVähennykset" ref="A3:Q296" totalsRowShown="0" headerRowDxfId="55">
  <tableColumns count="17">
    <tableColumn id="1" xr3:uid="{00000000-0010-0000-0800-000001000000}" name="Kunta-numero" dataDxfId="54"/>
    <tableColumn id="2" xr3:uid="{00000000-0010-0000-0800-000002000000}" name="Kunta" dataDxfId="53"/>
    <tableColumn id="21" xr3:uid="{00000000-0010-0000-0800-000015000000}" name="Kuntien yhdistymisavustus (-0,98 €/as)" dataDxfId="52"/>
    <tableColumn id="4" xr3:uid="{00000000-0010-0000-0800-000004000000}" name="Harkinnanvaraisten avustusten vähennys (-1,78 €/as)" dataDxfId="51"/>
    <tableColumn id="5" xr3:uid="{00000000-0010-0000-0800-000005000000}" name="Kriisikuntien harkinnanvarainen yhdistymisavustus (-0,98 €/as)" dataDxfId="50"/>
    <tableColumn id="7" xr3:uid="{00000000-0010-0000-0800-000007000000}" name="Aloittavien koulujen rahoitukseen liittyvä vähennys (-0,01 €/as)" dataDxfId="49"/>
    <tableColumn id="11" xr3:uid="{00000000-0010-0000-0800-00000B000000}" name="Kumulatiivinen verotuloihin perustuvan tasauksen muutoksen neutralisointi" dataDxfId="48"/>
    <tableColumn id="12" xr3:uid="{00000000-0010-0000-0800-00000C000000}" name="Kunnan rahoitusosuus perustoimeentulotuesta" dataDxfId="47"/>
    <tableColumn id="17" xr3:uid="{00000000-0010-0000-0800-000011000000}" name="Sote-uudistuksen muutosrajoitin" dataDxfId="46"/>
    <tableColumn id="16" xr3:uid="{00000000-0010-0000-0800-000010000000}" name="Sote-uudistuksen järjestelmämuutoksen tasaus vuodelle 2026" dataDxfId="45"/>
    <tableColumn id="6" xr3:uid="{00000000-0010-0000-0800-000006000000}" name="Jälkikäteistarkistuksesta johtuva valtionosuuden  lisäsiirtotarve vuodelta 2023, 501 milj. € (1/3)" dataDxfId="44"/>
    <tableColumn id="8" xr3:uid="{00000000-0010-0000-0800-000008000000}" name="Määräaikaisen v 2024 tehdyn lisäyksen takaisinperintä (1/3)" dataDxfId="43"/>
    <tableColumn id="3" xr3:uid="{00000000-0010-0000-0800-000003000000}" name="Valtionosuusjärjestelmän säästö (Lisätoimet 2025), -2%" dataDxfId="42">
      <calculatedColumnFormula>SUM(M5:M296)</calculatedColumnFormula>
    </tableColumn>
    <tableColumn id="10" xr3:uid="{00000000-0010-0000-0800-00000A000000}" name="Määräaikainen vähennys tehtävien vähentämiseen liittyen" dataDxfId="41">
      <calculatedColumnFormula>SUM(N5:N296)</calculatedColumnFormula>
    </tableColumn>
    <tableColumn id="9" xr3:uid="{00000000-0010-0000-0800-000009000000}" name="TE25: Kunnan työttömyysetuuksien rahoitusvastuun laajentamisen korvaus" dataDxfId="40"/>
    <tableColumn id="13" xr3:uid="{00000000-0010-0000-0800-00000D000000}" name="TE25: Uudistuksen rahoituksen siirtymäajan porrastus (25 % kustannusperusteinen / 75 % vos-kriteerit)" dataDxfId="39"/>
    <tableColumn id="20" xr3:uid="{00000000-0010-0000-0800-000014000000}" name="Lisäykset ja vähennykset nettosumma" dataDxfId="38"/>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saus" displayName="Tasaus" ref="A10:N303" totalsRowShown="0" headerRowDxfId="37" tableBorderDxfId="36">
  <autoFilter ref="A10:N303"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900-000001000000}" name="Kunta-numero" dataDxfId="35"/>
    <tableColumn id="2" xr3:uid="{00000000-0010-0000-0900-000002000000}" name="Kunta" dataDxfId="34"/>
    <tableColumn id="3" xr3:uid="{00000000-0010-0000-0900-000003000000}" name="Asukasluku 31.12.2023" dataDxfId="33"/>
    <tableColumn id="7" xr3:uid="{00000000-0010-0000-0900-000007000000}" name="Tuloveroprosentti 2024" dataDxfId="32">
      <calculatedColumnFormula>#REF!-12.64</calculatedColumnFormula>
    </tableColumn>
    <tableColumn id="5" xr3:uid="{00000000-0010-0000-0900-000005000000}" name="Kunnallisvero (maksuunpantu), €" dataDxfId="31"/>
    <tableColumn id="6" xr3:uid="{00000000-0010-0000-0900-000006000000}" name="Verotettava tulo (kunnallisvero), €" dataDxfId="30"/>
    <tableColumn id="8" xr3:uid="{00000000-0010-0000-0900-000008000000}" name="Laskennallinen kunnallisvero, €" dataDxfId="29"/>
    <tableColumn id="9" xr3:uid="{00000000-0010-0000-0900-000009000000}" name="Maksettava yhteisövero, €" dataDxfId="28"/>
    <tableColumn id="10" xr3:uid="{00000000-0010-0000-0900-00000A000000}" name="Laskennallinen kiinteistövero, €" dataDxfId="27"/>
    <tableColumn id="11" xr3:uid="{00000000-0010-0000-0900-00000B000000}" name="Laskennallinen verotulo yhteensä, €" dataDxfId="26"/>
    <tableColumn id="12" xr3:uid="{00000000-0010-0000-0900-00000C000000}" name="Laskennallinen verotulo yhteensä, €/asukas (=tasausraja)" dataDxfId="25"/>
    <tableColumn id="13" xr3:uid="{00000000-0010-0000-0900-00000D000000}" name="Erotus = tasausraja - laskennallinen verotulo, €/asukas" dataDxfId="24"/>
    <tableColumn id="16" xr3:uid="{00000000-0010-0000-0900-000010000000}" name="Tasaus,  €/asukas" dataDxfId="23"/>
    <tableColumn id="17" xr3:uid="{00000000-0010-0000-0900-000011000000}" name="Tasaus, €" dataDxfId="22"/>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Verokompensaatiot" displayName="Verokompensaatiot" ref="A3:G296" totalsRowShown="0" headerRowDxfId="21" dataDxfId="20" tableBorderDxfId="19">
  <tableColumns count="7">
    <tableColumn id="1" xr3:uid="{00000000-0010-0000-0A00-000001000000}" name="Kunta-numero" dataDxfId="18"/>
    <tableColumn id="2" xr3:uid="{00000000-0010-0000-0A00-000002000000}" name="Kunta" dataDxfId="17"/>
    <tableColumn id="4" xr3:uid="{00000000-0010-0000-0A00-000004000000}" name="Korvaukset vuosilta 2010-2023, €" dataDxfId="16"/>
    <tableColumn id="6" xr3:uid="{00000000-0010-0000-0A00-000006000000}" name="Veromenetysten korvaus 2024" dataDxfId="15"/>
    <tableColumn id="7" xr3:uid="{00000000-0010-0000-0A00-000007000000}" name="Veromenetysten korvaus 2025" dataDxfId="14"/>
    <tableColumn id="3" xr3:uid="{82260588-9875-4762-82D3-189BF25B9F27}" name="Veromenetysten korvaus 2026" dataDxfId="13"/>
    <tableColumn id="5" xr3:uid="{00000000-0010-0000-0A00-000005000000}" name="Veromenetysten korvaus 2010-2025 yhteensä, €" dataDxfId="12">
      <calculatedColumnFormula>Verokompensaatiot[[#This Row],[Korvaukset vuosilta 2010-2023, €]]+Verokompensaatiot[[#This Row],[Veromenetysten korvaus 2024]]</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Kotikuntakorvaukset" displayName="Kotikuntakorvaukset" ref="A6:F375" totalsRowShown="0" headerRowDxfId="11" dataDxfId="10">
  <autoFilter ref="A6:F375" xr:uid="{00000000-0009-0000-0100-000010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B00-000001000000}" name="Kuntanumero /opetuksen järjestäjän tunnus" dataDxfId="9"/>
    <tableColumn id="2" xr3:uid="{00000000-0010-0000-0B00-000002000000}" name="Kunta /opetuksen järjestäjä" dataDxfId="8"/>
    <tableColumn id="4" xr3:uid="{00000000-0010-0000-0B00-000004000000}" name="Kotikuntakorvaukset, tulot" dataDxfId="7"/>
    <tableColumn id="5" xr3:uid="{00000000-0010-0000-0B00-000005000000}" name="Alv" dataDxfId="6"/>
    <tableColumn id="6" xr3:uid="{00000000-0010-0000-0B00-000006000000}" name="Kotikuntakorvaukset, menot" dataDxfId="5"/>
    <tableColumn id="7" xr3:uid="{00000000-0010-0000-0B00-000007000000}" name="Kotikuntakorvaukset, netto" dataDxfId="4">
      <calculatedColumnFormula>C7+D7-E7</calculatedColumnFormula>
    </tableColumn>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ulukko10" displayName="Taulukko10" ref="A4:B4" headerRowCount="0" totalsRowShown="0">
  <tableColumns count="2">
    <tableColumn id="1" xr3:uid="{00000000-0010-0000-0C00-000001000000}" name="Sarake1" headerRowDxfId="3" dataDxfId="2"/>
    <tableColumn id="2" xr3:uid="{00000000-0010-0000-0C00-000002000000}" name="Sarake2" headerRowDxfId="1" dataDxfId="0"/>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abSelected="1" zoomScale="90" zoomScaleNormal="90" workbookViewId="0"/>
  </sheetViews>
  <sheetFormatPr defaultRowHeight="14.25" x14ac:dyDescent="0.2"/>
  <cols>
    <col min="1" max="1" width="95.5" customWidth="1"/>
  </cols>
  <sheetData>
    <row r="1" spans="1:2" ht="23.25" x14ac:dyDescent="0.35">
      <c r="A1" s="480" t="s">
        <v>1064</v>
      </c>
    </row>
    <row r="2" spans="1:2" ht="30" x14ac:dyDescent="0.25">
      <c r="A2" s="479" t="s">
        <v>1065</v>
      </c>
    </row>
    <row r="3" spans="1:2" ht="28.5" x14ac:dyDescent="0.2">
      <c r="A3" s="441" t="s">
        <v>1421</v>
      </c>
    </row>
    <row r="4" spans="1:2" ht="35.25" customHeight="1" x14ac:dyDescent="0.2">
      <c r="A4" s="441" t="s">
        <v>1416</v>
      </c>
      <c r="B4" s="327"/>
    </row>
    <row r="5" spans="1:2" ht="57" x14ac:dyDescent="0.2">
      <c r="A5" s="441" t="s">
        <v>1412</v>
      </c>
      <c r="B5" s="327"/>
    </row>
    <row r="6" spans="1:2" ht="42.75" x14ac:dyDescent="0.2">
      <c r="A6" s="441" t="s">
        <v>1094</v>
      </c>
      <c r="B6" s="327"/>
    </row>
    <row r="7" spans="1:2" x14ac:dyDescent="0.2">
      <c r="A7" s="441" t="s">
        <v>1103</v>
      </c>
      <c r="B7" s="327"/>
    </row>
    <row r="8" spans="1:2" x14ac:dyDescent="0.2">
      <c r="A8" s="355" t="s">
        <v>1060</v>
      </c>
      <c r="B8" s="327"/>
    </row>
    <row r="9" spans="1:2" ht="42.75" x14ac:dyDescent="0.2">
      <c r="A9" s="469" t="s">
        <v>1413</v>
      </c>
      <c r="B9" s="327"/>
    </row>
    <row r="10" spans="1:2" x14ac:dyDescent="0.2">
      <c r="A10" s="355"/>
      <c r="B10" s="327"/>
    </row>
    <row r="11" spans="1:2" ht="28.5" x14ac:dyDescent="0.2">
      <c r="A11" s="469" t="s">
        <v>1414</v>
      </c>
      <c r="B11" s="327"/>
    </row>
    <row r="12" spans="1:2" ht="28.5" customHeight="1" x14ac:dyDescent="0.2">
      <c r="B12" s="327"/>
    </row>
    <row r="13" spans="1:2" ht="15" x14ac:dyDescent="0.25">
      <c r="A13" s="481" t="s">
        <v>715</v>
      </c>
    </row>
    <row r="14" spans="1:2" x14ac:dyDescent="0.2">
      <c r="A14" s="355" t="s">
        <v>1415</v>
      </c>
    </row>
    <row r="15" spans="1:2" x14ac:dyDescent="0.2">
      <c r="A15" s="355" t="s">
        <v>730</v>
      </c>
    </row>
    <row r="16" spans="1:2" x14ac:dyDescent="0.2">
      <c r="A16" s="355" t="s">
        <v>720</v>
      </c>
    </row>
    <row r="18" spans="1:1" x14ac:dyDescent="0.2">
      <c r="A18" s="355" t="s">
        <v>1062</v>
      </c>
    </row>
    <row r="19" spans="1:1" x14ac:dyDescent="0.2">
      <c r="A19" s="355" t="s">
        <v>730</v>
      </c>
    </row>
    <row r="20" spans="1:1" x14ac:dyDescent="0.2">
      <c r="A20" s="355" t="s">
        <v>1063</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T402"/>
  <sheetViews>
    <sheetView zoomScale="90" zoomScaleNormal="90" workbookViewId="0">
      <pane xSplit="2" ySplit="6" topLeftCell="C7" activePane="bottomRight" state="frozen"/>
      <selection pane="topRight" activeCell="C1" sqref="C1"/>
      <selection pane="bottomLeft" activeCell="A11" sqref="A11"/>
      <selection pane="bottomRight" activeCell="C3" sqref="C3"/>
    </sheetView>
  </sheetViews>
  <sheetFormatPr defaultRowHeight="14.25" x14ac:dyDescent="0.2"/>
  <cols>
    <col min="1" max="1" width="20.75" style="58" customWidth="1"/>
    <col min="2" max="2" width="19.125" style="1" customWidth="1"/>
    <col min="3" max="3" width="19.125" style="2" customWidth="1"/>
    <col min="4" max="4" width="16.375" style="2" bestFit="1" customWidth="1"/>
    <col min="5" max="5" width="19.125" style="2" customWidth="1"/>
    <col min="6" max="6" width="19.125" style="7" customWidth="1"/>
    <col min="7" max="7" width="19.125" style="50" customWidth="1"/>
    <col min="8" max="8" width="19.125" style="51" customWidth="1"/>
    <col min="9" max="9" width="20.625" style="51" bestFit="1" customWidth="1"/>
    <col min="10" max="11" width="19.125" style="7" customWidth="1"/>
    <col min="12" max="12" width="19.125" style="8" customWidth="1"/>
    <col min="13" max="13" width="19.125" style="7" customWidth="1"/>
    <col min="14" max="15" width="19.125" style="66" customWidth="1"/>
    <col min="16" max="16" width="17.875" style="7" customWidth="1"/>
    <col min="17" max="17" width="19.125" style="66" customWidth="1"/>
    <col min="18" max="18" width="19.125" style="67" customWidth="1"/>
    <col min="19" max="19" width="19.125" style="9" customWidth="1"/>
    <col min="20" max="20" width="11.125" style="11" customWidth="1"/>
  </cols>
  <sheetData>
    <row r="1" spans="1:20" ht="23.25" x14ac:dyDescent="0.35">
      <c r="A1" s="311" t="s">
        <v>1066</v>
      </c>
      <c r="E1" s="4"/>
      <c r="F1" s="3"/>
      <c r="G1" s="4"/>
      <c r="H1" s="5"/>
      <c r="I1" s="6"/>
      <c r="R1" s="70"/>
    </row>
    <row r="2" spans="1:20" ht="15" x14ac:dyDescent="0.25">
      <c r="A2" s="130" t="s">
        <v>1422</v>
      </c>
      <c r="B2" s="321" t="s">
        <v>737</v>
      </c>
      <c r="C2" s="14"/>
      <c r="D2" s="14"/>
      <c r="E2" s="14"/>
      <c r="F2" s="15"/>
      <c r="G2" s="16"/>
      <c r="H2" s="17"/>
      <c r="I2" s="17"/>
      <c r="J2" s="15"/>
      <c r="K2" s="15"/>
      <c r="L2" s="18"/>
      <c r="M2" s="15"/>
      <c r="N2" s="121"/>
      <c r="O2" s="121"/>
      <c r="P2" s="15"/>
      <c r="Q2" s="121"/>
      <c r="R2" s="123"/>
      <c r="S2" s="19"/>
      <c r="T2" s="10"/>
    </row>
    <row r="3" spans="1:20" ht="15" x14ac:dyDescent="0.25">
      <c r="A3" s="22" t="s">
        <v>0</v>
      </c>
      <c r="B3" s="307">
        <v>0.25729999999999997</v>
      </c>
      <c r="C3" s="14"/>
      <c r="E3" s="14"/>
      <c r="F3" s="15"/>
      <c r="G3" s="14"/>
      <c r="H3" s="17"/>
      <c r="I3" s="17"/>
      <c r="J3" s="23"/>
      <c r="K3" s="15"/>
      <c r="L3" s="18"/>
      <c r="M3" s="24"/>
      <c r="N3" s="122"/>
      <c r="O3" s="122"/>
      <c r="P3" s="15"/>
      <c r="Q3" s="356"/>
      <c r="R3" s="34"/>
      <c r="S3" s="15"/>
      <c r="T3" s="10"/>
    </row>
    <row r="4" spans="1:20" ht="15" x14ac:dyDescent="0.25">
      <c r="A4" s="12" t="s">
        <v>690</v>
      </c>
      <c r="B4" s="308">
        <v>292</v>
      </c>
      <c r="C4" s="15"/>
      <c r="D4" s="321"/>
      <c r="E4" s="321"/>
      <c r="F4" s="321"/>
      <c r="G4" s="321"/>
      <c r="H4" s="321"/>
      <c r="I4" s="321"/>
      <c r="J4" s="321"/>
      <c r="K4" s="321"/>
      <c r="L4" s="321"/>
      <c r="M4" s="321"/>
      <c r="N4" s="321"/>
      <c r="O4" s="321"/>
      <c r="P4" s="321"/>
      <c r="Q4" s="357"/>
      <c r="R4" s="357"/>
      <c r="S4" s="357"/>
      <c r="T4" s="10"/>
    </row>
    <row r="5" spans="1:20" s="306" customFormat="1" ht="71.25" x14ac:dyDescent="0.2">
      <c r="A5" s="214" t="s">
        <v>2</v>
      </c>
      <c r="B5" s="213" t="s">
        <v>3</v>
      </c>
      <c r="C5" s="215" t="s">
        <v>1095</v>
      </c>
      <c r="D5" s="215" t="s">
        <v>4</v>
      </c>
      <c r="E5" s="215" t="s">
        <v>703</v>
      </c>
      <c r="F5" s="201" t="s">
        <v>5</v>
      </c>
      <c r="G5" s="304" t="s">
        <v>6</v>
      </c>
      <c r="H5" s="304" t="s">
        <v>7</v>
      </c>
      <c r="I5" s="304" t="s">
        <v>8</v>
      </c>
      <c r="J5" s="215" t="s">
        <v>9</v>
      </c>
      <c r="K5" s="215" t="s">
        <v>10</v>
      </c>
      <c r="L5" s="215" t="s">
        <v>734</v>
      </c>
      <c r="M5" s="215" t="s">
        <v>735</v>
      </c>
      <c r="N5" s="201" t="s">
        <v>699</v>
      </c>
      <c r="O5" s="201" t="s">
        <v>702</v>
      </c>
      <c r="P5" s="213" t="s">
        <v>727</v>
      </c>
      <c r="Q5" s="213" t="s">
        <v>1048</v>
      </c>
      <c r="R5" s="213" t="s">
        <v>725</v>
      </c>
      <c r="S5" s="305"/>
    </row>
    <row r="6" spans="1:20" s="31" customFormat="1" ht="15" x14ac:dyDescent="0.25">
      <c r="A6" s="13"/>
      <c r="B6" s="13" t="s">
        <v>11</v>
      </c>
      <c r="C6" s="310">
        <f>SUM(C7:C298)</f>
        <v>5605317</v>
      </c>
      <c r="D6" s="310">
        <f>SUM(D7:D298)</f>
        <v>9199752763.1499996</v>
      </c>
      <c r="E6" s="310">
        <f>SUM(E7:E298)</f>
        <v>2489124210.8122935</v>
      </c>
      <c r="F6" s="303">
        <f>SUM(F7:F298)</f>
        <v>11688876973.962299</v>
      </c>
      <c r="G6" s="451">
        <v>1548.77</v>
      </c>
      <c r="H6" s="310">
        <f t="shared" ref="H6:M6" si="0">SUM(H7:H298)</f>
        <v>8681346810.0900059</v>
      </c>
      <c r="I6" s="303">
        <f t="shared" si="0"/>
        <v>3007530163.8722911</v>
      </c>
      <c r="J6" s="310">
        <f t="shared" si="0"/>
        <v>314640300.55921</v>
      </c>
      <c r="K6" s="310">
        <f t="shared" si="0"/>
        <v>-596592333.87261307</v>
      </c>
      <c r="L6" s="303">
        <f t="shared" si="0"/>
        <v>2725578130.5588908</v>
      </c>
      <c r="M6" s="310">
        <f t="shared" si="0"/>
        <v>786426763.71321559</v>
      </c>
      <c r="N6" s="303">
        <f>SUM(N7:N373)</f>
        <v>3512004894.2721028</v>
      </c>
      <c r="O6" s="241">
        <f>SUM(O7:O373)</f>
        <v>534000000.00000149</v>
      </c>
      <c r="P6" s="371">
        <f>SUM(P7:P373)</f>
        <v>4046004894.2721071</v>
      </c>
      <c r="Q6" s="310">
        <f>SUM(Q7:Q373)</f>
        <v>30118522.732919227</v>
      </c>
      <c r="R6" s="341">
        <f>SUM(R7:R373)</f>
        <v>4076123417.0050225</v>
      </c>
      <c r="S6" s="30"/>
    </row>
    <row r="7" spans="1:20" ht="15" x14ac:dyDescent="0.25">
      <c r="A7" s="32">
        <v>5</v>
      </c>
      <c r="B7" s="13" t="s">
        <v>12</v>
      </c>
      <c r="C7" s="15">
        <v>9078</v>
      </c>
      <c r="D7" s="15">
        <f>Ikärakenne[[#This Row],[Laskennalliset kustannukset, IKÄRAKENNE yhteensä, €]]</f>
        <v>16293538.690000001</v>
      </c>
      <c r="E7" s="15">
        <f>'Lask. kustannukset MUUT'!AD13</f>
        <v>2721820.6297212318</v>
      </c>
      <c r="F7" s="231">
        <f>Yhteenveto[[#This Row],[Ikärakenne, laskennallinen kustannus]]+Yhteenveto[[#This Row],[Muut laskennalliset kustannukset ]]</f>
        <v>19015359.319721233</v>
      </c>
      <c r="G7" s="451">
        <v>1548.77</v>
      </c>
      <c r="H7" s="17">
        <v>14059734.060000001</v>
      </c>
      <c r="I7" s="339">
        <f>Yhteenveto[[#This Row],[Laskennalliset kustannukset yhteensä]]-Yhteenveto[[#This Row],[Omarahoitusosuus, €]]</f>
        <v>4955625.2597212326</v>
      </c>
      <c r="J7" s="33">
        <f>Lisäosat!U8</f>
        <v>638225.0099015109</v>
      </c>
      <c r="K7" s="34">
        <f>'Muut lis_väh'!Q5</f>
        <v>297258.37149178935</v>
      </c>
      <c r="L7" s="231">
        <f>Yhteenveto[[#This Row],[Valtionosuus omarahoitusosuuden jälkeen (välisumma)]]+Yhteenveto[[#This Row],[Lisäosat yhteensä]]+Yhteenveto[[#This Row],[Valtionosuuteen tehtävät vähennykset ja lisäykset, netto]]</f>
        <v>5891108.6411145329</v>
      </c>
      <c r="M7" s="34">
        <f>'Verotuloihin perust tasaus'!N12</f>
        <v>5085332.8608922837</v>
      </c>
      <c r="N7" s="303">
        <f>SUM(Yhteenveto[[#This Row],[Valtionosuus ennen verotuloihin perustuvaa valtionosuuden tasausta]]+Yhteenveto[[#This Row],[Verotuloihin perustuva valtionosuuden tasaus]])</f>
        <v>10976441.502006818</v>
      </c>
      <c r="O7" s="241">
        <f>Verokorvaukset!G5</f>
        <v>1393324.1470538278</v>
      </c>
      <c r="P7" s="372">
        <f>SUM(Yhteenveto[[#This Row],[Kunnan  peruspalvelujen valtionosuus ]:[Veroperustemuutoksista johtuvien veromenetysten korvaus]])</f>
        <v>12369765.649060646</v>
      </c>
      <c r="Q7" s="34">
        <f>Kotikuntakorvaus!F9</f>
        <v>2713021.3</v>
      </c>
      <c r="R7" s="341">
        <f>+Yhteenveto[[#This Row],[Kunnan  peruspalvelujen valtionosuus ]]+Yhteenveto[[#This Row],[Veroperustemuutoksista johtuvien veromenetysten korvaus]]+Yhteenveto[[#This Row],[Kotikuntakorvaus, netto]]</f>
        <v>15082786.949060645</v>
      </c>
      <c r="S7" s="11"/>
      <c r="T7"/>
    </row>
    <row r="8" spans="1:20" ht="15" x14ac:dyDescent="0.25">
      <c r="A8" s="32">
        <v>9</v>
      </c>
      <c r="B8" s="13" t="s">
        <v>13</v>
      </c>
      <c r="C8" s="15">
        <v>2410</v>
      </c>
      <c r="D8" s="15">
        <f>Ikärakenne[[#This Row],[Laskennalliset kustannukset, IKÄRAKENNE yhteensä, €]]</f>
        <v>4882440.42</v>
      </c>
      <c r="E8" s="15">
        <f>'Lask. kustannukset MUUT'!AD14</f>
        <v>632780.55692501995</v>
      </c>
      <c r="F8" s="231">
        <f>Yhteenveto[[#This Row],[Ikärakenne, laskennallinen kustannus]]+Yhteenveto[[#This Row],[Muut laskennalliset kustannukset ]]</f>
        <v>5515220.9769250201</v>
      </c>
      <c r="G8" s="451">
        <v>1548.77</v>
      </c>
      <c r="H8" s="17">
        <v>3732535.7</v>
      </c>
      <c r="I8" s="339">
        <f>Yhteenveto[[#This Row],[Laskennalliset kustannukset yhteensä]]-Yhteenveto[[#This Row],[Omarahoitusosuus, €]]</f>
        <v>1782685.2769250199</v>
      </c>
      <c r="J8" s="33">
        <f>Lisäosat!U9</f>
        <v>79568.354537734616</v>
      </c>
      <c r="K8" s="34">
        <f>'Muut lis_väh'!Q6</f>
        <v>256821.23191210296</v>
      </c>
      <c r="L8" s="231">
        <f>Yhteenveto[[#This Row],[Valtionosuus omarahoitusosuuden jälkeen (välisumma)]]+Yhteenveto[[#This Row],[Lisäosat yhteensä]]+Yhteenveto[[#This Row],[Valtionosuuteen tehtävät vähennykset ja lisäykset, netto]]</f>
        <v>2119074.8633748572</v>
      </c>
      <c r="M8" s="34">
        <f>'Verotuloihin perust tasaus'!N13</f>
        <v>1779478.6946202321</v>
      </c>
      <c r="N8" s="303">
        <f>SUM(Yhteenveto[[#This Row],[Valtionosuus ennen verotuloihin perustuvaa valtionosuuden tasausta]]+Yhteenveto[[#This Row],[Verotuloihin perustuva valtionosuuden tasaus]])</f>
        <v>3898553.5579950893</v>
      </c>
      <c r="O8" s="241">
        <f>Verokorvaukset!G6</f>
        <v>358305.32862701447</v>
      </c>
      <c r="P8" s="372">
        <f>SUM(Yhteenveto[[#This Row],[Kunnan  peruspalvelujen valtionosuus ]:[Veroperustemuutoksista johtuvien veromenetysten korvaus]])</f>
        <v>4256858.8866221039</v>
      </c>
      <c r="Q8" s="34">
        <f>Kotikuntakorvaus!F10</f>
        <v>113072</v>
      </c>
      <c r="R8" s="341">
        <f>+Yhteenveto[[#This Row],[Kunnan  peruspalvelujen valtionosuus ]]+Yhteenveto[[#This Row],[Veroperustemuutoksista johtuvien veromenetysten korvaus]]+Yhteenveto[[#This Row],[Kotikuntakorvaus, netto]]</f>
        <v>4369930.8866221039</v>
      </c>
      <c r="S8" s="11"/>
      <c r="T8"/>
    </row>
    <row r="9" spans="1:20" ht="15" x14ac:dyDescent="0.25">
      <c r="A9" s="32">
        <v>10</v>
      </c>
      <c r="B9" s="13" t="s">
        <v>14</v>
      </c>
      <c r="C9" s="15">
        <v>10780</v>
      </c>
      <c r="D9" s="15">
        <f>Ikärakenne[[#This Row],[Laskennalliset kustannukset, IKÄRAKENNE yhteensä, €]]</f>
        <v>18562053.84</v>
      </c>
      <c r="E9" s="15">
        <f>'Lask. kustannukset MUUT'!AD15</f>
        <v>3001655.258761934</v>
      </c>
      <c r="F9" s="231">
        <f>Yhteenveto[[#This Row],[Ikärakenne, laskennallinen kustannus]]+Yhteenveto[[#This Row],[Muut laskennalliset kustannukset ]]</f>
        <v>21563709.098761935</v>
      </c>
      <c r="G9" s="451">
        <v>1548.77</v>
      </c>
      <c r="H9" s="17">
        <v>16695740.6</v>
      </c>
      <c r="I9" s="339">
        <f>Yhteenveto[[#This Row],[Laskennalliset kustannukset yhteensä]]-Yhteenveto[[#This Row],[Omarahoitusosuus, €]]</f>
        <v>4867968.4987619352</v>
      </c>
      <c r="J9" s="33">
        <f>Lisäosat!U10</f>
        <v>736955.76318963943</v>
      </c>
      <c r="K9" s="34">
        <f>'Muut lis_väh'!Q7</f>
        <v>-1846230.0511387589</v>
      </c>
      <c r="L9" s="231">
        <f>Yhteenveto[[#This Row],[Valtionosuus omarahoitusosuuden jälkeen (välisumma)]]+Yhteenveto[[#This Row],[Lisäosat yhteensä]]+Yhteenveto[[#This Row],[Valtionosuuteen tehtävät vähennykset ja lisäykset, netto]]</f>
        <v>3758694.2108128164</v>
      </c>
      <c r="M9" s="34">
        <f>'Verotuloihin perust tasaus'!N14</f>
        <v>6798899.9712201059</v>
      </c>
      <c r="N9" s="303">
        <f>SUM(Yhteenveto[[#This Row],[Valtionosuus ennen verotuloihin perustuvaa valtionosuuden tasausta]]+Yhteenveto[[#This Row],[Verotuloihin perustuva valtionosuuden tasaus]])</f>
        <v>10557594.182032922</v>
      </c>
      <c r="O9" s="241">
        <f>Verokorvaukset!G7</f>
        <v>1647231.3535554521</v>
      </c>
      <c r="P9" s="372">
        <f>SUM(Yhteenveto[[#This Row],[Kunnan  peruspalvelujen valtionosuus ]:[Veroperustemuutoksista johtuvien veromenetysten korvaus]])</f>
        <v>12204825.535588374</v>
      </c>
      <c r="Q9" s="34">
        <f>Kotikuntakorvaus!F11</f>
        <v>8922.0874999999942</v>
      </c>
      <c r="R9" s="341">
        <f>+Yhteenveto[[#This Row],[Kunnan  peruspalvelujen valtionosuus ]]+Yhteenveto[[#This Row],[Veroperustemuutoksista johtuvien veromenetysten korvaus]]+Yhteenveto[[#This Row],[Kotikuntakorvaus, netto]]</f>
        <v>12213747.623088375</v>
      </c>
      <c r="S9" s="11"/>
      <c r="T9"/>
    </row>
    <row r="10" spans="1:20" ht="15" x14ac:dyDescent="0.25">
      <c r="A10" s="32">
        <v>16</v>
      </c>
      <c r="B10" s="13" t="s">
        <v>15</v>
      </c>
      <c r="C10" s="15">
        <v>7889</v>
      </c>
      <c r="D10" s="15">
        <f>Ikärakenne[[#This Row],[Laskennalliset kustannukset, IKÄRAKENNE yhteensä, €]]</f>
        <v>11338521.419999998</v>
      </c>
      <c r="E10" s="15">
        <f>'Lask. kustannukset MUUT'!AD16</f>
        <v>2341177.8609858011</v>
      </c>
      <c r="F10" s="231">
        <f>Yhteenveto[[#This Row],[Ikärakenne, laskennallinen kustannus]]+Yhteenveto[[#This Row],[Muut laskennalliset kustannukset ]]</f>
        <v>13679699.280985799</v>
      </c>
      <c r="G10" s="451">
        <v>1548.77</v>
      </c>
      <c r="H10" s="17">
        <v>12218246.529999999</v>
      </c>
      <c r="I10" s="339">
        <f>Yhteenveto[[#This Row],[Laskennalliset kustannukset yhteensä]]-Yhteenveto[[#This Row],[Omarahoitusosuus, €]]</f>
        <v>1461452.7509857994</v>
      </c>
      <c r="J10" s="33">
        <f>Lisäosat!U11</f>
        <v>250676.53455684878</v>
      </c>
      <c r="K10" s="34">
        <f>'Muut lis_väh'!Q8</f>
        <v>3276557.5648076595</v>
      </c>
      <c r="L10" s="231">
        <f>Yhteenveto[[#This Row],[Valtionosuus omarahoitusosuuden jälkeen (välisumma)]]+Yhteenveto[[#This Row],[Lisäosat yhteensä]]+Yhteenveto[[#This Row],[Valtionosuuteen tehtävät vähennykset ja lisäykset, netto]]</f>
        <v>4988686.8503503073</v>
      </c>
      <c r="M10" s="34">
        <f>'Verotuloihin perust tasaus'!N15</f>
        <v>2436554.619569317</v>
      </c>
      <c r="N10" s="303">
        <f>SUM(Yhteenveto[[#This Row],[Valtionosuus ennen verotuloihin perustuvaa valtionosuuden tasausta]]+Yhteenveto[[#This Row],[Verotuloihin perustuva valtionosuuden tasaus]])</f>
        <v>7425241.4699196238</v>
      </c>
      <c r="O10" s="241">
        <f>Verokorvaukset!G8</f>
        <v>978112.77350483218</v>
      </c>
      <c r="P10" s="372">
        <f>SUM(Yhteenveto[[#This Row],[Kunnan  peruspalvelujen valtionosuus ]:[Veroperustemuutoksista johtuvien veromenetysten korvaus]])</f>
        <v>8403354.2434244566</v>
      </c>
      <c r="Q10" s="34">
        <f>Kotikuntakorvaus!F12</f>
        <v>483347.46500000008</v>
      </c>
      <c r="R10" s="341">
        <f>+Yhteenveto[[#This Row],[Kunnan  peruspalvelujen valtionosuus ]]+Yhteenveto[[#This Row],[Veroperustemuutoksista johtuvien veromenetysten korvaus]]+Yhteenveto[[#This Row],[Kotikuntakorvaus, netto]]</f>
        <v>8886701.7084244564</v>
      </c>
      <c r="S10" s="11"/>
      <c r="T10"/>
    </row>
    <row r="11" spans="1:20" ht="15" x14ac:dyDescent="0.25">
      <c r="A11" s="32">
        <v>18</v>
      </c>
      <c r="B11" s="13" t="s">
        <v>16</v>
      </c>
      <c r="C11" s="15">
        <v>4651</v>
      </c>
      <c r="D11" s="15">
        <f>Ikärakenne[[#This Row],[Laskennalliset kustannukset, IKÄRAKENNE yhteensä, €]]</f>
        <v>8876413.5300000012</v>
      </c>
      <c r="E11" s="15">
        <f>'Lask. kustannukset MUUT'!AD17</f>
        <v>1049038.2055917431</v>
      </c>
      <c r="F11" s="231">
        <f>Yhteenveto[[#This Row],[Ikärakenne, laskennallinen kustannus]]+Yhteenveto[[#This Row],[Muut laskennalliset kustannukset ]]</f>
        <v>9925451.735591745</v>
      </c>
      <c r="G11" s="451">
        <v>1548.77</v>
      </c>
      <c r="H11" s="17">
        <v>7203329.2699999996</v>
      </c>
      <c r="I11" s="339">
        <f>Yhteenveto[[#This Row],[Laskennalliset kustannukset yhteensä]]-Yhteenveto[[#This Row],[Omarahoitusosuus, €]]</f>
        <v>2722122.4655917455</v>
      </c>
      <c r="J11" s="33">
        <f>Lisäosat!U12</f>
        <v>126513.62815363496</v>
      </c>
      <c r="K11" s="34">
        <f>'Muut lis_väh'!Q9</f>
        <v>-957610.2501419381</v>
      </c>
      <c r="L11" s="231">
        <f>Yhteenveto[[#This Row],[Valtionosuus omarahoitusosuuden jälkeen (välisumma)]]+Yhteenveto[[#This Row],[Lisäosat yhteensä]]+Yhteenveto[[#This Row],[Valtionosuuteen tehtävät vähennykset ja lisäykset, netto]]</f>
        <v>1891025.8436034424</v>
      </c>
      <c r="M11" s="34">
        <f>'Verotuloihin perust tasaus'!N16</f>
        <v>1008020.1271779845</v>
      </c>
      <c r="N11" s="303">
        <f>SUM(Yhteenveto[[#This Row],[Valtionosuus ennen verotuloihin perustuvaa valtionosuuden tasausta]]+Yhteenveto[[#This Row],[Verotuloihin perustuva valtionosuuden tasaus]])</f>
        <v>2899045.9707814269</v>
      </c>
      <c r="O11" s="241">
        <f>Verokorvaukset!G9</f>
        <v>432655.94886930945</v>
      </c>
      <c r="P11" s="372">
        <f>SUM(Yhteenveto[[#This Row],[Kunnan  peruspalvelujen valtionosuus ]:[Veroperustemuutoksista johtuvien veromenetysten korvaus]])</f>
        <v>3331701.9196507363</v>
      </c>
      <c r="Q11" s="34">
        <f>Kotikuntakorvaus!F13</f>
        <v>641595.26250000007</v>
      </c>
      <c r="R11" s="341">
        <f>+Yhteenveto[[#This Row],[Kunnan  peruspalvelujen valtionosuus ]]+Yhteenveto[[#This Row],[Veroperustemuutoksista johtuvien veromenetysten korvaus]]+Yhteenveto[[#This Row],[Kotikuntakorvaus, netto]]</f>
        <v>3973297.1821507365</v>
      </c>
      <c r="S11" s="11"/>
      <c r="T11"/>
    </row>
    <row r="12" spans="1:20" ht="15" x14ac:dyDescent="0.25">
      <c r="A12" s="32">
        <v>19</v>
      </c>
      <c r="B12" s="13" t="s">
        <v>17</v>
      </c>
      <c r="C12" s="15">
        <v>3966</v>
      </c>
      <c r="D12" s="15">
        <f>Ikärakenne[[#This Row],[Laskennalliset kustannukset, IKÄRAKENNE yhteensä, €]]</f>
        <v>7743564.120000001</v>
      </c>
      <c r="E12" s="15">
        <f>'Lask. kustannukset MUUT'!AD18</f>
        <v>749239.62168386008</v>
      </c>
      <c r="F12" s="231">
        <f>Yhteenveto[[#This Row],[Ikärakenne, laskennallinen kustannus]]+Yhteenveto[[#This Row],[Muut laskennalliset kustannukset ]]</f>
        <v>8492803.7416838612</v>
      </c>
      <c r="G12" s="451">
        <v>1548.77</v>
      </c>
      <c r="H12" s="17">
        <v>6142421.8200000003</v>
      </c>
      <c r="I12" s="339">
        <f>Yhteenveto[[#This Row],[Laskennalliset kustannukset yhteensä]]-Yhteenveto[[#This Row],[Omarahoitusosuus, €]]</f>
        <v>2350381.9216838609</v>
      </c>
      <c r="J12" s="33">
        <f>Lisäosat!U13</f>
        <v>106946.89694757448</v>
      </c>
      <c r="K12" s="34">
        <f>'Muut lis_väh'!Q10</f>
        <v>-1141194.5718094122</v>
      </c>
      <c r="L12" s="231">
        <f>Yhteenveto[[#This Row],[Valtionosuus omarahoitusosuuden jälkeen (välisumma)]]+Yhteenveto[[#This Row],[Lisäosat yhteensä]]+Yhteenveto[[#This Row],[Valtionosuuteen tehtävät vähennykset ja lisäykset, netto]]</f>
        <v>1316134.2468220231</v>
      </c>
      <c r="M12" s="34">
        <f>'Verotuloihin perust tasaus'!N17</f>
        <v>1603072.6605753691</v>
      </c>
      <c r="N12" s="303">
        <f>SUM(Yhteenveto[[#This Row],[Valtionosuus ennen verotuloihin perustuvaa valtionosuuden tasausta]]+Yhteenveto[[#This Row],[Verotuloihin perustuva valtionosuuden tasaus]])</f>
        <v>2919206.9073973922</v>
      </c>
      <c r="O12" s="241">
        <f>Verokorvaukset!G10</f>
        <v>311375.61529376823</v>
      </c>
      <c r="P12" s="372">
        <f>SUM(Yhteenveto[[#This Row],[Kunnan  peruspalvelujen valtionosuus ]:[Veroperustemuutoksista johtuvien veromenetysten korvaus]])</f>
        <v>3230582.5226911604</v>
      </c>
      <c r="Q12" s="34">
        <f>Kotikuntakorvaus!F14</f>
        <v>79592.087499999994</v>
      </c>
      <c r="R12" s="341">
        <f>+Yhteenveto[[#This Row],[Kunnan  peruspalvelujen valtionosuus ]]+Yhteenveto[[#This Row],[Veroperustemuutoksista johtuvien veromenetysten korvaus]]+Yhteenveto[[#This Row],[Kotikuntakorvaus, netto]]</f>
        <v>3310174.6101911603</v>
      </c>
      <c r="S12" s="11"/>
      <c r="T12"/>
    </row>
    <row r="13" spans="1:20" ht="15" x14ac:dyDescent="0.25">
      <c r="A13" s="32">
        <v>20</v>
      </c>
      <c r="B13" s="13" t="s">
        <v>18</v>
      </c>
      <c r="C13" s="15">
        <v>16387</v>
      </c>
      <c r="D13" s="15">
        <f>Ikärakenne[[#This Row],[Laskennalliset kustannukset, IKÄRAKENNE yhteensä, €]]</f>
        <v>28179619.559999999</v>
      </c>
      <c r="E13" s="15">
        <f>'Lask. kustannukset MUUT'!AD19</f>
        <v>3605287.4816074679</v>
      </c>
      <c r="F13" s="231">
        <f>Yhteenveto[[#This Row],[Ikärakenne, laskennallinen kustannus]]+Yhteenveto[[#This Row],[Muut laskennalliset kustannukset ]]</f>
        <v>31784907.041607466</v>
      </c>
      <c r="G13" s="451">
        <v>1548.77</v>
      </c>
      <c r="H13" s="17">
        <v>25379693.989999998</v>
      </c>
      <c r="I13" s="339">
        <f>Yhteenveto[[#This Row],[Laskennalliset kustannukset yhteensä]]-Yhteenveto[[#This Row],[Omarahoitusosuus, €]]</f>
        <v>6405213.0516074672</v>
      </c>
      <c r="J13" s="33">
        <f>Lisäosat!U14</f>
        <v>449435.88168033981</v>
      </c>
      <c r="K13" s="34">
        <f>'Muut lis_väh'!Q11</f>
        <v>-5881471.8475396335</v>
      </c>
      <c r="L13" s="231">
        <f>Yhteenveto[[#This Row],[Valtionosuus omarahoitusosuuden jälkeen (välisumma)]]+Yhteenveto[[#This Row],[Lisäosat yhteensä]]+Yhteenveto[[#This Row],[Valtionosuuteen tehtävät vähennykset ja lisäykset, netto]]</f>
        <v>973177.0857481733</v>
      </c>
      <c r="M13" s="34">
        <f>'Verotuloihin perust tasaus'!N18</f>
        <v>6809361.6063341247</v>
      </c>
      <c r="N13" s="303">
        <f>SUM(Yhteenveto[[#This Row],[Valtionosuus ennen verotuloihin perustuvaa valtionosuuden tasausta]]+Yhteenveto[[#This Row],[Verotuloihin perustuva valtionosuuden tasaus]])</f>
        <v>7782538.692082298</v>
      </c>
      <c r="O13" s="241">
        <f>Verokorvaukset!G11</f>
        <v>1183059.3549314993</v>
      </c>
      <c r="P13" s="372">
        <f>SUM(Yhteenveto[[#This Row],[Kunnan  peruspalvelujen valtionosuus ]:[Veroperustemuutoksista johtuvien veromenetysten korvaus]])</f>
        <v>8965598.0470137969</v>
      </c>
      <c r="Q13" s="34">
        <f>Kotikuntakorvaus!F15</f>
        <v>-358561.91249999998</v>
      </c>
      <c r="R13" s="341">
        <f>+Yhteenveto[[#This Row],[Kunnan  peruspalvelujen valtionosuus ]]+Yhteenveto[[#This Row],[Veroperustemuutoksista johtuvien veromenetysten korvaus]]+Yhteenveto[[#This Row],[Kotikuntakorvaus, netto]]</f>
        <v>8607036.1345137972</v>
      </c>
      <c r="S13" s="11"/>
      <c r="T13"/>
    </row>
    <row r="14" spans="1:20" ht="15" x14ac:dyDescent="0.25">
      <c r="A14" s="32">
        <v>46</v>
      </c>
      <c r="B14" s="13" t="s">
        <v>19</v>
      </c>
      <c r="C14" s="15">
        <v>1288</v>
      </c>
      <c r="D14" s="15">
        <f>Ikärakenne[[#This Row],[Laskennalliset kustannukset, IKÄRAKENNE yhteensä, €]]</f>
        <v>1767961.7600000002</v>
      </c>
      <c r="E14" s="15">
        <f>'Lask. kustannukset MUUT'!AD20</f>
        <v>1114885.3337727403</v>
      </c>
      <c r="F14" s="231">
        <f>Yhteenveto[[#This Row],[Ikärakenne, laskennallinen kustannus]]+Yhteenveto[[#This Row],[Muut laskennalliset kustannukset ]]</f>
        <v>2882847.0937727406</v>
      </c>
      <c r="G14" s="451">
        <v>1548.77</v>
      </c>
      <c r="H14" s="17">
        <v>1994815.76</v>
      </c>
      <c r="I14" s="339">
        <f>Yhteenveto[[#This Row],[Laskennalliset kustannukset yhteensä]]-Yhteenveto[[#This Row],[Omarahoitusosuus, €]]</f>
        <v>888031.33377274056</v>
      </c>
      <c r="J14" s="33">
        <f>Lisäosat!U15</f>
        <v>202384.87738879153</v>
      </c>
      <c r="K14" s="34">
        <f>'Muut lis_väh'!Q12</f>
        <v>513354.68621347245</v>
      </c>
      <c r="L14" s="231">
        <f>Yhteenveto[[#This Row],[Valtionosuus omarahoitusosuuden jälkeen (välisumma)]]+Yhteenveto[[#This Row],[Lisäosat yhteensä]]+Yhteenveto[[#This Row],[Valtionosuuteen tehtävät vähennykset ja lisäykset, netto]]</f>
        <v>1603770.8973750044</v>
      </c>
      <c r="M14" s="34">
        <f>'Verotuloihin perust tasaus'!N19</f>
        <v>530639.77039033151</v>
      </c>
      <c r="N14" s="303">
        <f>SUM(Yhteenveto[[#This Row],[Valtionosuus ennen verotuloihin perustuvaa valtionosuuden tasausta]]+Yhteenveto[[#This Row],[Verotuloihin perustuva valtionosuuden tasaus]])</f>
        <v>2134410.6677653361</v>
      </c>
      <c r="O14" s="241">
        <f>Verokorvaukset!G12</f>
        <v>241515.08340000402</v>
      </c>
      <c r="P14" s="372">
        <f>SUM(Yhteenveto[[#This Row],[Kunnan  peruspalvelujen valtionosuus ]:[Veroperustemuutoksista johtuvien veromenetysten korvaus]])</f>
        <v>2375925.7511653402</v>
      </c>
      <c r="Q14" s="34">
        <f>Kotikuntakorvaus!F16</f>
        <v>510944.10000000009</v>
      </c>
      <c r="R14" s="341">
        <f>+Yhteenveto[[#This Row],[Kunnan  peruspalvelujen valtionosuus ]]+Yhteenveto[[#This Row],[Veroperustemuutoksista johtuvien veromenetysten korvaus]]+Yhteenveto[[#This Row],[Kotikuntakorvaus, netto]]</f>
        <v>2886869.8511653403</v>
      </c>
      <c r="S14" s="11"/>
      <c r="T14"/>
    </row>
    <row r="15" spans="1:20" ht="15" x14ac:dyDescent="0.25">
      <c r="A15" s="32">
        <v>47</v>
      </c>
      <c r="B15" s="13" t="s">
        <v>20</v>
      </c>
      <c r="C15" s="15">
        <v>1762</v>
      </c>
      <c r="D15" s="15">
        <f>Ikärakenne[[#This Row],[Laskennalliset kustannukset, IKÄRAKENNE yhteensä, €]]</f>
        <v>2363043.2399999998</v>
      </c>
      <c r="E15" s="15">
        <f>'Lask. kustannukset MUUT'!AD21</f>
        <v>1992908.0142814054</v>
      </c>
      <c r="F15" s="231">
        <f>Yhteenveto[[#This Row],[Ikärakenne, laskennallinen kustannus]]+Yhteenveto[[#This Row],[Muut laskennalliset kustannukset ]]</f>
        <v>4355951.2542814054</v>
      </c>
      <c r="G15" s="451">
        <v>1548.77</v>
      </c>
      <c r="H15" s="17">
        <v>2728932.7399999998</v>
      </c>
      <c r="I15" s="339">
        <f>Yhteenveto[[#This Row],[Laskennalliset kustannukset yhteensä]]-Yhteenveto[[#This Row],[Omarahoitusosuus, €]]</f>
        <v>1627018.5142814056</v>
      </c>
      <c r="J15" s="33">
        <f>Lisäosat!U16</f>
        <v>916236.9828021744</v>
      </c>
      <c r="K15" s="34">
        <f>'Muut lis_väh'!Q13</f>
        <v>222283.80037124211</v>
      </c>
      <c r="L15" s="231">
        <f>Yhteenveto[[#This Row],[Valtionosuus omarahoitusosuuden jälkeen (välisumma)]]+Yhteenveto[[#This Row],[Lisäosat yhteensä]]+Yhteenveto[[#This Row],[Valtionosuuteen tehtävät vähennykset ja lisäykset, netto]]</f>
        <v>2765539.2974548223</v>
      </c>
      <c r="M15" s="34">
        <f>'Verotuloihin perust tasaus'!N20</f>
        <v>421628.15600260353</v>
      </c>
      <c r="N15" s="303">
        <f>SUM(Yhteenveto[[#This Row],[Valtionosuus ennen verotuloihin perustuvaa valtionosuuden tasausta]]+Yhteenveto[[#This Row],[Verotuloihin perustuva valtionosuuden tasaus]])</f>
        <v>3187167.4534574258</v>
      </c>
      <c r="O15" s="241">
        <f>Verokorvaukset!G13</f>
        <v>280497.25622891425</v>
      </c>
      <c r="P15" s="372">
        <f>SUM(Yhteenveto[[#This Row],[Kunnan  peruspalvelujen valtionosuus ]:[Veroperustemuutoksista johtuvien veromenetysten korvaus]])</f>
        <v>3467664.7096863398</v>
      </c>
      <c r="Q15" s="34">
        <f>Kotikuntakorvaus!F17</f>
        <v>-68903.25</v>
      </c>
      <c r="R15" s="341">
        <f>+Yhteenveto[[#This Row],[Kunnan  peruspalvelujen valtionosuus ]]+Yhteenveto[[#This Row],[Veroperustemuutoksista johtuvien veromenetysten korvaus]]+Yhteenveto[[#This Row],[Kotikuntakorvaus, netto]]</f>
        <v>3398761.4596863398</v>
      </c>
      <c r="S15" s="11"/>
      <c r="T15"/>
    </row>
    <row r="16" spans="1:20" ht="15" x14ac:dyDescent="0.25">
      <c r="A16" s="32">
        <v>49</v>
      </c>
      <c r="B16" s="13" t="s">
        <v>21</v>
      </c>
      <c r="C16" s="15">
        <v>320931</v>
      </c>
      <c r="D16" s="15">
        <f>Ikärakenne[[#This Row],[Laskennalliset kustannukset, IKÄRAKENNE yhteensä, €]]</f>
        <v>618789648.10000002</v>
      </c>
      <c r="E16" s="15">
        <f>'Lask. kustannukset MUUT'!AD22</f>
        <v>226162487.73075452</v>
      </c>
      <c r="F16" s="231">
        <f>Yhteenveto[[#This Row],[Ikärakenne, laskennallinen kustannus]]+Yhteenveto[[#This Row],[Muut laskennalliset kustannukset ]]</f>
        <v>844952135.83075452</v>
      </c>
      <c r="G16" s="451">
        <v>1548.77</v>
      </c>
      <c r="H16" s="17">
        <v>497048304.87</v>
      </c>
      <c r="I16" s="339">
        <f>Yhteenveto[[#This Row],[Laskennalliset kustannukset yhteensä]]-Yhteenveto[[#This Row],[Omarahoitusosuus, €]]</f>
        <v>347903830.96075451</v>
      </c>
      <c r="J16" s="33">
        <f>Lisäosat!U17</f>
        <v>20320794.694486059</v>
      </c>
      <c r="K16" s="34">
        <f>'Muut lis_väh'!Q14</f>
        <v>101581732.07941291</v>
      </c>
      <c r="L16" s="231">
        <f>Yhteenveto[[#This Row],[Valtionosuus omarahoitusosuuden jälkeen (välisumma)]]+Yhteenveto[[#This Row],[Lisäosat yhteensä]]+Yhteenveto[[#This Row],[Valtionosuuteen tehtävät vähennykset ja lisäykset, netto]]</f>
        <v>469806357.73465347</v>
      </c>
      <c r="M16" s="34">
        <f>'Verotuloihin perust tasaus'!N21</f>
        <v>-25205659.326578218</v>
      </c>
      <c r="N16" s="303">
        <f>SUM(Yhteenveto[[#This Row],[Valtionosuus ennen verotuloihin perustuvaa valtionosuuden tasausta]]+Yhteenveto[[#This Row],[Verotuloihin perustuva valtionosuuden tasaus]])</f>
        <v>444600698.40807527</v>
      </c>
      <c r="O16" s="241">
        <f>Verokorvaukset!G14</f>
        <v>22307899.215095863</v>
      </c>
      <c r="P16" s="372">
        <f>SUM(Yhteenveto[[#This Row],[Kunnan  peruspalvelujen valtionosuus ]:[Veroperustemuutoksista johtuvien veromenetysten korvaus]])</f>
        <v>466908597.62317115</v>
      </c>
      <c r="Q16" s="34">
        <f>Kotikuntakorvaus!F18</f>
        <v>-19057101.877499998</v>
      </c>
      <c r="R16" s="341">
        <f>+Yhteenveto[[#This Row],[Kunnan  peruspalvelujen valtionosuus ]]+Yhteenveto[[#This Row],[Veroperustemuutoksista johtuvien veromenetysten korvaus]]+Yhteenveto[[#This Row],[Kotikuntakorvaus, netto]]</f>
        <v>447851495.74567115</v>
      </c>
      <c r="S16" s="11"/>
      <c r="T16"/>
    </row>
    <row r="17" spans="1:20" ht="15" x14ac:dyDescent="0.25">
      <c r="A17" s="32">
        <v>50</v>
      </c>
      <c r="B17" s="13" t="s">
        <v>22</v>
      </c>
      <c r="C17" s="15">
        <v>11084</v>
      </c>
      <c r="D17" s="15">
        <f>Ikärakenne[[#This Row],[Laskennalliset kustannukset, IKÄRAKENNE yhteensä, €]]</f>
        <v>17981268.829999998</v>
      </c>
      <c r="E17" s="15">
        <f>'Lask. kustannukset MUUT'!AD23</f>
        <v>2839530.4663715921</v>
      </c>
      <c r="F17" s="231">
        <f>Yhteenveto[[#This Row],[Ikärakenne, laskennallinen kustannus]]+Yhteenveto[[#This Row],[Muut laskennalliset kustannukset ]]</f>
        <v>20820799.29637159</v>
      </c>
      <c r="G17" s="451">
        <v>1548.77</v>
      </c>
      <c r="H17" s="17">
        <v>17166566.68</v>
      </c>
      <c r="I17" s="339">
        <f>Yhteenveto[[#This Row],[Laskennalliset kustannukset yhteensä]]-Yhteenveto[[#This Row],[Omarahoitusosuus, €]]</f>
        <v>3654232.6163715906</v>
      </c>
      <c r="J17" s="33">
        <f>Lisäosat!U18</f>
        <v>303086.8266560309</v>
      </c>
      <c r="K17" s="34">
        <f>'Muut lis_väh'!Q15</f>
        <v>-1961180.6400435264</v>
      </c>
      <c r="L17" s="231">
        <f>Yhteenveto[[#This Row],[Valtionosuus omarahoitusosuuden jälkeen (välisumma)]]+Yhteenveto[[#This Row],[Lisäosat yhteensä]]+Yhteenveto[[#This Row],[Valtionosuuteen tehtävät vähennykset ja lisäykset, netto]]</f>
        <v>1996138.8029840952</v>
      </c>
      <c r="M17" s="34">
        <f>'Verotuloihin perust tasaus'!N22</f>
        <v>3187378.0452911444</v>
      </c>
      <c r="N17" s="303">
        <f>SUM(Yhteenveto[[#This Row],[Valtionosuus ennen verotuloihin perustuvaa valtionosuuden tasausta]]+Yhteenveto[[#This Row],[Verotuloihin perustuva valtionosuuden tasaus]])</f>
        <v>5183516.8482752396</v>
      </c>
      <c r="O17" s="241">
        <f>Verokorvaukset!G15</f>
        <v>1121227.5581916731</v>
      </c>
      <c r="P17" s="372">
        <f>SUM(Yhteenveto[[#This Row],[Kunnan  peruspalvelujen valtionosuus ]:[Veroperustemuutoksista johtuvien veromenetysten korvaus]])</f>
        <v>6304744.4064669125</v>
      </c>
      <c r="Q17" s="34">
        <f>Kotikuntakorvaus!F19</f>
        <v>273015.87750000006</v>
      </c>
      <c r="R17" s="341">
        <f>+Yhteenveto[[#This Row],[Kunnan  peruspalvelujen valtionosuus ]]+Yhteenveto[[#This Row],[Veroperustemuutoksista johtuvien veromenetysten korvaus]]+Yhteenveto[[#This Row],[Kotikuntakorvaus, netto]]</f>
        <v>6577760.2839669129</v>
      </c>
      <c r="S17" s="11"/>
      <c r="T17"/>
    </row>
    <row r="18" spans="1:20" ht="15" x14ac:dyDescent="0.25">
      <c r="A18" s="32">
        <v>51</v>
      </c>
      <c r="B18" s="13" t="s">
        <v>23</v>
      </c>
      <c r="C18" s="15">
        <v>9052</v>
      </c>
      <c r="D18" s="15">
        <f>Ikärakenne[[#This Row],[Laskennalliset kustannukset, IKÄRAKENNE yhteensä, €]]</f>
        <v>15829113.209999999</v>
      </c>
      <c r="E18" s="15">
        <f>'Lask. kustannukset MUUT'!AD24</f>
        <v>2042899.9946731911</v>
      </c>
      <c r="F18" s="231">
        <f>Yhteenveto[[#This Row],[Ikärakenne, laskennallinen kustannus]]+Yhteenveto[[#This Row],[Muut laskennalliset kustannukset ]]</f>
        <v>17872013.20467319</v>
      </c>
      <c r="G18" s="451">
        <v>1548.77</v>
      </c>
      <c r="H18" s="17">
        <v>14019466.039999999</v>
      </c>
      <c r="I18" s="339">
        <f>Yhteenveto[[#This Row],[Laskennalliset kustannukset yhteensä]]-Yhteenveto[[#This Row],[Omarahoitusosuus, €]]</f>
        <v>3852547.1646731906</v>
      </c>
      <c r="J18" s="33">
        <f>Lisäosat!U19</f>
        <v>320986.39500183915</v>
      </c>
      <c r="K18" s="34">
        <f>'Muut lis_väh'!Q16</f>
        <v>-8834214.5402863529</v>
      </c>
      <c r="L18" s="231">
        <f>Yhteenveto[[#This Row],[Valtionosuus omarahoitusosuuden jälkeen (välisumma)]]+Yhteenveto[[#This Row],[Lisäosat yhteensä]]+Yhteenveto[[#This Row],[Valtionosuuteen tehtävät vähennykset ja lisäykset, netto]]</f>
        <v>-4660680.9806113234</v>
      </c>
      <c r="M18" s="34">
        <f>'Verotuloihin perust tasaus'!N23</f>
        <v>-342759.21337769745</v>
      </c>
      <c r="N18" s="303">
        <f>SUM(Yhteenveto[[#This Row],[Valtionosuus ennen verotuloihin perustuvaa valtionosuuden tasausta]]+Yhteenveto[[#This Row],[Verotuloihin perustuva valtionosuuden tasaus]])</f>
        <v>-5003440.1939890208</v>
      </c>
      <c r="O18" s="241">
        <f>Verokorvaukset!G16</f>
        <v>1309371.9030343273</v>
      </c>
      <c r="P18" s="372">
        <f>SUM(Yhteenveto[[#This Row],[Kunnan  peruspalvelujen valtionosuus ]:[Veroperustemuutoksista johtuvien veromenetysten korvaus]])</f>
        <v>-3694068.2909546932</v>
      </c>
      <c r="Q18" s="34">
        <f>Kotikuntakorvaus!F20</f>
        <v>-6978.6624999999767</v>
      </c>
      <c r="R18" s="341">
        <f>+Yhteenveto[[#This Row],[Kunnan  peruspalvelujen valtionosuus ]]+Yhteenveto[[#This Row],[Veroperustemuutoksista johtuvien veromenetysten korvaus]]+Yhteenveto[[#This Row],[Kotikuntakorvaus, netto]]</f>
        <v>-3701046.9534546933</v>
      </c>
      <c r="S18" s="11"/>
      <c r="T18"/>
    </row>
    <row r="19" spans="1:20" ht="15" x14ac:dyDescent="0.25">
      <c r="A19" s="32">
        <v>52</v>
      </c>
      <c r="B19" s="13" t="s">
        <v>24</v>
      </c>
      <c r="C19" s="15">
        <v>2272</v>
      </c>
      <c r="D19" s="15">
        <f>Ikärakenne[[#This Row],[Laskennalliset kustannukset, IKÄRAKENNE yhteensä, €]]</f>
        <v>3920702.1199999996</v>
      </c>
      <c r="E19" s="15">
        <f>'Lask. kustannukset MUUT'!AD25</f>
        <v>708134.41008115909</v>
      </c>
      <c r="F19" s="231">
        <f>Yhteenveto[[#This Row],[Ikärakenne, laskennallinen kustannus]]+Yhteenveto[[#This Row],[Muut laskennalliset kustannukset ]]</f>
        <v>4628836.5300811585</v>
      </c>
      <c r="G19" s="451">
        <v>1548.77</v>
      </c>
      <c r="H19" s="17">
        <v>3518805.44</v>
      </c>
      <c r="I19" s="339">
        <f>Yhteenveto[[#This Row],[Laskennalliset kustannukset yhteensä]]-Yhteenveto[[#This Row],[Omarahoitusosuus, €]]</f>
        <v>1110031.0900811586</v>
      </c>
      <c r="J19" s="33">
        <f>Lisäosat!U20</f>
        <v>189066.25819258142</v>
      </c>
      <c r="K19" s="34">
        <f>'Muut lis_väh'!Q17</f>
        <v>321598.76585489127</v>
      </c>
      <c r="L19" s="231">
        <f>Yhteenveto[[#This Row],[Valtionosuus omarahoitusosuuden jälkeen (välisumma)]]+Yhteenveto[[#This Row],[Lisäosat yhteensä]]+Yhteenveto[[#This Row],[Valtionosuuteen tehtävät vähennykset ja lisäykset, netto]]</f>
        <v>1620696.1141286311</v>
      </c>
      <c r="M19" s="34">
        <f>'Verotuloihin perust tasaus'!N24</f>
        <v>1051639.1853601879</v>
      </c>
      <c r="N19" s="303">
        <f>SUM(Yhteenveto[[#This Row],[Valtionosuus ennen verotuloihin perustuvaa valtionosuuden tasausta]]+Yhteenveto[[#This Row],[Verotuloihin perustuva valtionosuuden tasaus]])</f>
        <v>2672335.2994888192</v>
      </c>
      <c r="O19" s="241">
        <f>Verokorvaukset!G17</f>
        <v>361688.42390740901</v>
      </c>
      <c r="P19" s="372">
        <f>SUM(Yhteenveto[[#This Row],[Kunnan  peruspalvelujen valtionosuus ]:[Veroperustemuutoksista johtuvien veromenetysten korvaus]])</f>
        <v>3034023.7233962282</v>
      </c>
      <c r="Q19" s="34">
        <f>Kotikuntakorvaus!F21</f>
        <v>12367.25</v>
      </c>
      <c r="R19" s="341">
        <f>+Yhteenveto[[#This Row],[Kunnan  peruspalvelujen valtionosuus ]]+Yhteenveto[[#This Row],[Veroperustemuutoksista johtuvien veromenetysten korvaus]]+Yhteenveto[[#This Row],[Kotikuntakorvaus, netto]]</f>
        <v>3046390.9733962282</v>
      </c>
      <c r="S19" s="11"/>
      <c r="T19"/>
    </row>
    <row r="20" spans="1:20" ht="15" x14ac:dyDescent="0.25">
      <c r="A20" s="32">
        <v>61</v>
      </c>
      <c r="B20" s="13" t="s">
        <v>25</v>
      </c>
      <c r="C20" s="15">
        <v>16478</v>
      </c>
      <c r="D20" s="15">
        <f>Ikärakenne[[#This Row],[Laskennalliset kustannukset, IKÄRAKENNE yhteensä, €]]</f>
        <v>21064498.879999999</v>
      </c>
      <c r="E20" s="15">
        <f>'Lask. kustannukset MUUT'!AD26</f>
        <v>6652313.4071363127</v>
      </c>
      <c r="F20" s="231">
        <f>Yhteenveto[[#This Row],[Ikärakenne, laskennallinen kustannus]]+Yhteenveto[[#This Row],[Muut laskennalliset kustannukset ]]</f>
        <v>27716812.287136313</v>
      </c>
      <c r="G20" s="451">
        <v>1548.77</v>
      </c>
      <c r="H20" s="17">
        <v>25520632.059999999</v>
      </c>
      <c r="I20" s="339">
        <f>Yhteenveto[[#This Row],[Laskennalliset kustannukset yhteensä]]-Yhteenveto[[#This Row],[Omarahoitusosuus, €]]</f>
        <v>2196180.2271363139</v>
      </c>
      <c r="J20" s="33">
        <f>Lisäosat!U21</f>
        <v>566583.98250244092</v>
      </c>
      <c r="K20" s="34">
        <f>'Muut lis_väh'!Q18</f>
        <v>256758.30559488124</v>
      </c>
      <c r="L20" s="231">
        <f>Yhteenveto[[#This Row],[Valtionosuus omarahoitusosuuden jälkeen (välisumma)]]+Yhteenveto[[#This Row],[Lisäosat yhteensä]]+Yhteenveto[[#This Row],[Valtionosuuteen tehtävät vähennykset ja lisäykset, netto]]</f>
        <v>3019522.5152336359</v>
      </c>
      <c r="M20" s="34">
        <f>'Verotuloihin perust tasaus'!N25</f>
        <v>6383183.7156022955</v>
      </c>
      <c r="N20" s="303">
        <f>SUM(Yhteenveto[[#This Row],[Valtionosuus ennen verotuloihin perustuvaa valtionosuuden tasausta]]+Yhteenveto[[#This Row],[Verotuloihin perustuva valtionosuuden tasaus]])</f>
        <v>9402706.2308359314</v>
      </c>
      <c r="O20" s="241">
        <f>Verokorvaukset!G18</f>
        <v>1929668.3502473612</v>
      </c>
      <c r="P20" s="372">
        <f>SUM(Yhteenveto[[#This Row],[Kunnan  peruspalvelujen valtionosuus ]:[Veroperustemuutoksista johtuvien veromenetysten korvaus]])</f>
        <v>11332374.581083292</v>
      </c>
      <c r="Q20" s="34">
        <f>Kotikuntakorvaus!F22</f>
        <v>360417.00000000006</v>
      </c>
      <c r="R20" s="341">
        <f>+Yhteenveto[[#This Row],[Kunnan  peruspalvelujen valtionosuus ]]+Yhteenveto[[#This Row],[Veroperustemuutoksista johtuvien veromenetysten korvaus]]+Yhteenveto[[#This Row],[Kotikuntakorvaus, netto]]</f>
        <v>11692791.581083292</v>
      </c>
      <c r="S20" s="11"/>
      <c r="T20"/>
    </row>
    <row r="21" spans="1:20" ht="15" x14ac:dyDescent="0.25">
      <c r="A21" s="32">
        <v>69</v>
      </c>
      <c r="B21" s="13" t="s">
        <v>26</v>
      </c>
      <c r="C21" s="15">
        <v>6492</v>
      </c>
      <c r="D21" s="15">
        <f>Ikärakenne[[#This Row],[Laskennalliset kustannukset, IKÄRAKENNE yhteensä, €]]</f>
        <v>12300304.27</v>
      </c>
      <c r="E21" s="15">
        <f>'Lask. kustannukset MUUT'!AD27</f>
        <v>1822495.1473072129</v>
      </c>
      <c r="F21" s="231">
        <f>Yhteenveto[[#This Row],[Ikärakenne, laskennallinen kustannus]]+Yhteenveto[[#This Row],[Muut laskennalliset kustannukset ]]</f>
        <v>14122799.417307213</v>
      </c>
      <c r="G21" s="451">
        <v>1548.77</v>
      </c>
      <c r="H21" s="17">
        <v>10054614.84</v>
      </c>
      <c r="I21" s="339">
        <f>Yhteenveto[[#This Row],[Laskennalliset kustannukset yhteensä]]-Yhteenveto[[#This Row],[Omarahoitusosuus, €]]</f>
        <v>4068184.5773072131</v>
      </c>
      <c r="J21" s="33">
        <f>Lisäosat!U22</f>
        <v>541736.735658449</v>
      </c>
      <c r="K21" s="34">
        <f>'Muut lis_väh'!Q19</f>
        <v>-4033022.8948607496</v>
      </c>
      <c r="L21" s="231">
        <f>Yhteenveto[[#This Row],[Valtionosuus omarahoitusosuuden jälkeen (välisumma)]]+Yhteenveto[[#This Row],[Lisäosat yhteensä]]+Yhteenveto[[#This Row],[Valtionosuuteen tehtävät vähennykset ja lisäykset, netto]]</f>
        <v>576898.41810491262</v>
      </c>
      <c r="M21" s="34">
        <f>'Verotuloihin perust tasaus'!N26</f>
        <v>3075441.4161063023</v>
      </c>
      <c r="N21" s="303">
        <f>SUM(Yhteenveto[[#This Row],[Valtionosuus ennen verotuloihin perustuvaa valtionosuuden tasausta]]+Yhteenveto[[#This Row],[Verotuloihin perustuva valtionosuuden tasaus]])</f>
        <v>3652339.8342112149</v>
      </c>
      <c r="O21" s="241">
        <f>Verokorvaukset!G19</f>
        <v>779421.47619537031</v>
      </c>
      <c r="P21" s="372">
        <f>SUM(Yhteenveto[[#This Row],[Kunnan  peruspalvelujen valtionosuus ]:[Veroperustemuutoksista johtuvien veromenetysten korvaus]])</f>
        <v>4431761.3104065852</v>
      </c>
      <c r="Q21" s="34">
        <f>Kotikuntakorvaus!F23</f>
        <v>-23144.424999999988</v>
      </c>
      <c r="R21" s="341">
        <f>+Yhteenveto[[#This Row],[Kunnan  peruspalvelujen valtionosuus ]]+Yhteenveto[[#This Row],[Veroperustemuutoksista johtuvien veromenetysten korvaus]]+Yhteenveto[[#This Row],[Kotikuntakorvaus, netto]]</f>
        <v>4408616.8854065854</v>
      </c>
      <c r="S21" s="11"/>
      <c r="T21"/>
    </row>
    <row r="22" spans="1:20" ht="15" x14ac:dyDescent="0.25">
      <c r="A22" s="32">
        <v>71</v>
      </c>
      <c r="B22" s="13" t="s">
        <v>27</v>
      </c>
      <c r="C22" s="15">
        <v>6365</v>
      </c>
      <c r="D22" s="15">
        <f>Ikärakenne[[#This Row],[Laskennalliset kustannukset, IKÄRAKENNE yhteensä, €]]</f>
        <v>12924941.6</v>
      </c>
      <c r="E22" s="15">
        <f>'Lask. kustannukset MUUT'!AD28</f>
        <v>2186142.1084616408</v>
      </c>
      <c r="F22" s="231">
        <f>Yhteenveto[[#This Row],[Ikärakenne, laskennallinen kustannus]]+Yhteenveto[[#This Row],[Muut laskennalliset kustannukset ]]</f>
        <v>15111083.70846164</v>
      </c>
      <c r="G22" s="451">
        <v>1548.77</v>
      </c>
      <c r="H22" s="17">
        <v>9857921.0500000007</v>
      </c>
      <c r="I22" s="339">
        <f>Yhteenveto[[#This Row],[Laskennalliset kustannukset yhteensä]]-Yhteenveto[[#This Row],[Omarahoitusosuus, €]]</f>
        <v>5253162.6584616397</v>
      </c>
      <c r="J22" s="33">
        <f>Lisäosat!U23</f>
        <v>474284.03935557511</v>
      </c>
      <c r="K22" s="34">
        <f>'Muut lis_väh'!Q20</f>
        <v>-1496671.8682528499</v>
      </c>
      <c r="L22" s="231">
        <f>Yhteenveto[[#This Row],[Valtionosuus omarahoitusosuuden jälkeen (välisumma)]]+Yhteenveto[[#This Row],[Lisäosat yhteensä]]+Yhteenveto[[#This Row],[Valtionosuuteen tehtävät vähennykset ja lisäykset, netto]]</f>
        <v>4230774.8295643646</v>
      </c>
      <c r="M22" s="34">
        <f>'Verotuloihin perust tasaus'!N27</f>
        <v>4083953.1180425468</v>
      </c>
      <c r="N22" s="303">
        <f>SUM(Yhteenveto[[#This Row],[Valtionosuus ennen verotuloihin perustuvaa valtionosuuden tasausta]]+Yhteenveto[[#This Row],[Verotuloihin perustuva valtionosuuden tasaus]])</f>
        <v>8314727.9476069119</v>
      </c>
      <c r="O22" s="241">
        <f>Verokorvaukset!G20</f>
        <v>930300.96971232467</v>
      </c>
      <c r="P22" s="372">
        <f>SUM(Yhteenveto[[#This Row],[Kunnan  peruspalvelujen valtionosuus ]:[Veroperustemuutoksista johtuvien veromenetysten korvaus]])</f>
        <v>9245028.9173192363</v>
      </c>
      <c r="Q22" s="34">
        <f>Kotikuntakorvaus!F24</f>
        <v>31624.825000000012</v>
      </c>
      <c r="R22" s="341">
        <f>+Yhteenveto[[#This Row],[Kunnan  peruspalvelujen valtionosuus ]]+Yhteenveto[[#This Row],[Veroperustemuutoksista johtuvien veromenetysten korvaus]]+Yhteenveto[[#This Row],[Kotikuntakorvaus, netto]]</f>
        <v>9276653.7423192356</v>
      </c>
      <c r="S22" s="11"/>
      <c r="T22"/>
    </row>
    <row r="23" spans="1:20" ht="15" x14ac:dyDescent="0.25">
      <c r="A23" s="32">
        <v>72</v>
      </c>
      <c r="B23" s="13" t="s">
        <v>28</v>
      </c>
      <c r="C23" s="15">
        <v>927</v>
      </c>
      <c r="D23" s="15">
        <f>Ikärakenne[[#This Row],[Laskennalliset kustannukset, IKÄRAKENNE yhteensä, €]]</f>
        <v>1204049.4300000002</v>
      </c>
      <c r="E23" s="15">
        <f>'Lask. kustannukset MUUT'!AD29</f>
        <v>1550253.1908937288</v>
      </c>
      <c r="F23" s="231">
        <f>Yhteenveto[[#This Row],[Ikärakenne, laskennallinen kustannus]]+Yhteenveto[[#This Row],[Muut laskennalliset kustannukset ]]</f>
        <v>2754302.6208937289</v>
      </c>
      <c r="G23" s="451">
        <v>1548.77</v>
      </c>
      <c r="H23" s="17">
        <v>1435709.79</v>
      </c>
      <c r="I23" s="339">
        <f>Yhteenveto[[#This Row],[Laskennalliset kustannukset yhteensä]]-Yhteenveto[[#This Row],[Omarahoitusosuus, €]]</f>
        <v>1318592.8308937289</v>
      </c>
      <c r="J23" s="33">
        <f>Lisäosat!U24</f>
        <v>90548.763986336213</v>
      </c>
      <c r="K23" s="34">
        <f>'Muut lis_väh'!Q21</f>
        <v>-285139.08048681141</v>
      </c>
      <c r="L23" s="231">
        <f>Yhteenveto[[#This Row],[Valtionosuus omarahoitusosuuden jälkeen (välisumma)]]+Yhteenveto[[#This Row],[Lisäosat yhteensä]]+Yhteenveto[[#This Row],[Valtionosuuteen tehtävät vähennykset ja lisäykset, netto]]</f>
        <v>1124002.5143932537</v>
      </c>
      <c r="M23" s="34">
        <f>'Verotuloihin perust tasaus'!N28</f>
        <v>357555.45360450674</v>
      </c>
      <c r="N23" s="303">
        <f>SUM(Yhteenveto[[#This Row],[Valtionosuus ennen verotuloihin perustuvaa valtionosuuden tasausta]]+Yhteenveto[[#This Row],[Verotuloihin perustuva valtionosuuden tasaus]])</f>
        <v>1481557.9679977605</v>
      </c>
      <c r="O23" s="241">
        <f>Verokorvaukset!G21</f>
        <v>107624.33470105997</v>
      </c>
      <c r="P23" s="372">
        <f>SUM(Yhteenveto[[#This Row],[Kunnan  peruspalvelujen valtionosuus ]:[Veroperustemuutoksista johtuvien veromenetysten korvaus]])</f>
        <v>1589182.3026988204</v>
      </c>
      <c r="Q23" s="34">
        <f>Kotikuntakorvaus!F25</f>
        <v>-28268</v>
      </c>
      <c r="R23" s="341">
        <f>+Yhteenveto[[#This Row],[Kunnan  peruspalvelujen valtionosuus ]]+Yhteenveto[[#This Row],[Veroperustemuutoksista johtuvien veromenetysten korvaus]]+Yhteenveto[[#This Row],[Kotikuntakorvaus, netto]]</f>
        <v>1560914.3026988204</v>
      </c>
      <c r="S23" s="11"/>
      <c r="T23"/>
    </row>
    <row r="24" spans="1:20" ht="15" x14ac:dyDescent="0.25">
      <c r="A24" s="32">
        <v>74</v>
      </c>
      <c r="B24" s="13" t="s">
        <v>29</v>
      </c>
      <c r="C24" s="15">
        <v>985</v>
      </c>
      <c r="D24" s="15">
        <f>Ikärakenne[[#This Row],[Laskennalliset kustannukset, IKÄRAKENNE yhteensä, €]]</f>
        <v>1499970.9000000001</v>
      </c>
      <c r="E24" s="15">
        <f>'Lask. kustannukset MUUT'!AD30</f>
        <v>586001.11348745227</v>
      </c>
      <c r="F24" s="231">
        <f>Yhteenveto[[#This Row],[Ikärakenne, laskennallinen kustannus]]+Yhteenveto[[#This Row],[Muut laskennalliset kustannukset ]]</f>
        <v>2085972.0134874524</v>
      </c>
      <c r="G24" s="451">
        <v>1548.77</v>
      </c>
      <c r="H24" s="17">
        <v>1525538.45</v>
      </c>
      <c r="I24" s="339">
        <f>Yhteenveto[[#This Row],[Laskennalliset kustannukset yhteensä]]-Yhteenveto[[#This Row],[Omarahoitusosuus, €]]</f>
        <v>560433.56348745245</v>
      </c>
      <c r="J24" s="33">
        <f>Lisäosat!U25</f>
        <v>172447.07649606382</v>
      </c>
      <c r="K24" s="34">
        <f>'Muut lis_väh'!Q22</f>
        <v>125951.69563891111</v>
      </c>
      <c r="L24" s="231">
        <f>Yhteenveto[[#This Row],[Valtionosuus omarahoitusosuuden jälkeen (välisumma)]]+Yhteenveto[[#This Row],[Lisäosat yhteensä]]+Yhteenveto[[#This Row],[Valtionosuuteen tehtävät vähennykset ja lisäykset, netto]]</f>
        <v>858832.3356224274</v>
      </c>
      <c r="M24" s="34">
        <f>'Verotuloihin perust tasaus'!N29</f>
        <v>549389.33335864695</v>
      </c>
      <c r="N24" s="303">
        <f>SUM(Yhteenveto[[#This Row],[Valtionosuus ennen verotuloihin perustuvaa valtionosuuden tasausta]]+Yhteenveto[[#This Row],[Verotuloihin perustuva valtionosuuden tasaus]])</f>
        <v>1408221.6689810744</v>
      </c>
      <c r="O24" s="241">
        <f>Verokorvaukset!G22</f>
        <v>206751.05459754536</v>
      </c>
      <c r="P24" s="372">
        <f>SUM(Yhteenveto[[#This Row],[Kunnan  peruspalvelujen valtionosuus ]:[Veroperustemuutoksista johtuvien veromenetysten korvaus]])</f>
        <v>1614972.7235786198</v>
      </c>
      <c r="Q24" s="34">
        <f>Kotikuntakorvaus!F26</f>
        <v>72436.75</v>
      </c>
      <c r="R24" s="341">
        <f>+Yhteenveto[[#This Row],[Kunnan  peruspalvelujen valtionosuus ]]+Yhteenveto[[#This Row],[Veroperustemuutoksista johtuvien veromenetysten korvaus]]+Yhteenveto[[#This Row],[Kotikuntakorvaus, netto]]</f>
        <v>1687409.4735786198</v>
      </c>
      <c r="S24" s="11"/>
      <c r="T24"/>
    </row>
    <row r="25" spans="1:20" ht="15" x14ac:dyDescent="0.25">
      <c r="A25" s="32">
        <v>75</v>
      </c>
      <c r="B25" s="13" t="s">
        <v>30</v>
      </c>
      <c r="C25" s="15">
        <v>19311</v>
      </c>
      <c r="D25" s="15">
        <f>Ikärakenne[[#This Row],[Laskennalliset kustannukset, IKÄRAKENNE yhteensä, €]]</f>
        <v>26648596.889999997</v>
      </c>
      <c r="E25" s="15">
        <f>'Lask. kustannukset MUUT'!AD31</f>
        <v>7194935.3974273913</v>
      </c>
      <c r="F25" s="231">
        <f>Yhteenveto[[#This Row],[Ikärakenne, laskennallinen kustannus]]+Yhteenveto[[#This Row],[Muut laskennalliset kustannukset ]]</f>
        <v>33843532.287427388</v>
      </c>
      <c r="G25" s="451">
        <v>1548.77</v>
      </c>
      <c r="H25" s="17">
        <v>29908297.469999999</v>
      </c>
      <c r="I25" s="339">
        <f>Yhteenveto[[#This Row],[Laskennalliset kustannukset yhteensä]]-Yhteenveto[[#This Row],[Omarahoitusosuus, €]]</f>
        <v>3935234.8174273893</v>
      </c>
      <c r="J25" s="33">
        <f>Lisäosat!U26</f>
        <v>596905.60821565916</v>
      </c>
      <c r="K25" s="34">
        <f>'Muut lis_väh'!Q23</f>
        <v>-5473217.2848084141</v>
      </c>
      <c r="L25" s="231">
        <f>Yhteenveto[[#This Row],[Valtionosuus omarahoitusosuuden jälkeen (välisumma)]]+Yhteenveto[[#This Row],[Lisäosat yhteensä]]+Yhteenveto[[#This Row],[Valtionosuuteen tehtävät vähennykset ja lisäykset, netto]]</f>
        <v>-941076.85916536581</v>
      </c>
      <c r="M25" s="34">
        <f>'Verotuloihin perust tasaus'!N30</f>
        <v>2609048.2841643444</v>
      </c>
      <c r="N25" s="303">
        <f>SUM(Yhteenveto[[#This Row],[Valtionosuus ennen verotuloihin perustuvaa valtionosuuden tasausta]]+Yhteenveto[[#This Row],[Verotuloihin perustuva valtionosuuden tasaus]])</f>
        <v>1667971.4249989786</v>
      </c>
      <c r="O25" s="241">
        <f>Verokorvaukset!G23</f>
        <v>1595421.0086477883</v>
      </c>
      <c r="P25" s="372">
        <f>SUM(Yhteenveto[[#This Row],[Kunnan  peruspalvelujen valtionosuus ]:[Veroperustemuutoksista johtuvien veromenetysten korvaus]])</f>
        <v>3263392.4336467669</v>
      </c>
      <c r="Q25" s="34">
        <f>Kotikuntakorvaus!F27</f>
        <v>51960.117500000051</v>
      </c>
      <c r="R25" s="341">
        <f>+Yhteenveto[[#This Row],[Kunnan  peruspalvelujen valtionosuus ]]+Yhteenveto[[#This Row],[Veroperustemuutoksista johtuvien veromenetysten korvaus]]+Yhteenveto[[#This Row],[Kotikuntakorvaus, netto]]</f>
        <v>3315352.5511467671</v>
      </c>
      <c r="S25" s="11"/>
      <c r="T25"/>
    </row>
    <row r="26" spans="1:20" ht="15" x14ac:dyDescent="0.25">
      <c r="A26" s="32">
        <v>77</v>
      </c>
      <c r="B26" s="13" t="s">
        <v>31</v>
      </c>
      <c r="C26" s="15">
        <v>4509</v>
      </c>
      <c r="D26" s="15">
        <f>Ikärakenne[[#This Row],[Laskennalliset kustannukset, IKÄRAKENNE yhteensä, €]]</f>
        <v>6569936.5399999991</v>
      </c>
      <c r="E26" s="15">
        <f>'Lask. kustannukset MUUT'!AD32</f>
        <v>1423788.7020107873</v>
      </c>
      <c r="F26" s="231">
        <f>Yhteenveto[[#This Row],[Ikärakenne, laskennallinen kustannus]]+Yhteenveto[[#This Row],[Muut laskennalliset kustannukset ]]</f>
        <v>7993725.2420107862</v>
      </c>
      <c r="G26" s="451">
        <v>1548.77</v>
      </c>
      <c r="H26" s="17">
        <v>6983403.9299999997</v>
      </c>
      <c r="I26" s="339">
        <f>Yhteenveto[[#This Row],[Laskennalliset kustannukset yhteensä]]-Yhteenveto[[#This Row],[Omarahoitusosuus, €]]</f>
        <v>1010321.3120107865</v>
      </c>
      <c r="J26" s="33">
        <f>Lisäosat!U27</f>
        <v>334560.68719001522</v>
      </c>
      <c r="K26" s="34">
        <f>'Muut lis_väh'!Q24</f>
        <v>-779395.6015493453</v>
      </c>
      <c r="L26" s="231">
        <f>Yhteenveto[[#This Row],[Valtionosuus omarahoitusosuuden jälkeen (välisumma)]]+Yhteenveto[[#This Row],[Lisäosat yhteensä]]+Yhteenveto[[#This Row],[Valtionosuuteen tehtävät vähennykset ja lisäykset, netto]]</f>
        <v>565486.39765145653</v>
      </c>
      <c r="M26" s="34">
        <f>'Verotuloihin perust tasaus'!N31</f>
        <v>2273097.0672218781</v>
      </c>
      <c r="N26" s="303">
        <f>SUM(Yhteenveto[[#This Row],[Valtionosuus ennen verotuloihin perustuvaa valtionosuuden tasausta]]+Yhteenveto[[#This Row],[Verotuloihin perustuva valtionosuuden tasaus]])</f>
        <v>2838583.4648733344</v>
      </c>
      <c r="O26" s="241">
        <f>Verokorvaukset!G24</f>
        <v>739004.04781820171</v>
      </c>
      <c r="P26" s="372">
        <f>SUM(Yhteenveto[[#This Row],[Kunnan  peruspalvelujen valtionosuus ]:[Veroperustemuutoksista johtuvien veromenetysten korvaus]])</f>
        <v>3577587.512691536</v>
      </c>
      <c r="Q26" s="34">
        <f>Kotikuntakorvaus!F28</f>
        <v>14664.024999999994</v>
      </c>
      <c r="R26" s="341">
        <f>+Yhteenveto[[#This Row],[Kunnan  peruspalvelujen valtionosuus ]]+Yhteenveto[[#This Row],[Veroperustemuutoksista johtuvien veromenetysten korvaus]]+Yhteenveto[[#This Row],[Kotikuntakorvaus, netto]]</f>
        <v>3592251.5376915359</v>
      </c>
      <c r="S26" s="11"/>
      <c r="T26"/>
    </row>
    <row r="27" spans="1:20" ht="15" x14ac:dyDescent="0.25">
      <c r="A27" s="32">
        <v>78</v>
      </c>
      <c r="B27" s="13" t="s">
        <v>32</v>
      </c>
      <c r="C27" s="15">
        <v>7702</v>
      </c>
      <c r="D27" s="15">
        <f>Ikärakenne[[#This Row],[Laskennalliset kustannukset, IKÄRAKENNE yhteensä, €]]</f>
        <v>9788917.4400000013</v>
      </c>
      <c r="E27" s="15">
        <f>'Lask. kustannukset MUUT'!AD33</f>
        <v>3420821.302716224</v>
      </c>
      <c r="F27" s="231">
        <f>Yhteenveto[[#This Row],[Ikärakenne, laskennallinen kustannus]]+Yhteenveto[[#This Row],[Muut laskennalliset kustannukset ]]</f>
        <v>13209738.742716225</v>
      </c>
      <c r="G27" s="451">
        <v>1548.77</v>
      </c>
      <c r="H27" s="17">
        <v>11928626.539999999</v>
      </c>
      <c r="I27" s="339">
        <f>Yhteenveto[[#This Row],[Laskennalliset kustannukset yhteensä]]-Yhteenveto[[#This Row],[Omarahoitusosuus, €]]</f>
        <v>1281112.2027162258</v>
      </c>
      <c r="J27" s="33">
        <f>Lisäosat!U28</f>
        <v>769848.8804029593</v>
      </c>
      <c r="K27" s="34">
        <f>'Muut lis_väh'!Q25</f>
        <v>-3332283.1868284214</v>
      </c>
      <c r="L27" s="231">
        <f>Yhteenveto[[#This Row],[Valtionosuus omarahoitusosuuden jälkeen (välisumma)]]+Yhteenveto[[#This Row],[Lisäosat yhteensä]]+Yhteenveto[[#This Row],[Valtionosuuteen tehtävät vähennykset ja lisäykset, netto]]</f>
        <v>-1281322.1037092363</v>
      </c>
      <c r="M27" s="34">
        <f>'Verotuloihin perust tasaus'!N32</f>
        <v>-63748.280597824625</v>
      </c>
      <c r="N27" s="303">
        <f>SUM(Yhteenveto[[#This Row],[Valtionosuus ennen verotuloihin perustuvaa valtionosuuden tasausta]]+Yhteenveto[[#This Row],[Verotuloihin perustuva valtionosuuden tasaus]])</f>
        <v>-1345070.3843070609</v>
      </c>
      <c r="O27" s="241">
        <f>Verokorvaukset!G25</f>
        <v>628536.95628573035</v>
      </c>
      <c r="P27" s="372">
        <f>SUM(Yhteenveto[[#This Row],[Kunnan  peruspalvelujen valtionosuus ]:[Veroperustemuutoksista johtuvien veromenetysten korvaus]])</f>
        <v>-716533.4280213305</v>
      </c>
      <c r="Q27" s="34">
        <f>Kotikuntakorvaus!F29</f>
        <v>37101.75</v>
      </c>
      <c r="R27" s="341">
        <f>+Yhteenveto[[#This Row],[Kunnan  peruspalvelujen valtionosuus ]]+Yhteenveto[[#This Row],[Veroperustemuutoksista johtuvien veromenetysten korvaus]]+Yhteenveto[[#This Row],[Kotikuntakorvaus, netto]]</f>
        <v>-679431.6780213305</v>
      </c>
      <c r="S27" s="11"/>
      <c r="T27"/>
    </row>
    <row r="28" spans="1:20" ht="15" x14ac:dyDescent="0.25">
      <c r="A28" s="32">
        <v>79</v>
      </c>
      <c r="B28" s="13" t="s">
        <v>33</v>
      </c>
      <c r="C28" s="15">
        <v>6647</v>
      </c>
      <c r="D28" s="15">
        <f>Ikärakenne[[#This Row],[Laskennalliset kustannukset, IKÄRAKENNE yhteensä, €]]</f>
        <v>9731059.2100000009</v>
      </c>
      <c r="E28" s="15">
        <f>'Lask. kustannukset MUUT'!AD34</f>
        <v>1945145.7429484217</v>
      </c>
      <c r="F28" s="231">
        <f>Yhteenveto[[#This Row],[Ikärakenne, laskennallinen kustannus]]+Yhteenveto[[#This Row],[Muut laskennalliset kustannukset ]]</f>
        <v>11676204.952948423</v>
      </c>
      <c r="G28" s="451">
        <v>1548.77</v>
      </c>
      <c r="H28" s="17">
        <v>10294674.189999999</v>
      </c>
      <c r="I28" s="339">
        <f>Yhteenveto[[#This Row],[Laskennalliset kustannukset yhteensä]]-Yhteenveto[[#This Row],[Omarahoitusosuus, €]]</f>
        <v>1381530.7629484236</v>
      </c>
      <c r="J28" s="33">
        <f>Lisäosat!U29</f>
        <v>247239.21409818617</v>
      </c>
      <c r="K28" s="34">
        <f>'Muut lis_väh'!Q26</f>
        <v>-2157345.9066653196</v>
      </c>
      <c r="L28" s="231">
        <f>Yhteenveto[[#This Row],[Valtionosuus omarahoitusosuuden jälkeen (välisumma)]]+Yhteenveto[[#This Row],[Lisäosat yhteensä]]+Yhteenveto[[#This Row],[Valtionosuuteen tehtävät vähennykset ja lisäykset, netto]]</f>
        <v>-528575.92961870972</v>
      </c>
      <c r="M28" s="34">
        <f>'Verotuloihin perust tasaus'!N33</f>
        <v>-328026.08979948965</v>
      </c>
      <c r="N28" s="303">
        <f>SUM(Yhteenveto[[#This Row],[Valtionosuus ennen verotuloihin perustuvaa valtionosuuden tasausta]]+Yhteenveto[[#This Row],[Verotuloihin perustuva valtionosuuden tasaus]])</f>
        <v>-856602.01941819931</v>
      </c>
      <c r="O28" s="241">
        <f>Verokorvaukset!G26</f>
        <v>590445.05084366538</v>
      </c>
      <c r="P28" s="372">
        <f>SUM(Yhteenveto[[#This Row],[Kunnan  peruspalvelujen valtionosuus ]:[Veroperustemuutoksista johtuvien veromenetysten korvaus]])</f>
        <v>-266156.96857453394</v>
      </c>
      <c r="Q28" s="34">
        <f>Kotikuntakorvaus!F30</f>
        <v>49557.337500000023</v>
      </c>
      <c r="R28" s="341">
        <f>+Yhteenveto[[#This Row],[Kunnan  peruspalvelujen valtionosuus ]]+Yhteenveto[[#This Row],[Veroperustemuutoksista johtuvien veromenetysten korvaus]]+Yhteenveto[[#This Row],[Kotikuntakorvaus, netto]]</f>
        <v>-216599.63107453391</v>
      </c>
      <c r="S28" s="11"/>
      <c r="T28"/>
    </row>
    <row r="29" spans="1:20" ht="15" x14ac:dyDescent="0.25">
      <c r="A29" s="32">
        <v>81</v>
      </c>
      <c r="B29" s="13" t="s">
        <v>34</v>
      </c>
      <c r="C29" s="15">
        <v>2482</v>
      </c>
      <c r="D29" s="15">
        <f>Ikärakenne[[#This Row],[Laskennalliset kustannukset, IKÄRAKENNE yhteensä, €]]</f>
        <v>2644868.39</v>
      </c>
      <c r="E29" s="15">
        <f>'Lask. kustannukset MUUT'!AD35</f>
        <v>1089689.3326748454</v>
      </c>
      <c r="F29" s="231">
        <f>Yhteenveto[[#This Row],[Ikärakenne, laskennallinen kustannus]]+Yhteenveto[[#This Row],[Muut laskennalliset kustannukset ]]</f>
        <v>3734557.7226748457</v>
      </c>
      <c r="G29" s="451">
        <v>1548.77</v>
      </c>
      <c r="H29" s="17">
        <v>3844047.14</v>
      </c>
      <c r="I29" s="339">
        <f>Yhteenveto[[#This Row],[Laskennalliset kustannukset yhteensä]]-Yhteenveto[[#This Row],[Omarahoitusosuus, €]]</f>
        <v>-109489.41732515441</v>
      </c>
      <c r="J29" s="33">
        <f>Lisäosat!U30</f>
        <v>337270.27249017777</v>
      </c>
      <c r="K29" s="34">
        <f>'Muut lis_väh'!Q27</f>
        <v>-264224.6899324648</v>
      </c>
      <c r="L29" s="231">
        <f>Yhteenveto[[#This Row],[Valtionosuus omarahoitusosuuden jälkeen (välisumma)]]+Yhteenveto[[#This Row],[Lisäosat yhteensä]]+Yhteenveto[[#This Row],[Valtionosuuteen tehtävät vähennykset ja lisäykset, netto]]</f>
        <v>-36443.83476744144</v>
      </c>
      <c r="M29" s="34">
        <f>'Verotuloihin perust tasaus'!N34</f>
        <v>394682.06007046782</v>
      </c>
      <c r="N29" s="303">
        <f>SUM(Yhteenveto[[#This Row],[Valtionosuus ennen verotuloihin perustuvaa valtionosuuden tasausta]]+Yhteenveto[[#This Row],[Verotuloihin perustuva valtionosuuden tasaus]])</f>
        <v>358238.22530302638</v>
      </c>
      <c r="O29" s="241">
        <f>Verokorvaukset!G27</f>
        <v>459740.76834823872</v>
      </c>
      <c r="P29" s="372">
        <f>SUM(Yhteenveto[[#This Row],[Kunnan  peruspalvelujen valtionosuus ]:[Veroperustemuutoksista johtuvien veromenetysten korvaus]])</f>
        <v>817978.99365126505</v>
      </c>
      <c r="Q29" s="34">
        <f>Kotikuntakorvaus!F31</f>
        <v>-171374.75</v>
      </c>
      <c r="R29" s="341">
        <f>+Yhteenveto[[#This Row],[Kunnan  peruspalvelujen valtionosuus ]]+Yhteenveto[[#This Row],[Veroperustemuutoksista johtuvien veromenetysten korvaus]]+Yhteenveto[[#This Row],[Kotikuntakorvaus, netto]]</f>
        <v>646604.24365126505</v>
      </c>
      <c r="S29" s="11"/>
      <c r="T29"/>
    </row>
    <row r="30" spans="1:20" ht="15" x14ac:dyDescent="0.25">
      <c r="A30" s="32">
        <v>82</v>
      </c>
      <c r="B30" s="36" t="s">
        <v>35</v>
      </c>
      <c r="C30" s="15">
        <v>9361</v>
      </c>
      <c r="D30" s="15">
        <f>Ikärakenne[[#This Row],[Laskennalliset kustannukset, IKÄRAKENNE yhteensä, €]]</f>
        <v>16587235.289999999</v>
      </c>
      <c r="E30" s="15">
        <f>'Lask. kustannukset MUUT'!AD36</f>
        <v>1753298.9189966205</v>
      </c>
      <c r="F30" s="231">
        <f>Yhteenveto[[#This Row],[Ikärakenne, laskennallinen kustannus]]+Yhteenveto[[#This Row],[Muut laskennalliset kustannukset ]]</f>
        <v>18340534.20899662</v>
      </c>
      <c r="G30" s="451">
        <v>1548.77</v>
      </c>
      <c r="H30" s="17">
        <v>14498035.970000001</v>
      </c>
      <c r="I30" s="339">
        <f>Yhteenveto[[#This Row],[Laskennalliset kustannukset yhteensä]]-Yhteenveto[[#This Row],[Omarahoitusosuus, €]]</f>
        <v>3842498.2389966194</v>
      </c>
      <c r="J30" s="33">
        <f>Lisäosat!U31</f>
        <v>290605.21085877647</v>
      </c>
      <c r="K30" s="34">
        <f>'Muut lis_väh'!Q28</f>
        <v>-568959.94712552801</v>
      </c>
      <c r="L30" s="231">
        <f>Yhteenveto[[#This Row],[Valtionosuus omarahoitusosuuden jälkeen (välisumma)]]+Yhteenveto[[#This Row],[Lisäosat yhteensä]]+Yhteenveto[[#This Row],[Valtionosuuteen tehtävät vähennykset ja lisäykset, netto]]</f>
        <v>3564143.5027298676</v>
      </c>
      <c r="M30" s="34">
        <f>'Verotuloihin perust tasaus'!N35</f>
        <v>528267.06939136388</v>
      </c>
      <c r="N30" s="303">
        <f>SUM(Yhteenveto[[#This Row],[Valtionosuus ennen verotuloihin perustuvaa valtionosuuden tasausta]]+Yhteenveto[[#This Row],[Verotuloihin perustuva valtionosuuden tasaus]])</f>
        <v>4092410.5721212314</v>
      </c>
      <c r="O30" s="241">
        <f>Verokorvaukset!G28</f>
        <v>682133.54303553293</v>
      </c>
      <c r="P30" s="372">
        <f>SUM(Yhteenveto[[#This Row],[Kunnan  peruspalvelujen valtionosuus ]:[Veroperustemuutoksista johtuvien veromenetysten korvaus]])</f>
        <v>4774544.1151567642</v>
      </c>
      <c r="Q30" s="34">
        <f>Kotikuntakorvaus!F32</f>
        <v>759.70250000001397</v>
      </c>
      <c r="R30" s="341">
        <f>+Yhteenveto[[#This Row],[Kunnan  peruspalvelujen valtionosuus ]]+Yhteenveto[[#This Row],[Veroperustemuutoksista johtuvien veromenetysten korvaus]]+Yhteenveto[[#This Row],[Kotikuntakorvaus, netto]]</f>
        <v>4775303.8176567638</v>
      </c>
      <c r="S30" s="11"/>
      <c r="T30"/>
    </row>
    <row r="31" spans="1:20" ht="15" x14ac:dyDescent="0.25">
      <c r="A31" s="32">
        <v>86</v>
      </c>
      <c r="B31" s="13" t="s">
        <v>36</v>
      </c>
      <c r="C31" s="15">
        <v>7901</v>
      </c>
      <c r="D31" s="15">
        <f>Ikärakenne[[#This Row],[Laskennalliset kustannukset, IKÄRAKENNE yhteensä, €]]</f>
        <v>13480298.65</v>
      </c>
      <c r="E31" s="15">
        <f>'Lask. kustannukset MUUT'!AD37</f>
        <v>1848428.3359767636</v>
      </c>
      <c r="F31" s="231">
        <f>Yhteenveto[[#This Row],[Ikärakenne, laskennallinen kustannus]]+Yhteenveto[[#This Row],[Muut laskennalliset kustannukset ]]</f>
        <v>15328726.985976763</v>
      </c>
      <c r="G31" s="451">
        <v>1548.77</v>
      </c>
      <c r="H31" s="17">
        <v>12236831.77</v>
      </c>
      <c r="I31" s="339">
        <f>Yhteenveto[[#This Row],[Laskennalliset kustannukset yhteensä]]-Yhteenveto[[#This Row],[Omarahoitusosuus, €]]</f>
        <v>3091895.2159767635</v>
      </c>
      <c r="J31" s="33">
        <f>Lisäosat!U32</f>
        <v>200939.35595260386</v>
      </c>
      <c r="K31" s="34">
        <f>'Muut lis_väh'!Q29</f>
        <v>-1033399.2203200307</v>
      </c>
      <c r="L31" s="231">
        <f>Yhteenveto[[#This Row],[Valtionosuus omarahoitusosuuden jälkeen (välisumma)]]+Yhteenveto[[#This Row],[Lisäosat yhteensä]]+Yhteenveto[[#This Row],[Valtionosuuteen tehtävät vähennykset ja lisäykset, netto]]</f>
        <v>2259435.3516093367</v>
      </c>
      <c r="M31" s="34">
        <f>'Verotuloihin perust tasaus'!N36</f>
        <v>2559511.1578886188</v>
      </c>
      <c r="N31" s="303">
        <f>SUM(Yhteenveto[[#This Row],[Valtionosuus ennen verotuloihin perustuvaa valtionosuuden tasausta]]+Yhteenveto[[#This Row],[Verotuloihin perustuva valtionosuuden tasaus]])</f>
        <v>4818946.5094979554</v>
      </c>
      <c r="O31" s="241">
        <f>Verokorvaukset!G29</f>
        <v>723355.20463182603</v>
      </c>
      <c r="P31" s="372">
        <f>SUM(Yhteenveto[[#This Row],[Kunnan  peruspalvelujen valtionosuus ]:[Veroperustemuutoksista johtuvien veromenetysten korvaus]])</f>
        <v>5542301.7141297814</v>
      </c>
      <c r="Q31" s="34">
        <f>Kotikuntakorvaus!F33</f>
        <v>23144.425000000047</v>
      </c>
      <c r="R31" s="341">
        <f>+Yhteenveto[[#This Row],[Kunnan  peruspalvelujen valtionosuus ]]+Yhteenveto[[#This Row],[Veroperustemuutoksista johtuvien veromenetysten korvaus]]+Yhteenveto[[#This Row],[Kotikuntakorvaus, netto]]</f>
        <v>5565446.1391297812</v>
      </c>
      <c r="S31" s="11"/>
      <c r="T31"/>
    </row>
    <row r="32" spans="1:20" ht="15" x14ac:dyDescent="0.25">
      <c r="A32" s="32">
        <v>90</v>
      </c>
      <c r="B32" s="13" t="s">
        <v>37</v>
      </c>
      <c r="C32" s="15">
        <v>2929</v>
      </c>
      <c r="D32" s="15">
        <f>Ikärakenne[[#This Row],[Laskennalliset kustannukset, IKÄRAKENNE yhteensä, €]]</f>
        <v>3147877.17</v>
      </c>
      <c r="E32" s="15">
        <f>'Lask. kustannukset MUUT'!AD38</f>
        <v>1638846.7275638739</v>
      </c>
      <c r="F32" s="231">
        <f>Yhteenveto[[#This Row],[Ikärakenne, laskennallinen kustannus]]+Yhteenveto[[#This Row],[Muut laskennalliset kustannukset ]]</f>
        <v>4786723.8975638738</v>
      </c>
      <c r="G32" s="451">
        <v>1548.77</v>
      </c>
      <c r="H32" s="17">
        <v>4536347.33</v>
      </c>
      <c r="I32" s="339">
        <f>Yhteenveto[[#This Row],[Laskennalliset kustannukset yhteensä]]-Yhteenveto[[#This Row],[Omarahoitusosuus, €]]</f>
        <v>250376.56756387372</v>
      </c>
      <c r="J32" s="33">
        <f>Lisäosat!U33</f>
        <v>1089942.9532997087</v>
      </c>
      <c r="K32" s="34">
        <f>'Muut lis_väh'!Q30</f>
        <v>-1560165.3792240254</v>
      </c>
      <c r="L32" s="231">
        <f>Yhteenveto[[#This Row],[Valtionosuus omarahoitusosuuden jälkeen (välisumma)]]+Yhteenveto[[#This Row],[Lisäosat yhteensä]]+Yhteenveto[[#This Row],[Valtionosuuteen tehtävät vähennykset ja lisäykset, netto]]</f>
        <v>-219845.85836044303</v>
      </c>
      <c r="M32" s="34">
        <f>'Verotuloihin perust tasaus'!N37</f>
        <v>819311.95466291555</v>
      </c>
      <c r="N32" s="303">
        <f>SUM(Yhteenveto[[#This Row],[Valtionosuus ennen verotuloihin perustuvaa valtionosuuden tasausta]]+Yhteenveto[[#This Row],[Verotuloihin perustuva valtionosuuden tasaus]])</f>
        <v>599466.09630247252</v>
      </c>
      <c r="O32" s="241">
        <f>Verokorvaukset!G30</f>
        <v>518593.34606127121</v>
      </c>
      <c r="P32" s="372">
        <f>SUM(Yhteenveto[[#This Row],[Kunnan  peruspalvelujen valtionosuus ]:[Veroperustemuutoksista johtuvien veromenetysten korvaus]])</f>
        <v>1118059.4423637437</v>
      </c>
      <c r="Q32" s="34">
        <f>Kotikuntakorvaus!F34</f>
        <v>-26501.25</v>
      </c>
      <c r="R32" s="341">
        <f>+Yhteenveto[[#This Row],[Kunnan  peruspalvelujen valtionosuus ]]+Yhteenveto[[#This Row],[Veroperustemuutoksista johtuvien veromenetysten korvaus]]+Yhteenveto[[#This Row],[Kotikuntakorvaus, netto]]</f>
        <v>1091558.1923637437</v>
      </c>
      <c r="S32" s="11"/>
      <c r="T32"/>
    </row>
    <row r="33" spans="1:20" ht="15" x14ac:dyDescent="0.25">
      <c r="A33" s="32">
        <v>91</v>
      </c>
      <c r="B33" s="13" t="s">
        <v>38</v>
      </c>
      <c r="C33" s="15">
        <v>684018</v>
      </c>
      <c r="D33" s="15">
        <f>Ikärakenne[[#This Row],[Laskennalliset kustannukset, IKÄRAKENNE yhteensä, €]]</f>
        <v>1064019427.2299998</v>
      </c>
      <c r="E33" s="15">
        <f>'Lask. kustannukset MUUT'!AD39</f>
        <v>429681859.42929655</v>
      </c>
      <c r="F33" s="231">
        <f>Yhteenveto[[#This Row],[Ikärakenne, laskennallinen kustannus]]+Yhteenveto[[#This Row],[Muut laskennalliset kustannukset ]]</f>
        <v>1493701286.6592963</v>
      </c>
      <c r="G33" s="451">
        <v>1548.77</v>
      </c>
      <c r="H33" s="17">
        <v>1059386557.86</v>
      </c>
      <c r="I33" s="339">
        <f>Yhteenveto[[#This Row],[Laskennalliset kustannukset yhteensä]]-Yhteenveto[[#This Row],[Omarahoitusosuus, €]]</f>
        <v>434314728.79929626</v>
      </c>
      <c r="J33" s="33">
        <f>Lisäosat!U34</f>
        <v>38093965.942883916</v>
      </c>
      <c r="K33" s="34">
        <f>'Muut lis_väh'!Q31</f>
        <v>-64255794.944857582</v>
      </c>
      <c r="L33" s="231">
        <f>Yhteenveto[[#This Row],[Valtionosuus omarahoitusosuuden jälkeen (välisumma)]]+Yhteenveto[[#This Row],[Lisäosat yhteensä]]+Yhteenveto[[#This Row],[Valtionosuuteen tehtävät vähennykset ja lisäykset, netto]]</f>
        <v>408152899.79732257</v>
      </c>
      <c r="M33" s="34">
        <f>'Verotuloihin perust tasaus'!N38</f>
        <v>-57502322.200967334</v>
      </c>
      <c r="N33" s="303">
        <f>SUM(Yhteenveto[[#This Row],[Valtionosuus ennen verotuloihin perustuvaa valtionosuuden tasausta]]+Yhteenveto[[#This Row],[Verotuloihin perustuva valtionosuuden tasaus]])</f>
        <v>350650577.59635526</v>
      </c>
      <c r="O33" s="241">
        <f>Verokorvaukset!G31</f>
        <v>70867994.781231731</v>
      </c>
      <c r="P33" s="372">
        <f>SUM(Yhteenveto[[#This Row],[Kunnan  peruspalvelujen valtionosuus ]:[Veroperustemuutoksista johtuvien veromenetysten korvaus]])</f>
        <v>421518572.37758696</v>
      </c>
      <c r="Q33" s="34">
        <f>Kotikuntakorvaus!F35</f>
        <v>-120431208.08275005</v>
      </c>
      <c r="R33" s="341">
        <f>+Yhteenveto[[#This Row],[Kunnan  peruspalvelujen valtionosuus ]]+Yhteenveto[[#This Row],[Veroperustemuutoksista johtuvien veromenetysten korvaus]]+Yhteenveto[[#This Row],[Kotikuntakorvaus, netto]]</f>
        <v>301087364.29483688</v>
      </c>
      <c r="S33" s="11"/>
      <c r="T33"/>
    </row>
    <row r="34" spans="1:20" ht="15" x14ac:dyDescent="0.25">
      <c r="A34" s="32">
        <v>92</v>
      </c>
      <c r="B34" s="13" t="s">
        <v>39</v>
      </c>
      <c r="C34" s="15">
        <v>251269</v>
      </c>
      <c r="D34" s="15">
        <f>Ikärakenne[[#This Row],[Laskennalliset kustannukset, IKÄRAKENNE yhteensä, €]]</f>
        <v>452074710.44999999</v>
      </c>
      <c r="E34" s="15">
        <f>'Lask. kustannukset MUUT'!AD40</f>
        <v>204883009.8642199</v>
      </c>
      <c r="F34" s="231">
        <f>Yhteenveto[[#This Row],[Ikärakenne, laskennallinen kustannus]]+Yhteenveto[[#This Row],[Muut laskennalliset kustannukset ]]</f>
        <v>656957720.31421995</v>
      </c>
      <c r="G34" s="451">
        <v>1548.77</v>
      </c>
      <c r="H34" s="17">
        <v>389157889.13</v>
      </c>
      <c r="I34" s="339">
        <f>Yhteenveto[[#This Row],[Laskennalliset kustannukset yhteensä]]-Yhteenveto[[#This Row],[Omarahoitusosuus, €]]</f>
        <v>267799831.18421996</v>
      </c>
      <c r="J34" s="33">
        <f>Lisäosat!U35</f>
        <v>13661604.884215385</v>
      </c>
      <c r="K34" s="34">
        <f>'Muut lis_väh'!Q32</f>
        <v>-69749143.230124503</v>
      </c>
      <c r="L34" s="231">
        <f>Yhteenveto[[#This Row],[Valtionosuus omarahoitusosuuden jälkeen (välisumma)]]+Yhteenveto[[#This Row],[Lisäosat yhteensä]]+Yhteenveto[[#This Row],[Valtionosuuteen tehtävät vähennykset ja lisäykset, netto]]</f>
        <v>211712292.83831081</v>
      </c>
      <c r="M34" s="34">
        <f>'Verotuloihin perust tasaus'!N39</f>
        <v>-2589021.5538700768</v>
      </c>
      <c r="N34" s="303">
        <f>SUM(Yhteenveto[[#This Row],[Valtionosuus ennen verotuloihin perustuvaa valtionosuuden tasausta]]+Yhteenveto[[#This Row],[Verotuloihin perustuva valtionosuuden tasaus]])</f>
        <v>209123271.28444073</v>
      </c>
      <c r="O34" s="241">
        <f>Verokorvaukset!G32</f>
        <v>19010894.916019987</v>
      </c>
      <c r="P34" s="372">
        <f>SUM(Yhteenveto[[#This Row],[Kunnan  peruspalvelujen valtionosuus ]:[Veroperustemuutoksista johtuvien veromenetysten korvaus]])</f>
        <v>228134166.2004607</v>
      </c>
      <c r="Q34" s="34">
        <f>Kotikuntakorvaus!F36</f>
        <v>-7487020.0780000016</v>
      </c>
      <c r="R34" s="341">
        <f>+Yhteenveto[[#This Row],[Kunnan  peruspalvelujen valtionosuus ]]+Yhteenveto[[#This Row],[Veroperustemuutoksista johtuvien veromenetysten korvaus]]+Yhteenveto[[#This Row],[Kotikuntakorvaus, netto]]</f>
        <v>220647146.12246069</v>
      </c>
      <c r="S34" s="11"/>
      <c r="T34"/>
    </row>
    <row r="35" spans="1:20" ht="15" x14ac:dyDescent="0.25">
      <c r="A35" s="32">
        <v>97</v>
      </c>
      <c r="B35" s="13" t="s">
        <v>40</v>
      </c>
      <c r="C35" s="15">
        <v>2059</v>
      </c>
      <c r="D35" s="15">
        <f>Ikärakenne[[#This Row],[Laskennalliset kustannukset, IKÄRAKENNE yhteensä, €]]</f>
        <v>2420745.58</v>
      </c>
      <c r="E35" s="15">
        <f>'Lask. kustannukset MUUT'!AD41</f>
        <v>1330796.3385892024</v>
      </c>
      <c r="F35" s="231">
        <f>Yhteenveto[[#This Row],[Ikärakenne, laskennallinen kustannus]]+Yhteenveto[[#This Row],[Muut laskennalliset kustannukset ]]</f>
        <v>3751541.9185892027</v>
      </c>
      <c r="G35" s="451">
        <v>1548.77</v>
      </c>
      <c r="H35" s="17">
        <v>3188917.43</v>
      </c>
      <c r="I35" s="339">
        <f>Yhteenveto[[#This Row],[Laskennalliset kustannukset yhteensä]]-Yhteenveto[[#This Row],[Omarahoitusosuus, €]]</f>
        <v>562624.48858920252</v>
      </c>
      <c r="J35" s="33">
        <f>Lisäosat!U36</f>
        <v>157403.4345046159</v>
      </c>
      <c r="K35" s="34">
        <f>'Muut lis_väh'!Q33</f>
        <v>-424879.39494393102</v>
      </c>
      <c r="L35" s="231">
        <f>Yhteenveto[[#This Row],[Valtionosuus omarahoitusosuuden jälkeen (välisumma)]]+Yhteenveto[[#This Row],[Lisäosat yhteensä]]+Yhteenveto[[#This Row],[Valtionosuuteen tehtävät vähennykset ja lisäykset, netto]]</f>
        <v>295148.52814988734</v>
      </c>
      <c r="M35" s="34">
        <f>'Verotuloihin perust tasaus'!N40</f>
        <v>197332.24815695509</v>
      </c>
      <c r="N35" s="303">
        <f>SUM(Yhteenveto[[#This Row],[Valtionosuus ennen verotuloihin perustuvaa valtionosuuden tasausta]]+Yhteenveto[[#This Row],[Verotuloihin perustuva valtionosuuden tasaus]])</f>
        <v>492480.77630684245</v>
      </c>
      <c r="O35" s="241">
        <f>Verokorvaukset!G33</f>
        <v>351803.07289348991</v>
      </c>
      <c r="P35" s="372">
        <f>SUM(Yhteenveto[[#This Row],[Kunnan  peruspalvelujen valtionosuus ]:[Veroperustemuutoksista johtuvien veromenetysten korvaus]])</f>
        <v>844283.8492003323</v>
      </c>
      <c r="Q35" s="34">
        <f>Kotikuntakorvaus!F37</f>
        <v>13745.315000000002</v>
      </c>
      <c r="R35" s="341">
        <f>+Yhteenveto[[#This Row],[Kunnan  peruspalvelujen valtionosuus ]]+Yhteenveto[[#This Row],[Veroperustemuutoksista johtuvien veromenetysten korvaus]]+Yhteenveto[[#This Row],[Kotikuntakorvaus, netto]]</f>
        <v>858029.16420033225</v>
      </c>
      <c r="S35" s="11"/>
      <c r="T35"/>
    </row>
    <row r="36" spans="1:20" ht="15" x14ac:dyDescent="0.25">
      <c r="A36" s="32">
        <v>98</v>
      </c>
      <c r="B36" s="13" t="s">
        <v>41</v>
      </c>
      <c r="C36" s="15">
        <v>22849</v>
      </c>
      <c r="D36" s="15">
        <f>Ikärakenne[[#This Row],[Laskennalliset kustannukset, IKÄRAKENNE yhteensä, €]]</f>
        <v>40372593.540000007</v>
      </c>
      <c r="E36" s="15">
        <f>'Lask. kustannukset MUUT'!AD42</f>
        <v>4841038.4023975553</v>
      </c>
      <c r="F36" s="231">
        <f>Yhteenveto[[#This Row],[Ikärakenne, laskennallinen kustannus]]+Yhteenveto[[#This Row],[Muut laskennalliset kustannukset ]]</f>
        <v>45213631.942397565</v>
      </c>
      <c r="G36" s="451">
        <v>1548.77</v>
      </c>
      <c r="H36" s="17">
        <v>35387845.729999997</v>
      </c>
      <c r="I36" s="339">
        <f>Yhteenveto[[#This Row],[Laskennalliset kustannukset yhteensä]]-Yhteenveto[[#This Row],[Omarahoitusosuus, €]]</f>
        <v>9825786.2123975679</v>
      </c>
      <c r="J36" s="33">
        <f>Lisäosat!U37</f>
        <v>651536.88239977835</v>
      </c>
      <c r="K36" s="34">
        <f>'Muut lis_väh'!Q34</f>
        <v>4428855.9224650981</v>
      </c>
      <c r="L36" s="231">
        <f>Yhteenveto[[#This Row],[Valtionosuus omarahoitusosuuden jälkeen (välisumma)]]+Yhteenveto[[#This Row],[Lisäosat yhteensä]]+Yhteenveto[[#This Row],[Valtionosuuteen tehtävät vähennykset ja lisäykset, netto]]</f>
        <v>14906179.017262444</v>
      </c>
      <c r="M36" s="34">
        <f>'Verotuloihin perust tasaus'!N41</f>
        <v>6172059.5419911351</v>
      </c>
      <c r="N36" s="303">
        <f>SUM(Yhteenveto[[#This Row],[Valtionosuus ennen verotuloihin perustuvaa valtionosuuden tasausta]]+Yhteenveto[[#This Row],[Verotuloihin perustuva valtionosuuden tasaus]])</f>
        <v>21078238.559253581</v>
      </c>
      <c r="O36" s="241">
        <f>Verokorvaukset!G34</f>
        <v>1859744.4978567713</v>
      </c>
      <c r="P36" s="372">
        <f>SUM(Yhteenveto[[#This Row],[Kunnan  peruspalvelujen valtionosuus ]:[Veroperustemuutoksista johtuvien veromenetysten korvaus]])</f>
        <v>22937983.057110351</v>
      </c>
      <c r="Q36" s="34">
        <f>Kotikuntakorvaus!F38</f>
        <v>-2635231.2974999999</v>
      </c>
      <c r="R36" s="341">
        <f>+Yhteenveto[[#This Row],[Kunnan  peruspalvelujen valtionosuus ]]+Yhteenveto[[#This Row],[Veroperustemuutoksista johtuvien veromenetysten korvaus]]+Yhteenveto[[#This Row],[Kotikuntakorvaus, netto]]</f>
        <v>20302751.759610351</v>
      </c>
      <c r="S36" s="11"/>
      <c r="T36"/>
    </row>
    <row r="37" spans="1:20" ht="15" x14ac:dyDescent="0.25">
      <c r="A37" s="32">
        <v>102</v>
      </c>
      <c r="B37" s="13" t="s">
        <v>42</v>
      </c>
      <c r="C37" s="15">
        <v>9555</v>
      </c>
      <c r="D37" s="15">
        <f>Ikärakenne[[#This Row],[Laskennalliset kustannukset, IKÄRAKENNE yhteensä, €]]</f>
        <v>14221917.779999997</v>
      </c>
      <c r="E37" s="15">
        <f>'Lask. kustannukset MUUT'!AD43</f>
        <v>2757475.8979050973</v>
      </c>
      <c r="F37" s="231">
        <f>Yhteenveto[[#This Row],[Ikärakenne, laskennallinen kustannus]]+Yhteenveto[[#This Row],[Muut laskennalliset kustannukset ]]</f>
        <v>16979393.677905094</v>
      </c>
      <c r="G37" s="451">
        <v>1548.77</v>
      </c>
      <c r="H37" s="17">
        <v>14798497.35</v>
      </c>
      <c r="I37" s="339">
        <f>Yhteenveto[[#This Row],[Laskennalliset kustannukset yhteensä]]-Yhteenveto[[#This Row],[Omarahoitusosuus, €]]</f>
        <v>2180896.3279050943</v>
      </c>
      <c r="J37" s="33">
        <f>Lisäosat!U38</f>
        <v>307515.36631176877</v>
      </c>
      <c r="K37" s="34">
        <f>'Muut lis_väh'!Q35</f>
        <v>-252213.06705871999</v>
      </c>
      <c r="L37" s="231">
        <f>Yhteenveto[[#This Row],[Valtionosuus omarahoitusosuuden jälkeen (välisumma)]]+Yhteenveto[[#This Row],[Lisäosat yhteensä]]+Yhteenveto[[#This Row],[Valtionosuuteen tehtävät vähennykset ja lisäykset, netto]]</f>
        <v>2236198.6271581431</v>
      </c>
      <c r="M37" s="34">
        <f>'Verotuloihin perust tasaus'!N42</f>
        <v>3908438.8176640705</v>
      </c>
      <c r="N37" s="303">
        <f>SUM(Yhteenveto[[#This Row],[Valtionosuus ennen verotuloihin perustuvaa valtionosuuden tasausta]]+Yhteenveto[[#This Row],[Verotuloihin perustuva valtionosuuden tasaus]])</f>
        <v>6144637.4448222136</v>
      </c>
      <c r="O37" s="241">
        <f>Verokorvaukset!G35</f>
        <v>1436309.3711510464</v>
      </c>
      <c r="P37" s="372">
        <f>SUM(Yhteenveto[[#This Row],[Kunnan  peruspalvelujen valtionosuus ]:[Veroperustemuutoksista johtuvien veromenetysten korvaus]])</f>
        <v>7580946.8159732595</v>
      </c>
      <c r="Q37" s="34">
        <f>Kotikuntakorvaus!F39</f>
        <v>191074.01249999995</v>
      </c>
      <c r="R37" s="341">
        <f>+Yhteenveto[[#This Row],[Kunnan  peruspalvelujen valtionosuus ]]+Yhteenveto[[#This Row],[Veroperustemuutoksista johtuvien veromenetysten korvaus]]+Yhteenveto[[#This Row],[Kotikuntakorvaus, netto]]</f>
        <v>7772020.8284732597</v>
      </c>
      <c r="S37" s="11"/>
      <c r="T37"/>
    </row>
    <row r="38" spans="1:20" ht="15" x14ac:dyDescent="0.25">
      <c r="A38" s="32">
        <v>103</v>
      </c>
      <c r="B38" s="13" t="s">
        <v>43</v>
      </c>
      <c r="C38" s="15">
        <v>2094</v>
      </c>
      <c r="D38" s="15">
        <f>Ikärakenne[[#This Row],[Laskennalliset kustannukset, IKÄRAKENNE yhteensä, €]]</f>
        <v>2918576.07</v>
      </c>
      <c r="E38" s="15">
        <f>'Lask. kustannukset MUUT'!AD44</f>
        <v>546586.53320365271</v>
      </c>
      <c r="F38" s="231">
        <f>Yhteenveto[[#This Row],[Ikärakenne, laskennallinen kustannus]]+Yhteenveto[[#This Row],[Muut laskennalliset kustannukset ]]</f>
        <v>3465162.6032036524</v>
      </c>
      <c r="G38" s="451">
        <v>1548.77</v>
      </c>
      <c r="H38" s="17">
        <v>3243124.38</v>
      </c>
      <c r="I38" s="339">
        <f>Yhteenveto[[#This Row],[Laskennalliset kustannukset yhteensä]]-Yhteenveto[[#This Row],[Omarahoitusosuus, €]]</f>
        <v>222038.22320365254</v>
      </c>
      <c r="J38" s="33">
        <f>Lisäosat!U39</f>
        <v>51960.491022823968</v>
      </c>
      <c r="K38" s="34">
        <f>'Muut lis_väh'!Q36</f>
        <v>8254.1887583173957</v>
      </c>
      <c r="L38" s="231">
        <f>Yhteenveto[[#This Row],[Valtionosuus omarahoitusosuuden jälkeen (välisumma)]]+Yhteenveto[[#This Row],[Lisäosat yhteensä]]+Yhteenveto[[#This Row],[Valtionosuuteen tehtävät vähennykset ja lisäykset, netto]]</f>
        <v>282252.90298479388</v>
      </c>
      <c r="M38" s="34">
        <f>'Verotuloihin perust tasaus'!N43</f>
        <v>1106940.1422309547</v>
      </c>
      <c r="N38" s="303">
        <f>SUM(Yhteenveto[[#This Row],[Valtionosuus ennen verotuloihin perustuvaa valtionosuuden tasausta]]+Yhteenveto[[#This Row],[Verotuloihin perustuva valtionosuuden tasaus]])</f>
        <v>1389193.0452157487</v>
      </c>
      <c r="O38" s="241">
        <f>Verokorvaukset!G36</f>
        <v>347471.47517957567</v>
      </c>
      <c r="P38" s="372">
        <f>SUM(Yhteenveto[[#This Row],[Kunnan  peruspalvelujen valtionosuus ]:[Veroperustemuutoksista johtuvien veromenetysten korvaus]])</f>
        <v>1736664.5203953243</v>
      </c>
      <c r="Q38" s="34">
        <f>Kotikuntakorvaus!F40</f>
        <v>47702.25</v>
      </c>
      <c r="R38" s="341">
        <f>+Yhteenveto[[#This Row],[Kunnan  peruspalvelujen valtionosuus ]]+Yhteenveto[[#This Row],[Veroperustemuutoksista johtuvien veromenetysten korvaus]]+Yhteenveto[[#This Row],[Kotikuntakorvaus, netto]]</f>
        <v>1784366.7703953243</v>
      </c>
      <c r="S38" s="11"/>
      <c r="T38"/>
    </row>
    <row r="39" spans="1:20" ht="15" x14ac:dyDescent="0.25">
      <c r="A39" s="32">
        <v>105</v>
      </c>
      <c r="B39" s="13" t="s">
        <v>44</v>
      </c>
      <c r="C39" s="15">
        <v>2002</v>
      </c>
      <c r="D39" s="15">
        <f>Ikärakenne[[#This Row],[Laskennalliset kustannukset, IKÄRAKENNE yhteensä, €]]</f>
        <v>2056615.6499999997</v>
      </c>
      <c r="E39" s="15">
        <f>'Lask. kustannukset MUUT'!AD45</f>
        <v>1605210.4836627888</v>
      </c>
      <c r="F39" s="231">
        <f>Yhteenveto[[#This Row],[Ikärakenne, laskennallinen kustannus]]+Yhteenveto[[#This Row],[Muut laskennalliset kustannukset ]]</f>
        <v>3661826.1336627882</v>
      </c>
      <c r="G39" s="451">
        <v>1548.77</v>
      </c>
      <c r="H39" s="17">
        <v>3100637.54</v>
      </c>
      <c r="I39" s="339">
        <f>Yhteenveto[[#This Row],[Laskennalliset kustannukset yhteensä]]-Yhteenveto[[#This Row],[Omarahoitusosuus, €]]</f>
        <v>561188.59366278816</v>
      </c>
      <c r="J39" s="33">
        <f>Lisäosat!U40</f>
        <v>758842.35001769918</v>
      </c>
      <c r="K39" s="34">
        <f>'Muut lis_väh'!Q37</f>
        <v>587480.17000379879</v>
      </c>
      <c r="L39" s="231">
        <f>Yhteenveto[[#This Row],[Valtionosuus omarahoitusosuuden jälkeen (välisumma)]]+Yhteenveto[[#This Row],[Lisäosat yhteensä]]+Yhteenveto[[#This Row],[Valtionosuuteen tehtävät vähennykset ja lisäykset, netto]]</f>
        <v>1907511.1136842861</v>
      </c>
      <c r="M39" s="34">
        <f>'Verotuloihin perust tasaus'!N44</f>
        <v>1048080.4288418262</v>
      </c>
      <c r="N39" s="303">
        <f>SUM(Yhteenveto[[#This Row],[Valtionosuus ennen verotuloihin perustuvaa valtionosuuden tasausta]]+Yhteenveto[[#This Row],[Verotuloihin perustuva valtionosuuden tasaus]])</f>
        <v>2955591.5425261124</v>
      </c>
      <c r="O39" s="241">
        <f>Verokorvaukset!G37</f>
        <v>361076.49460806197</v>
      </c>
      <c r="P39" s="372">
        <f>SUM(Yhteenveto[[#This Row],[Kunnan  peruspalvelujen valtionosuus ]:[Veroperustemuutoksista johtuvien veromenetysten korvaus]])</f>
        <v>3316668.0371341743</v>
      </c>
      <c r="Q39" s="34">
        <f>Kotikuntakorvaus!F41</f>
        <v>-19434.25</v>
      </c>
      <c r="R39" s="341">
        <f>+Yhteenveto[[#This Row],[Kunnan  peruspalvelujen valtionosuus ]]+Yhteenveto[[#This Row],[Veroperustemuutoksista johtuvien veromenetysten korvaus]]+Yhteenveto[[#This Row],[Kotikuntakorvaus, netto]]</f>
        <v>3297233.7871341743</v>
      </c>
      <c r="S39" s="11"/>
      <c r="T39"/>
    </row>
    <row r="40" spans="1:20" ht="15" x14ac:dyDescent="0.25">
      <c r="A40" s="32">
        <v>106</v>
      </c>
      <c r="B40" s="13" t="s">
        <v>45</v>
      </c>
      <c r="C40" s="15">
        <v>47031</v>
      </c>
      <c r="D40" s="15">
        <f>Ikärakenne[[#This Row],[Laskennalliset kustannukset, IKÄRAKENNE yhteensä, €]]</f>
        <v>75229969.99000001</v>
      </c>
      <c r="E40" s="15">
        <f>'Lask. kustannukset MUUT'!AD46</f>
        <v>16102256.912720861</v>
      </c>
      <c r="F40" s="231">
        <f>Yhteenveto[[#This Row],[Ikärakenne, laskennallinen kustannus]]+Yhteenveto[[#This Row],[Muut laskennalliset kustannukset ]]</f>
        <v>91332226.902720869</v>
      </c>
      <c r="G40" s="451">
        <v>1548.77</v>
      </c>
      <c r="H40" s="17">
        <v>72840201.870000005</v>
      </c>
      <c r="I40" s="339">
        <f>Yhteenveto[[#This Row],[Laskennalliset kustannukset yhteensä]]-Yhteenveto[[#This Row],[Omarahoitusosuus, €]]</f>
        <v>18492025.032720864</v>
      </c>
      <c r="J40" s="33">
        <f>Lisäosat!U41</f>
        <v>1575621.7157758113</v>
      </c>
      <c r="K40" s="34">
        <f>'Muut lis_väh'!Q38</f>
        <v>-6331359.0636497894</v>
      </c>
      <c r="L40" s="231">
        <f>Yhteenveto[[#This Row],[Valtionosuus omarahoitusosuuden jälkeen (välisumma)]]+Yhteenveto[[#This Row],[Lisäosat yhteensä]]+Yhteenveto[[#This Row],[Valtionosuuteen tehtävät vähennykset ja lisäykset, netto]]</f>
        <v>13736287.684846886</v>
      </c>
      <c r="M40" s="34">
        <f>'Verotuloihin perust tasaus'!N45</f>
        <v>458760.11250689765</v>
      </c>
      <c r="N40" s="303">
        <f>SUM(Yhteenveto[[#This Row],[Valtionosuus ennen verotuloihin perustuvaa valtionosuuden tasausta]]+Yhteenveto[[#This Row],[Verotuloihin perustuva valtionosuuden tasaus]])</f>
        <v>14195047.797353784</v>
      </c>
      <c r="O40" s="241">
        <f>Verokorvaukset!G38</f>
        <v>3641813.4716797406</v>
      </c>
      <c r="P40" s="372">
        <f>SUM(Yhteenveto[[#This Row],[Kunnan  peruspalvelujen valtionosuus ]:[Veroperustemuutoksista johtuvien veromenetysten korvaus]])</f>
        <v>17836861.269033525</v>
      </c>
      <c r="Q40" s="34">
        <f>Kotikuntakorvaus!F42</f>
        <v>-225454.9674999998</v>
      </c>
      <c r="R40" s="341">
        <f>+Yhteenveto[[#This Row],[Kunnan  peruspalvelujen valtionosuus ]]+Yhteenveto[[#This Row],[Veroperustemuutoksista johtuvien veromenetysten korvaus]]+Yhteenveto[[#This Row],[Kotikuntakorvaus, netto]]</f>
        <v>17611406.301533524</v>
      </c>
      <c r="S40" s="11"/>
      <c r="T40"/>
    </row>
    <row r="41" spans="1:20" ht="15" x14ac:dyDescent="0.25">
      <c r="A41" s="32">
        <v>108</v>
      </c>
      <c r="B41" s="13" t="s">
        <v>46</v>
      </c>
      <c r="C41" s="15">
        <v>10348</v>
      </c>
      <c r="D41" s="15">
        <f>Ikärakenne[[#This Row],[Laskennalliset kustannukset, IKÄRAKENNE yhteensä, €]]</f>
        <v>18547420.470000003</v>
      </c>
      <c r="E41" s="15">
        <f>'Lask. kustannukset MUUT'!AD47</f>
        <v>2366597.5057139457</v>
      </c>
      <c r="F41" s="231">
        <f>Yhteenveto[[#This Row],[Ikärakenne, laskennallinen kustannus]]+Yhteenveto[[#This Row],[Muut laskennalliset kustannukset ]]</f>
        <v>20914017.97571395</v>
      </c>
      <c r="G41" s="451">
        <v>1548.77</v>
      </c>
      <c r="H41" s="17">
        <v>16026671.959999999</v>
      </c>
      <c r="I41" s="339">
        <f>Yhteenveto[[#This Row],[Laskennalliset kustannukset yhteensä]]-Yhteenveto[[#This Row],[Omarahoitusosuus, €]]</f>
        <v>4887346.0157139506</v>
      </c>
      <c r="J41" s="33">
        <f>Lisäosat!U42</f>
        <v>309715.1124373459</v>
      </c>
      <c r="K41" s="34">
        <f>'Muut lis_väh'!Q39</f>
        <v>-68948.03767851388</v>
      </c>
      <c r="L41" s="231">
        <f>Yhteenveto[[#This Row],[Valtionosuus omarahoitusosuuden jälkeen (välisumma)]]+Yhteenveto[[#This Row],[Lisäosat yhteensä]]+Yhteenveto[[#This Row],[Valtionosuuteen tehtävät vähennykset ja lisäykset, netto]]</f>
        <v>5128113.090472783</v>
      </c>
      <c r="M41" s="34">
        <f>'Verotuloihin perust tasaus'!N46</f>
        <v>4535809.4270466436</v>
      </c>
      <c r="N41" s="303">
        <f>SUM(Yhteenveto[[#This Row],[Valtionosuus ennen verotuloihin perustuvaa valtionosuuden tasausta]]+Yhteenveto[[#This Row],[Verotuloihin perustuva valtionosuuden tasaus]])</f>
        <v>9663922.5175194256</v>
      </c>
      <c r="O41" s="241">
        <f>Verokorvaukset!G39</f>
        <v>913152.66935046588</v>
      </c>
      <c r="P41" s="372">
        <f>SUM(Yhteenveto[[#This Row],[Kunnan  peruspalvelujen valtionosuus ]:[Veroperustemuutoksista johtuvien veromenetysten korvaus]])</f>
        <v>10577075.186869891</v>
      </c>
      <c r="Q41" s="34">
        <f>Kotikuntakorvaus!F43</f>
        <v>40546.912499999977</v>
      </c>
      <c r="R41" s="341">
        <f>+Yhteenveto[[#This Row],[Kunnan  peruspalvelujen valtionosuus ]]+Yhteenveto[[#This Row],[Veroperustemuutoksista johtuvien veromenetysten korvaus]]+Yhteenveto[[#This Row],[Kotikuntakorvaus, netto]]</f>
        <v>10617622.099369891</v>
      </c>
      <c r="S41" s="11"/>
      <c r="T41"/>
    </row>
    <row r="42" spans="1:20" ht="15" x14ac:dyDescent="0.25">
      <c r="A42" s="32">
        <v>109</v>
      </c>
      <c r="B42" s="36" t="s">
        <v>47</v>
      </c>
      <c r="C42" s="15">
        <v>68433</v>
      </c>
      <c r="D42" s="15">
        <f>Ikärakenne[[#This Row],[Laskennalliset kustannukset, IKÄRAKENNE yhteensä, €]]</f>
        <v>105404474.40999998</v>
      </c>
      <c r="E42" s="15">
        <f>'Lask. kustannukset MUUT'!AD48</f>
        <v>22804757.970605187</v>
      </c>
      <c r="F42" s="231">
        <f>Yhteenveto[[#This Row],[Ikärakenne, laskennallinen kustannus]]+Yhteenveto[[#This Row],[Muut laskennalliset kustannukset ]]</f>
        <v>128209232.38060516</v>
      </c>
      <c r="G42" s="451">
        <v>1548.77</v>
      </c>
      <c r="H42" s="17">
        <v>105986977.41</v>
      </c>
      <c r="I42" s="339">
        <f>Yhteenveto[[#This Row],[Laskennalliset kustannukset yhteensä]]-Yhteenveto[[#This Row],[Omarahoitusosuus, €]]</f>
        <v>22222254.970605165</v>
      </c>
      <c r="J42" s="33">
        <f>Lisäosat!U43</f>
        <v>2562548.8962739743</v>
      </c>
      <c r="K42" s="34">
        <f>'Muut lis_väh'!Q40</f>
        <v>-6769358.3189454386</v>
      </c>
      <c r="L42" s="231">
        <f>Yhteenveto[[#This Row],[Valtionosuus omarahoitusosuuden jälkeen (välisumma)]]+Yhteenveto[[#This Row],[Lisäosat yhteensä]]+Yhteenveto[[#This Row],[Valtionosuuteen tehtävät vähennykset ja lisäykset, netto]]</f>
        <v>18015445.547933701</v>
      </c>
      <c r="M42" s="34">
        <f>'Verotuloihin perust tasaus'!N47</f>
        <v>3991467.9082629201</v>
      </c>
      <c r="N42" s="303">
        <f>SUM(Yhteenveto[[#This Row],[Valtionosuus ennen verotuloihin perustuvaa valtionosuuden tasausta]]+Yhteenveto[[#This Row],[Verotuloihin perustuva valtionosuuden tasaus]])</f>
        <v>22006913.456196621</v>
      </c>
      <c r="O42" s="241">
        <f>Verokorvaukset!G40</f>
        <v>6037456.7429949446</v>
      </c>
      <c r="P42" s="372">
        <f>SUM(Yhteenveto[[#This Row],[Kunnan  peruspalvelujen valtionosuus ]:[Veroperustemuutoksista johtuvien veromenetysten korvaus]])</f>
        <v>28044370.199191567</v>
      </c>
      <c r="Q42" s="34">
        <f>Kotikuntakorvaus!F44</f>
        <v>137788.83250000002</v>
      </c>
      <c r="R42" s="341">
        <f>+Yhteenveto[[#This Row],[Kunnan  peruspalvelujen valtionosuus ]]+Yhteenveto[[#This Row],[Veroperustemuutoksista johtuvien veromenetysten korvaus]]+Yhteenveto[[#This Row],[Kotikuntakorvaus, netto]]</f>
        <v>28182159.031691566</v>
      </c>
      <c r="S42" s="11"/>
      <c r="T42"/>
    </row>
    <row r="43" spans="1:20" ht="15" x14ac:dyDescent="0.25">
      <c r="A43" s="32">
        <v>111</v>
      </c>
      <c r="B43" s="36" t="s">
        <v>48</v>
      </c>
      <c r="C43" s="15">
        <v>17829</v>
      </c>
      <c r="D43" s="15">
        <f>Ikärakenne[[#This Row],[Laskennalliset kustannukset, IKÄRAKENNE yhteensä, €]]</f>
        <v>20943873.100000001</v>
      </c>
      <c r="E43" s="15">
        <f>'Lask. kustannukset MUUT'!AD49</f>
        <v>6200984.2537598182</v>
      </c>
      <c r="F43" s="231">
        <f>Yhteenveto[[#This Row],[Ikärakenne, laskennallinen kustannus]]+Yhteenveto[[#This Row],[Muut laskennalliset kustannukset ]]</f>
        <v>27144857.353759818</v>
      </c>
      <c r="G43" s="451">
        <v>1548.77</v>
      </c>
      <c r="H43" s="17">
        <v>27613020.329999998</v>
      </c>
      <c r="I43" s="339">
        <f>Yhteenveto[[#This Row],[Laskennalliset kustannukset yhteensä]]-Yhteenveto[[#This Row],[Omarahoitusosuus, €]]</f>
        <v>-468162.97624018043</v>
      </c>
      <c r="J43" s="33">
        <f>Lisäosat!U44</f>
        <v>621155.14707392245</v>
      </c>
      <c r="K43" s="34">
        <f>'Muut lis_väh'!Q41</f>
        <v>4487866.6447933707</v>
      </c>
      <c r="L43" s="231">
        <f>Yhteenveto[[#This Row],[Valtionosuus omarahoitusosuuden jälkeen (välisumma)]]+Yhteenveto[[#This Row],[Lisäosat yhteensä]]+Yhteenveto[[#This Row],[Valtionosuuteen tehtävät vähennykset ja lisäykset, netto]]</f>
        <v>4640858.815627113</v>
      </c>
      <c r="M43" s="34">
        <f>'Verotuloihin perust tasaus'!N48</f>
        <v>4267951.0214406773</v>
      </c>
      <c r="N43" s="303">
        <f>SUM(Yhteenveto[[#This Row],[Valtionosuus ennen verotuloihin perustuvaa valtionosuuden tasausta]]+Yhteenveto[[#This Row],[Verotuloihin perustuva valtionosuuden tasaus]])</f>
        <v>8908809.8370677903</v>
      </c>
      <c r="O43" s="241">
        <f>Verokorvaukset!G41</f>
        <v>1936942.8763641675</v>
      </c>
      <c r="P43" s="372">
        <f>SUM(Yhteenveto[[#This Row],[Kunnan  peruspalvelujen valtionosuus ]:[Veroperustemuutoksista johtuvien veromenetysten korvaus]])</f>
        <v>10845752.713431958</v>
      </c>
      <c r="Q43" s="34">
        <f>Kotikuntakorvaus!F45</f>
        <v>151021.78999999998</v>
      </c>
      <c r="R43" s="341">
        <f>+Yhteenveto[[#This Row],[Kunnan  peruspalvelujen valtionosuus ]]+Yhteenveto[[#This Row],[Veroperustemuutoksista johtuvien veromenetysten korvaus]]+Yhteenveto[[#This Row],[Kotikuntakorvaus, netto]]</f>
        <v>10996774.503431957</v>
      </c>
      <c r="S43" s="11"/>
      <c r="T43"/>
    </row>
    <row r="44" spans="1:20" ht="15" x14ac:dyDescent="0.25">
      <c r="A44" s="32">
        <v>139</v>
      </c>
      <c r="B44" s="36" t="s">
        <v>49</v>
      </c>
      <c r="C44" s="15">
        <v>9806</v>
      </c>
      <c r="D44" s="15">
        <f>Ikärakenne[[#This Row],[Laskennalliset kustannukset, IKÄRAKENNE yhteensä, €]]</f>
        <v>22112291.529999997</v>
      </c>
      <c r="E44" s="15">
        <f>'Lask. kustannukset MUUT'!AD50</f>
        <v>3229071.0662772162</v>
      </c>
      <c r="F44" s="231">
        <f>Yhteenveto[[#This Row],[Ikärakenne, laskennallinen kustannus]]+Yhteenveto[[#This Row],[Muut laskennalliset kustannukset ]]</f>
        <v>25341362.596277215</v>
      </c>
      <c r="G44" s="451">
        <v>1548.77</v>
      </c>
      <c r="H44" s="17">
        <v>15187238.619999999</v>
      </c>
      <c r="I44" s="339">
        <f>Yhteenveto[[#This Row],[Laskennalliset kustannukset yhteensä]]-Yhteenveto[[#This Row],[Omarahoitusosuus, €]]</f>
        <v>10154123.976277215</v>
      </c>
      <c r="J44" s="33">
        <f>Lisäosat!U45</f>
        <v>253430.73156069426</v>
      </c>
      <c r="K44" s="34">
        <f>'Muut lis_väh'!Q42</f>
        <v>-2410459.4409632175</v>
      </c>
      <c r="L44" s="231">
        <f>Yhteenveto[[#This Row],[Valtionosuus omarahoitusosuuden jälkeen (välisumma)]]+Yhteenveto[[#This Row],[Lisäosat yhteensä]]+Yhteenveto[[#This Row],[Valtionosuuteen tehtävät vähennykset ja lisäykset, netto]]</f>
        <v>7997095.2668746915</v>
      </c>
      <c r="M44" s="34">
        <f>'Verotuloihin perust tasaus'!N49</f>
        <v>5655525.9173817663</v>
      </c>
      <c r="N44" s="303">
        <f>SUM(Yhteenveto[[#This Row],[Valtionosuus ennen verotuloihin perustuvaa valtionosuuden tasausta]]+Yhteenveto[[#This Row],[Verotuloihin perustuva valtionosuuden tasaus]])</f>
        <v>13652621.184256457</v>
      </c>
      <c r="O44" s="241">
        <f>Verokorvaukset!G42</f>
        <v>714570.45300374203</v>
      </c>
      <c r="P44" s="372">
        <f>SUM(Yhteenveto[[#This Row],[Kunnan  peruspalvelujen valtionosuus ]:[Veroperustemuutoksista johtuvien veromenetysten korvaus]])</f>
        <v>14367191.637260199</v>
      </c>
      <c r="Q44" s="34">
        <f>Kotikuntakorvaus!F46</f>
        <v>148407.00000000003</v>
      </c>
      <c r="R44" s="341">
        <f>+Yhteenveto[[#This Row],[Kunnan  peruspalvelujen valtionosuus ]]+Yhteenveto[[#This Row],[Veroperustemuutoksista johtuvien veromenetysten korvaus]]+Yhteenveto[[#This Row],[Kotikuntakorvaus, netto]]</f>
        <v>14515598.637260199</v>
      </c>
      <c r="S44" s="11"/>
      <c r="T44"/>
    </row>
    <row r="45" spans="1:20" ht="15" x14ac:dyDescent="0.25">
      <c r="A45" s="32">
        <v>140</v>
      </c>
      <c r="B45" s="36" t="s">
        <v>50</v>
      </c>
      <c r="C45" s="15">
        <v>20463</v>
      </c>
      <c r="D45" s="15">
        <f>Ikärakenne[[#This Row],[Laskennalliset kustannukset, IKÄRAKENNE yhteensä, €]]</f>
        <v>32232418.289999999</v>
      </c>
      <c r="E45" s="15">
        <f>'Lask. kustannukset MUUT'!AD51</f>
        <v>5984346.2766719805</v>
      </c>
      <c r="F45" s="231">
        <f>Yhteenveto[[#This Row],[Ikärakenne, laskennallinen kustannus]]+Yhteenveto[[#This Row],[Muut laskennalliset kustannukset ]]</f>
        <v>38216764.566671982</v>
      </c>
      <c r="G45" s="451">
        <v>1548.77</v>
      </c>
      <c r="H45" s="17">
        <v>31692480.509999998</v>
      </c>
      <c r="I45" s="339">
        <f>Yhteenveto[[#This Row],[Laskennalliset kustannukset yhteensä]]-Yhteenveto[[#This Row],[Omarahoitusosuus, €]]</f>
        <v>6524284.0566719845</v>
      </c>
      <c r="J45" s="33">
        <f>Lisäosat!U46</f>
        <v>1052671.1344493229</v>
      </c>
      <c r="K45" s="34">
        <f>'Muut lis_väh'!Q43</f>
        <v>5903609.6822261373</v>
      </c>
      <c r="L45" s="231">
        <f>Yhteenveto[[#This Row],[Valtionosuus omarahoitusosuuden jälkeen (välisumma)]]+Yhteenveto[[#This Row],[Lisäosat yhteensä]]+Yhteenveto[[#This Row],[Valtionosuuteen tehtävät vähennykset ja lisäykset, netto]]</f>
        <v>13480564.873347444</v>
      </c>
      <c r="M45" s="34">
        <f>'Verotuloihin perust tasaus'!N50</f>
        <v>7497210.025933235</v>
      </c>
      <c r="N45" s="303">
        <f>SUM(Yhteenveto[[#This Row],[Valtionosuus ennen verotuloihin perustuvaa valtionosuuden tasausta]]+Yhteenveto[[#This Row],[Verotuloihin perustuva valtionosuuden tasaus]])</f>
        <v>20977774.899280678</v>
      </c>
      <c r="O45" s="241">
        <f>Verokorvaukset!G43</f>
        <v>2290332.5342675727</v>
      </c>
      <c r="P45" s="372">
        <f>SUM(Yhteenveto[[#This Row],[Kunnan  peruspalvelujen valtionosuus ]:[Veroperustemuutoksista johtuvien veromenetysten korvaus]])</f>
        <v>23268107.433548249</v>
      </c>
      <c r="Q45" s="34">
        <f>Kotikuntakorvaus!F47</f>
        <v>-91111.297499999986</v>
      </c>
      <c r="R45" s="341">
        <f>+Yhteenveto[[#This Row],[Kunnan  peruspalvelujen valtionosuus ]]+Yhteenveto[[#This Row],[Veroperustemuutoksista johtuvien veromenetysten korvaus]]+Yhteenveto[[#This Row],[Kotikuntakorvaus, netto]]</f>
        <v>23176996.13604825</v>
      </c>
      <c r="S45" s="11"/>
      <c r="T45"/>
    </row>
    <row r="46" spans="1:20" ht="15" x14ac:dyDescent="0.25">
      <c r="A46" s="32">
        <v>142</v>
      </c>
      <c r="B46" s="36" t="s">
        <v>51</v>
      </c>
      <c r="C46" s="15">
        <v>6401</v>
      </c>
      <c r="D46" s="15">
        <f>Ikärakenne[[#This Row],[Laskennalliset kustannukset, IKÄRAKENNE yhteensä, €]]</f>
        <v>9481971.1799999997</v>
      </c>
      <c r="E46" s="15">
        <f>'Lask. kustannukset MUUT'!AD52</f>
        <v>1784814.6347088101</v>
      </c>
      <c r="F46" s="231">
        <f>Yhteenveto[[#This Row],[Ikärakenne, laskennallinen kustannus]]+Yhteenveto[[#This Row],[Muut laskennalliset kustannukset ]]</f>
        <v>11266785.81470881</v>
      </c>
      <c r="G46" s="451">
        <v>1548.77</v>
      </c>
      <c r="H46" s="17">
        <v>9913676.7699999996</v>
      </c>
      <c r="I46" s="339">
        <f>Yhteenveto[[#This Row],[Laskennalliset kustannukset yhteensä]]-Yhteenveto[[#This Row],[Omarahoitusosuus, €]]</f>
        <v>1353109.0447088107</v>
      </c>
      <c r="J46" s="33">
        <f>Lisäosat!U47</f>
        <v>192546.58032020589</v>
      </c>
      <c r="K46" s="34">
        <f>'Muut lis_väh'!Q44</f>
        <v>-179335.40680295229</v>
      </c>
      <c r="L46" s="231">
        <f>Yhteenveto[[#This Row],[Valtionosuus omarahoitusosuuden jälkeen (välisumma)]]+Yhteenveto[[#This Row],[Lisäosat yhteensä]]+Yhteenveto[[#This Row],[Valtionosuuteen tehtävät vähennykset ja lisäykset, netto]]</f>
        <v>1366320.2182260645</v>
      </c>
      <c r="M46" s="34">
        <f>'Verotuloihin perust tasaus'!N51</f>
        <v>2626547.221528288</v>
      </c>
      <c r="N46" s="303">
        <f>SUM(Yhteenveto[[#This Row],[Valtionosuus ennen verotuloihin perustuvaa valtionosuuden tasausta]]+Yhteenveto[[#This Row],[Verotuloihin perustuva valtionosuuden tasaus]])</f>
        <v>3992867.4397543524</v>
      </c>
      <c r="O46" s="241">
        <f>Verokorvaukset!G44</f>
        <v>794595.16955579317</v>
      </c>
      <c r="P46" s="372">
        <f>SUM(Yhteenveto[[#This Row],[Kunnan  peruspalvelujen valtionosuus ]:[Veroperustemuutoksista johtuvien veromenetysten korvaus]])</f>
        <v>4787462.6093101455</v>
      </c>
      <c r="Q46" s="34">
        <f>Kotikuntakorvaus!F48</f>
        <v>587497.37750000006</v>
      </c>
      <c r="R46" s="341">
        <f>+Yhteenveto[[#This Row],[Kunnan  peruspalvelujen valtionosuus ]]+Yhteenveto[[#This Row],[Veroperustemuutoksista johtuvien veromenetysten korvaus]]+Yhteenveto[[#This Row],[Kotikuntakorvaus, netto]]</f>
        <v>5374959.9868101459</v>
      </c>
      <c r="S46" s="11"/>
      <c r="T46"/>
    </row>
    <row r="47" spans="1:20" ht="15" x14ac:dyDescent="0.25">
      <c r="A47" s="32">
        <v>143</v>
      </c>
      <c r="B47" s="13" t="s">
        <v>52</v>
      </c>
      <c r="C47" s="15">
        <v>6758</v>
      </c>
      <c r="D47" s="15">
        <f>Ikärakenne[[#This Row],[Laskennalliset kustannukset, IKÄRAKENNE yhteensä, €]]</f>
        <v>10023236.42</v>
      </c>
      <c r="E47" s="15">
        <f>'Lask. kustannukset MUUT'!AD53</f>
        <v>2364893.5675167805</v>
      </c>
      <c r="F47" s="231">
        <f>Yhteenveto[[#This Row],[Ikärakenne, laskennallinen kustannus]]+Yhteenveto[[#This Row],[Muut laskennalliset kustannukset ]]</f>
        <v>12388129.987516779</v>
      </c>
      <c r="G47" s="451">
        <v>1548.77</v>
      </c>
      <c r="H47" s="17">
        <v>10466587.66</v>
      </c>
      <c r="I47" s="339">
        <f>Yhteenveto[[#This Row],[Laskennalliset kustannukset yhteensä]]-Yhteenveto[[#This Row],[Omarahoitusosuus, €]]</f>
        <v>1921542.3275167793</v>
      </c>
      <c r="J47" s="33">
        <f>Lisäosat!U48</f>
        <v>259513.11062792709</v>
      </c>
      <c r="K47" s="34">
        <f>'Muut lis_väh'!Q45</f>
        <v>-1122607.7509456754</v>
      </c>
      <c r="L47" s="231">
        <f>Yhteenveto[[#This Row],[Valtionosuus omarahoitusosuuden jälkeen (välisumma)]]+Yhteenveto[[#This Row],[Lisäosat yhteensä]]+Yhteenveto[[#This Row],[Valtionosuuteen tehtävät vähennykset ja lisäykset, netto]]</f>
        <v>1058447.6871990308</v>
      </c>
      <c r="M47" s="34">
        <f>'Verotuloihin perust tasaus'!N52</f>
        <v>2756713.3663094048</v>
      </c>
      <c r="N47" s="303">
        <f>SUM(Yhteenveto[[#This Row],[Valtionosuus ennen verotuloihin perustuvaa valtionosuuden tasausta]]+Yhteenveto[[#This Row],[Verotuloihin perustuva valtionosuuden tasaus]])</f>
        <v>3815161.0535084354</v>
      </c>
      <c r="O47" s="241">
        <f>Verokorvaukset!G45</f>
        <v>848330.03292757762</v>
      </c>
      <c r="P47" s="372">
        <f>SUM(Yhteenveto[[#This Row],[Kunnan  peruspalvelujen valtionosuus ]:[Veroperustemuutoksista johtuvien veromenetysten korvaus]])</f>
        <v>4663491.0864360128</v>
      </c>
      <c r="Q47" s="34">
        <f>Kotikuntakorvaus!F49</f>
        <v>159767.20250000004</v>
      </c>
      <c r="R47" s="341">
        <f>+Yhteenveto[[#This Row],[Kunnan  peruspalvelujen valtionosuus ]]+Yhteenveto[[#This Row],[Veroperustemuutoksista johtuvien veromenetysten korvaus]]+Yhteenveto[[#This Row],[Kotikuntakorvaus, netto]]</f>
        <v>4823258.2889360124</v>
      </c>
      <c r="S47" s="11"/>
      <c r="T47"/>
    </row>
    <row r="48" spans="1:20" ht="15" x14ac:dyDescent="0.25">
      <c r="A48" s="32">
        <v>145</v>
      </c>
      <c r="B48" s="13" t="s">
        <v>53</v>
      </c>
      <c r="C48" s="15">
        <v>12429</v>
      </c>
      <c r="D48" s="15">
        <f>Ikärakenne[[#This Row],[Laskennalliset kustannukset, IKÄRAKENNE yhteensä, €]]</f>
        <v>25333184.800000001</v>
      </c>
      <c r="E48" s="15">
        <f>'Lask. kustannukset MUUT'!AD54</f>
        <v>2119511.1619000472</v>
      </c>
      <c r="F48" s="231">
        <f>Yhteenveto[[#This Row],[Ikärakenne, laskennallinen kustannus]]+Yhteenveto[[#This Row],[Muut laskennalliset kustannukset ]]</f>
        <v>27452695.961900048</v>
      </c>
      <c r="G48" s="451">
        <v>1548.77</v>
      </c>
      <c r="H48" s="17">
        <v>19249662.329999998</v>
      </c>
      <c r="I48" s="339">
        <f>Yhteenveto[[#This Row],[Laskennalliset kustannukset yhteensä]]-Yhteenveto[[#This Row],[Omarahoitusosuus, €]]</f>
        <v>8203033.6319000497</v>
      </c>
      <c r="J48" s="33">
        <f>Lisäosat!U49</f>
        <v>336070.81642109301</v>
      </c>
      <c r="K48" s="34">
        <f>'Muut lis_väh'!Q46</f>
        <v>-264424.03600249276</v>
      </c>
      <c r="L48" s="231">
        <f>Yhteenveto[[#This Row],[Valtionosuus omarahoitusosuuden jälkeen (välisumma)]]+Yhteenveto[[#This Row],[Lisäosat yhteensä]]+Yhteenveto[[#This Row],[Valtionosuuteen tehtävät vähennykset ja lisäykset, netto]]</f>
        <v>8274680.4123186506</v>
      </c>
      <c r="M48" s="34">
        <f>'Verotuloihin perust tasaus'!N53</f>
        <v>5964782.2456650315</v>
      </c>
      <c r="N48" s="303">
        <f>SUM(Yhteenveto[[#This Row],[Valtionosuus ennen verotuloihin perustuvaa valtionosuuden tasausta]]+Yhteenveto[[#This Row],[Verotuloihin perustuva valtionosuuden tasaus]])</f>
        <v>14239462.657983683</v>
      </c>
      <c r="O48" s="241">
        <f>Verokorvaukset!G46</f>
        <v>1123268.2274264626</v>
      </c>
      <c r="P48" s="372">
        <f>SUM(Yhteenveto[[#This Row],[Kunnan  peruspalvelujen valtionosuus ]:[Veroperustemuutoksista johtuvien veromenetysten korvaus]])</f>
        <v>15362730.885410145</v>
      </c>
      <c r="Q48" s="34">
        <f>Kotikuntakorvaus!F50</f>
        <v>279499.84999999998</v>
      </c>
      <c r="R48" s="341">
        <f>+Yhteenveto[[#This Row],[Kunnan  peruspalvelujen valtionosuus ]]+Yhteenveto[[#This Row],[Veroperustemuutoksista johtuvien veromenetysten korvaus]]+Yhteenveto[[#This Row],[Kotikuntakorvaus, netto]]</f>
        <v>15642230.735410145</v>
      </c>
      <c r="S48" s="11"/>
      <c r="T48"/>
    </row>
    <row r="49" spans="1:20" ht="15" x14ac:dyDescent="0.25">
      <c r="A49" s="32">
        <v>146</v>
      </c>
      <c r="B49" s="13" t="s">
        <v>54</v>
      </c>
      <c r="C49" s="15">
        <v>4382</v>
      </c>
      <c r="D49" s="15">
        <f>Ikärakenne[[#This Row],[Laskennalliset kustannukset, IKÄRAKENNE yhteensä, €]]</f>
        <v>4209740.9400000004</v>
      </c>
      <c r="E49" s="15">
        <f>'Lask. kustannukset MUUT'!AD55</f>
        <v>3690148.3681159122</v>
      </c>
      <c r="F49" s="231">
        <f>Yhteenveto[[#This Row],[Ikärakenne, laskennallinen kustannus]]+Yhteenveto[[#This Row],[Muut laskennalliset kustannukset ]]</f>
        <v>7899889.3081159126</v>
      </c>
      <c r="G49" s="451">
        <v>1548.77</v>
      </c>
      <c r="H49" s="17">
        <v>6786710.1399999997</v>
      </c>
      <c r="I49" s="339">
        <f>Yhteenveto[[#This Row],[Laskennalliset kustannukset yhteensä]]-Yhteenveto[[#This Row],[Omarahoitusosuus, €]]</f>
        <v>1113179.1681159129</v>
      </c>
      <c r="J49" s="33">
        <f>Lisäosat!U50</f>
        <v>1499339.5558791358</v>
      </c>
      <c r="K49" s="34">
        <f>'Muut lis_väh'!Q47</f>
        <v>10089.622777642566</v>
      </c>
      <c r="L49" s="231">
        <f>Yhteenveto[[#This Row],[Valtionosuus omarahoitusosuuden jälkeen (välisumma)]]+Yhteenveto[[#This Row],[Lisäosat yhteensä]]+Yhteenveto[[#This Row],[Valtionosuuteen tehtävät vähennykset ja lisäykset, netto]]</f>
        <v>2622608.3467726912</v>
      </c>
      <c r="M49" s="34">
        <f>'Verotuloihin perust tasaus'!N54</f>
        <v>895534.78264431481</v>
      </c>
      <c r="N49" s="303">
        <f>SUM(Yhteenveto[[#This Row],[Valtionosuus ennen verotuloihin perustuvaa valtionosuuden tasausta]]+Yhteenveto[[#This Row],[Verotuloihin perustuva valtionosuuden tasaus]])</f>
        <v>3518143.1294170059</v>
      </c>
      <c r="O49" s="241">
        <f>Verokorvaukset!G47</f>
        <v>746826.65537035931</v>
      </c>
      <c r="P49" s="372">
        <f>SUM(Yhteenveto[[#This Row],[Kunnan  peruspalvelujen valtionosuus ]:[Veroperustemuutoksista johtuvien veromenetysten korvaus]])</f>
        <v>4264969.7847873652</v>
      </c>
      <c r="Q49" s="34">
        <f>Kotikuntakorvaus!F51</f>
        <v>145050.17500000002</v>
      </c>
      <c r="R49" s="341">
        <f>+Yhteenveto[[#This Row],[Kunnan  peruspalvelujen valtionosuus ]]+Yhteenveto[[#This Row],[Veroperustemuutoksista johtuvien veromenetysten korvaus]]+Yhteenveto[[#This Row],[Kotikuntakorvaus, netto]]</f>
        <v>4410019.959787365</v>
      </c>
      <c r="S49" s="11"/>
      <c r="T49"/>
    </row>
    <row r="50" spans="1:20" ht="15" x14ac:dyDescent="0.25">
      <c r="A50" s="32">
        <v>148</v>
      </c>
      <c r="B50" s="13" t="s">
        <v>55</v>
      </c>
      <c r="C50" s="15">
        <v>7224</v>
      </c>
      <c r="D50" s="15">
        <f>Ikärakenne[[#This Row],[Laskennalliset kustannukset, IKÄRAKENNE yhteensä, €]]</f>
        <v>9762227.0500000007</v>
      </c>
      <c r="E50" s="15">
        <f>'Lask. kustannukset MUUT'!AD56</f>
        <v>8456500.0651157256</v>
      </c>
      <c r="F50" s="231">
        <f>Yhteenveto[[#This Row],[Ikärakenne, laskennallinen kustannus]]+Yhteenveto[[#This Row],[Muut laskennalliset kustannukset ]]</f>
        <v>18218727.115115725</v>
      </c>
      <c r="G50" s="451">
        <v>1548.77</v>
      </c>
      <c r="H50" s="17">
        <v>11188314.48</v>
      </c>
      <c r="I50" s="339">
        <f>Yhteenveto[[#This Row],[Laskennalliset kustannukset yhteensä]]-Yhteenveto[[#This Row],[Omarahoitusosuus, €]]</f>
        <v>7030412.6351157241</v>
      </c>
      <c r="J50" s="33">
        <f>Lisäosat!U51</f>
        <v>3160340.3393911789</v>
      </c>
      <c r="K50" s="34">
        <f>'Muut lis_väh'!Q48</f>
        <v>2374866.367609445</v>
      </c>
      <c r="L50" s="231">
        <f>Yhteenveto[[#This Row],[Valtionosuus omarahoitusosuuden jälkeen (välisumma)]]+Yhteenveto[[#This Row],[Lisäosat yhteensä]]+Yhteenveto[[#This Row],[Valtionosuuteen tehtävät vähennykset ja lisäykset, netto]]</f>
        <v>12565619.342116348</v>
      </c>
      <c r="M50" s="34">
        <f>'Verotuloihin perust tasaus'!N55</f>
        <v>-43528.179369265737</v>
      </c>
      <c r="N50" s="303">
        <f>SUM(Yhteenveto[[#This Row],[Valtionosuus ennen verotuloihin perustuvaa valtionosuuden tasausta]]+Yhteenveto[[#This Row],[Verotuloihin perustuva valtionosuuden tasaus]])</f>
        <v>12522091.162747083</v>
      </c>
      <c r="O50" s="241">
        <f>Verokorvaukset!G48</f>
        <v>762697.81165106001</v>
      </c>
      <c r="P50" s="372">
        <f>SUM(Yhteenveto[[#This Row],[Kunnan  peruspalvelujen valtionosuus ]:[Veroperustemuutoksista johtuvien veromenetysten korvaus]])</f>
        <v>13284788.974398144</v>
      </c>
      <c r="Q50" s="34">
        <f>Kotikuntakorvaus!F52</f>
        <v>-72260.074999999997</v>
      </c>
      <c r="R50" s="341">
        <f>+Yhteenveto[[#This Row],[Kunnan  peruspalvelujen valtionosuus ]]+Yhteenveto[[#This Row],[Veroperustemuutoksista johtuvien veromenetysten korvaus]]+Yhteenveto[[#This Row],[Kotikuntakorvaus, netto]]</f>
        <v>13212528.899398144</v>
      </c>
      <c r="S50" s="11"/>
      <c r="T50"/>
    </row>
    <row r="51" spans="1:20" ht="15" x14ac:dyDescent="0.25">
      <c r="A51" s="32">
        <v>149</v>
      </c>
      <c r="B51" s="13" t="s">
        <v>56</v>
      </c>
      <c r="C51" s="15">
        <v>5402</v>
      </c>
      <c r="D51" s="15">
        <f>Ikärakenne[[#This Row],[Laskennalliset kustannukset, IKÄRAKENNE yhteensä, €]]</f>
        <v>8574803.040000001</v>
      </c>
      <c r="E51" s="15">
        <f>'Lask. kustannukset MUUT'!AD57</f>
        <v>2375470.6721314685</v>
      </c>
      <c r="F51" s="231">
        <f>Yhteenveto[[#This Row],[Ikärakenne, laskennallinen kustannus]]+Yhteenveto[[#This Row],[Muut laskennalliset kustannukset ]]</f>
        <v>10950273.71213147</v>
      </c>
      <c r="G51" s="451">
        <v>1548.77</v>
      </c>
      <c r="H51" s="17">
        <v>8366455.54</v>
      </c>
      <c r="I51" s="339">
        <f>Yhteenveto[[#This Row],[Laskennalliset kustannukset yhteensä]]-Yhteenveto[[#This Row],[Omarahoitusosuus, €]]</f>
        <v>2583818.1721314704</v>
      </c>
      <c r="J51" s="33">
        <f>Lisäosat!U52</f>
        <v>169123.70932119005</v>
      </c>
      <c r="K51" s="34">
        <f>'Muut lis_väh'!Q49</f>
        <v>343687.79856991704</v>
      </c>
      <c r="L51" s="231">
        <f>Yhteenveto[[#This Row],[Valtionosuus omarahoitusosuuden jälkeen (välisumma)]]+Yhteenveto[[#This Row],[Lisäosat yhteensä]]+Yhteenveto[[#This Row],[Valtionosuuteen tehtävät vähennykset ja lisäykset, netto]]</f>
        <v>3096629.6800225778</v>
      </c>
      <c r="M51" s="34">
        <f>'Verotuloihin perust tasaus'!N56</f>
        <v>-64179.94247469899</v>
      </c>
      <c r="N51" s="303">
        <f>SUM(Yhteenveto[[#This Row],[Valtionosuus ennen verotuloihin perustuvaa valtionosuuden tasausta]]+Yhteenveto[[#This Row],[Verotuloihin perustuva valtionosuuden tasaus]])</f>
        <v>3032449.7375478786</v>
      </c>
      <c r="O51" s="241">
        <f>Verokorvaukset!G49</f>
        <v>554443.97119929164</v>
      </c>
      <c r="P51" s="372">
        <f>SUM(Yhteenveto[[#This Row],[Kunnan  peruspalvelujen valtionosuus ]:[Veroperustemuutoksista johtuvien veromenetysten korvaus]])</f>
        <v>3586893.7087471704</v>
      </c>
      <c r="Q51" s="34">
        <f>Kotikuntakorvaus!F53</f>
        <v>-2735194.0124999997</v>
      </c>
      <c r="R51" s="341">
        <f>+Yhteenveto[[#This Row],[Kunnan  peruspalvelujen valtionosuus ]]+Yhteenveto[[#This Row],[Veroperustemuutoksista johtuvien veromenetysten korvaus]]+Yhteenveto[[#This Row],[Kotikuntakorvaus, netto]]</f>
        <v>851699.69624717068</v>
      </c>
      <c r="S51" s="11"/>
      <c r="T51"/>
    </row>
    <row r="52" spans="1:20" ht="15" x14ac:dyDescent="0.25">
      <c r="A52" s="32">
        <v>151</v>
      </c>
      <c r="B52" s="13" t="s">
        <v>57</v>
      </c>
      <c r="C52" s="15">
        <v>1794</v>
      </c>
      <c r="D52" s="15">
        <f>Ikärakenne[[#This Row],[Laskennalliset kustannukset, IKÄRAKENNE yhteensä, €]]</f>
        <v>2408551.7099999995</v>
      </c>
      <c r="E52" s="15">
        <f>'Lask. kustannukset MUUT'!AD58</f>
        <v>904862.5883485917</v>
      </c>
      <c r="F52" s="231">
        <f>Yhteenveto[[#This Row],[Ikärakenne, laskennallinen kustannus]]+Yhteenveto[[#This Row],[Muut laskennalliset kustannukset ]]</f>
        <v>3313414.2983485912</v>
      </c>
      <c r="G52" s="451">
        <v>1548.77</v>
      </c>
      <c r="H52" s="17">
        <v>2778493.38</v>
      </c>
      <c r="I52" s="339">
        <f>Yhteenveto[[#This Row],[Laskennalliset kustannukset yhteensä]]-Yhteenveto[[#This Row],[Omarahoitusosuus, €]]</f>
        <v>534920.91834859131</v>
      </c>
      <c r="J52" s="33">
        <f>Lisäosat!U53</f>
        <v>250532.59472489974</v>
      </c>
      <c r="K52" s="34">
        <f>'Muut lis_väh'!Q50</f>
        <v>-550999.89955922426</v>
      </c>
      <c r="L52" s="231">
        <f>Yhteenveto[[#This Row],[Valtionosuus omarahoitusosuuden jälkeen (välisumma)]]+Yhteenveto[[#This Row],[Lisäosat yhteensä]]+Yhteenveto[[#This Row],[Valtionosuuteen tehtävät vähennykset ja lisäykset, netto]]</f>
        <v>234453.61351426679</v>
      </c>
      <c r="M52" s="34">
        <f>'Verotuloihin perust tasaus'!N57</f>
        <v>313024.94041098712</v>
      </c>
      <c r="N52" s="303">
        <f>SUM(Yhteenveto[[#This Row],[Valtionosuus ennen verotuloihin perustuvaa valtionosuuden tasausta]]+Yhteenveto[[#This Row],[Verotuloihin perustuva valtionosuuden tasaus]])</f>
        <v>547478.55392525392</v>
      </c>
      <c r="O52" s="241">
        <f>Verokorvaukset!G50</f>
        <v>361091.48191611923</v>
      </c>
      <c r="P52" s="372">
        <f>SUM(Yhteenveto[[#This Row],[Kunnan  peruspalvelujen valtionosuus ]:[Veroperustemuutoksista johtuvien veromenetysten korvaus]])</f>
        <v>908570.03584137314</v>
      </c>
      <c r="Q52" s="34">
        <f>Kotikuntakorvaus!F54</f>
        <v>12278.912499999999</v>
      </c>
      <c r="R52" s="341">
        <f>+Yhteenveto[[#This Row],[Kunnan  peruspalvelujen valtionosuus ]]+Yhteenveto[[#This Row],[Veroperustemuutoksista johtuvien veromenetysten korvaus]]+Yhteenveto[[#This Row],[Kotikuntakorvaus, netto]]</f>
        <v>920848.94834137312</v>
      </c>
      <c r="S52" s="11"/>
      <c r="T52"/>
    </row>
    <row r="53" spans="1:20" ht="15" x14ac:dyDescent="0.25">
      <c r="A53" s="32">
        <v>152</v>
      </c>
      <c r="B53" s="13" t="s">
        <v>58</v>
      </c>
      <c r="C53" s="15">
        <v>4319</v>
      </c>
      <c r="D53" s="15">
        <f>Ikärakenne[[#This Row],[Laskennalliset kustannukset, IKÄRAKENNE yhteensä, €]]</f>
        <v>7215302.1899999995</v>
      </c>
      <c r="E53" s="15">
        <f>'Lask. kustannukset MUUT'!AD59</f>
        <v>915421.8375641664</v>
      </c>
      <c r="F53" s="231">
        <f>Yhteenveto[[#This Row],[Ikärakenne, laskennallinen kustannus]]+Yhteenveto[[#This Row],[Muut laskennalliset kustannukset ]]</f>
        <v>8130724.0275641661</v>
      </c>
      <c r="G53" s="451">
        <v>1548.77</v>
      </c>
      <c r="H53" s="17">
        <v>6689137.6299999999</v>
      </c>
      <c r="I53" s="339">
        <f>Yhteenveto[[#This Row],[Laskennalliset kustannukset yhteensä]]-Yhteenveto[[#This Row],[Omarahoitusosuus, €]]</f>
        <v>1441586.3975641662</v>
      </c>
      <c r="J53" s="33">
        <f>Lisäosat!U54</f>
        <v>130981.58037004858</v>
      </c>
      <c r="K53" s="34">
        <f>'Muut lis_väh'!Q51</f>
        <v>-196040.55219450413</v>
      </c>
      <c r="L53" s="231">
        <f>Yhteenveto[[#This Row],[Valtionosuus omarahoitusosuuden jälkeen (välisumma)]]+Yhteenveto[[#This Row],[Lisäosat yhteensä]]+Yhteenveto[[#This Row],[Valtionosuuteen tehtävät vähennykset ja lisäykset, netto]]</f>
        <v>1376527.4257397107</v>
      </c>
      <c r="M53" s="34">
        <f>'Verotuloihin perust tasaus'!N58</f>
        <v>2185054.202871684</v>
      </c>
      <c r="N53" s="303">
        <f>SUM(Yhteenveto[[#This Row],[Valtionosuus ennen verotuloihin perustuvaa valtionosuuden tasausta]]+Yhteenveto[[#This Row],[Verotuloihin perustuva valtionosuuden tasaus]])</f>
        <v>3561581.6286113947</v>
      </c>
      <c r="O53" s="241">
        <f>Verokorvaukset!G51</f>
        <v>622528.86682597024</v>
      </c>
      <c r="P53" s="372">
        <f>SUM(Yhteenveto[[#This Row],[Kunnan  peruspalvelujen valtionosuus ]:[Veroperustemuutoksista johtuvien veromenetysten korvaus]])</f>
        <v>4184110.495437365</v>
      </c>
      <c r="Q53" s="34">
        <f>Kotikuntakorvaus!F55</f>
        <v>420486.5</v>
      </c>
      <c r="R53" s="341">
        <f>+Yhteenveto[[#This Row],[Kunnan  peruspalvelujen valtionosuus ]]+Yhteenveto[[#This Row],[Veroperustemuutoksista johtuvien veromenetysten korvaus]]+Yhteenveto[[#This Row],[Kotikuntakorvaus, netto]]</f>
        <v>4604596.995437365</v>
      </c>
      <c r="S53" s="11"/>
      <c r="T53"/>
    </row>
    <row r="54" spans="1:20" ht="15" x14ac:dyDescent="0.25">
      <c r="A54" s="32">
        <v>153</v>
      </c>
      <c r="B54" s="13" t="s">
        <v>59</v>
      </c>
      <c r="C54" s="15">
        <v>24724</v>
      </c>
      <c r="D54" s="15">
        <f>Ikärakenne[[#This Row],[Laskennalliset kustannukset, IKÄRAKENNE yhteensä, €]]</f>
        <v>32042773.52</v>
      </c>
      <c r="E54" s="15">
        <f>'Lask. kustannukset MUUT'!AD60</f>
        <v>10316356.720942285</v>
      </c>
      <c r="F54" s="231">
        <f>Yhteenveto[[#This Row],[Ikärakenne, laskennallinen kustannus]]+Yhteenveto[[#This Row],[Muut laskennalliset kustannukset ]]</f>
        <v>42359130.240942284</v>
      </c>
      <c r="G54" s="451">
        <v>1548.77</v>
      </c>
      <c r="H54" s="17">
        <v>38291789.479999997</v>
      </c>
      <c r="I54" s="339">
        <f>Yhteenveto[[#This Row],[Laskennalliset kustannukset yhteensä]]-Yhteenveto[[#This Row],[Omarahoitusosuus, €]]</f>
        <v>4067340.7609422877</v>
      </c>
      <c r="J54" s="33">
        <f>Lisäosat!U55</f>
        <v>818783.45246737706</v>
      </c>
      <c r="K54" s="34">
        <f>'Muut lis_väh'!Q52</f>
        <v>6803611.9428827045</v>
      </c>
      <c r="L54" s="231">
        <f>Yhteenveto[[#This Row],[Valtionosuus omarahoitusosuuden jälkeen (välisumma)]]+Yhteenveto[[#This Row],[Lisäosat yhteensä]]+Yhteenveto[[#This Row],[Valtionosuuteen tehtävät vähennykset ja lisäykset, netto]]</f>
        <v>11689736.15629237</v>
      </c>
      <c r="M54" s="34">
        <f>'Verotuloihin perust tasaus'!N59</f>
        <v>6804829.4228445068</v>
      </c>
      <c r="N54" s="303">
        <f>SUM(Yhteenveto[[#This Row],[Valtionosuus ennen verotuloihin perustuvaa valtionosuuden tasausta]]+Yhteenveto[[#This Row],[Verotuloihin perustuva valtionosuuden tasaus]])</f>
        <v>18494565.579136878</v>
      </c>
      <c r="O54" s="241">
        <f>Verokorvaukset!G52</f>
        <v>2074815.9436146822</v>
      </c>
      <c r="P54" s="372">
        <f>SUM(Yhteenveto[[#This Row],[Kunnan  peruspalvelujen valtionosuus ]:[Veroperustemuutoksista johtuvien veromenetysten korvaus]])</f>
        <v>20569381.522751562</v>
      </c>
      <c r="Q54" s="34">
        <f>Kotikuntakorvaus!F56</f>
        <v>-985510.81749999989</v>
      </c>
      <c r="R54" s="341">
        <f>+Yhteenveto[[#This Row],[Kunnan  peruspalvelujen valtionosuus ]]+Yhteenveto[[#This Row],[Veroperustemuutoksista johtuvien veromenetysten korvaus]]+Yhteenveto[[#This Row],[Kotikuntakorvaus, netto]]</f>
        <v>19583870.705251563</v>
      </c>
      <c r="S54" s="11"/>
      <c r="T54"/>
    </row>
    <row r="55" spans="1:20" ht="15" x14ac:dyDescent="0.25">
      <c r="A55" s="32">
        <v>165</v>
      </c>
      <c r="B55" s="13" t="s">
        <v>60</v>
      </c>
      <c r="C55" s="15">
        <v>16015</v>
      </c>
      <c r="D55" s="15">
        <f>Ikärakenne[[#This Row],[Laskennalliset kustannukset, IKÄRAKENNE yhteensä, €]]</f>
        <v>27485583.43</v>
      </c>
      <c r="E55" s="15">
        <f>'Lask. kustannukset MUUT'!AD61</f>
        <v>3756914.7288891636</v>
      </c>
      <c r="F55" s="231">
        <f>Yhteenveto[[#This Row],[Ikärakenne, laskennallinen kustannus]]+Yhteenveto[[#This Row],[Muut laskennalliset kustannukset ]]</f>
        <v>31242498.158889163</v>
      </c>
      <c r="G55" s="451">
        <v>1548.77</v>
      </c>
      <c r="H55" s="17">
        <v>24803551.550000001</v>
      </c>
      <c r="I55" s="339">
        <f>Yhteenveto[[#This Row],[Laskennalliset kustannukset yhteensä]]-Yhteenveto[[#This Row],[Omarahoitusosuus, €]]</f>
        <v>6438946.6088891625</v>
      </c>
      <c r="J55" s="33">
        <f>Lisäosat!U56</f>
        <v>493217.93520477216</v>
      </c>
      <c r="K55" s="34">
        <f>'Muut lis_väh'!Q53</f>
        <v>-741157.74588961282</v>
      </c>
      <c r="L55" s="231">
        <f>Yhteenveto[[#This Row],[Valtionosuus omarahoitusosuuden jälkeen (välisumma)]]+Yhteenveto[[#This Row],[Lisäosat yhteensä]]+Yhteenveto[[#This Row],[Valtionosuuteen tehtävät vähennykset ja lisäykset, netto]]</f>
        <v>6191006.7982043223</v>
      </c>
      <c r="M55" s="34">
        <f>'Verotuloihin perust tasaus'!N60</f>
        <v>3531878.7875833958</v>
      </c>
      <c r="N55" s="303">
        <f>SUM(Yhteenveto[[#This Row],[Valtionosuus ennen verotuloihin perustuvaa valtionosuuden tasausta]]+Yhteenveto[[#This Row],[Verotuloihin perustuva valtionosuuden tasaus]])</f>
        <v>9722885.5857877173</v>
      </c>
      <c r="O55" s="241">
        <f>Verokorvaukset!G53</f>
        <v>1282388.4136131043</v>
      </c>
      <c r="P55" s="372">
        <f>SUM(Yhteenveto[[#This Row],[Kunnan  peruspalvelujen valtionosuus ]:[Veroperustemuutoksista johtuvien veromenetysten korvaus]])</f>
        <v>11005273.999400821</v>
      </c>
      <c r="Q55" s="34">
        <f>Kotikuntakorvaus!F57</f>
        <v>374639.33750000002</v>
      </c>
      <c r="R55" s="341">
        <f>+Yhteenveto[[#This Row],[Kunnan  peruspalvelujen valtionosuus ]]+Yhteenveto[[#This Row],[Veroperustemuutoksista johtuvien veromenetysten korvaus]]+Yhteenveto[[#This Row],[Kotikuntakorvaus, netto]]</f>
        <v>11379913.336900821</v>
      </c>
      <c r="S55" s="11"/>
      <c r="T55"/>
    </row>
    <row r="56" spans="1:20" ht="15" x14ac:dyDescent="0.25">
      <c r="A56" s="32">
        <v>167</v>
      </c>
      <c r="B56" s="13" t="s">
        <v>61</v>
      </c>
      <c r="C56" s="15">
        <v>78741</v>
      </c>
      <c r="D56" s="15">
        <f>Ikärakenne[[#This Row],[Laskennalliset kustannukset, IKÄRAKENNE yhteensä, €]]</f>
        <v>113522026.05999999</v>
      </c>
      <c r="E56" s="15">
        <f>'Lask. kustannukset MUUT'!AD62</f>
        <v>30570527.556837626</v>
      </c>
      <c r="F56" s="231">
        <f>Yhteenveto[[#This Row],[Ikärakenne, laskennallinen kustannus]]+Yhteenveto[[#This Row],[Muut laskennalliset kustannukset ]]</f>
        <v>144092553.61683762</v>
      </c>
      <c r="G56" s="451">
        <v>1548.77</v>
      </c>
      <c r="H56" s="17">
        <v>121951698.56999999</v>
      </c>
      <c r="I56" s="339">
        <f>Yhteenveto[[#This Row],[Laskennalliset kustannukset yhteensä]]-Yhteenveto[[#This Row],[Omarahoitusosuus, €]]</f>
        <v>22140855.046837628</v>
      </c>
      <c r="J56" s="33">
        <f>Lisäosat!U57</f>
        <v>3380005.4947400792</v>
      </c>
      <c r="K56" s="34">
        <f>'Muut lis_väh'!Q54</f>
        <v>-7082881.964353472</v>
      </c>
      <c r="L56" s="231">
        <f>Yhteenveto[[#This Row],[Valtionosuus omarahoitusosuuden jälkeen (välisumma)]]+Yhteenveto[[#This Row],[Lisäosat yhteensä]]+Yhteenveto[[#This Row],[Valtionosuuteen tehtävät vähennykset ja lisäykset, netto]]</f>
        <v>18437978.577224236</v>
      </c>
      <c r="M56" s="34">
        <f>'Verotuloihin perust tasaus'!N61</f>
        <v>26147534.277900491</v>
      </c>
      <c r="N56" s="303">
        <f>SUM(Yhteenveto[[#This Row],[Valtionosuus ennen verotuloihin perustuvaa valtionosuuden tasausta]]+Yhteenveto[[#This Row],[Verotuloihin perustuva valtionosuuden tasaus]])</f>
        <v>44585512.855124727</v>
      </c>
      <c r="O56" s="241">
        <f>Verokorvaukset!G54</f>
        <v>8615009.9183678962</v>
      </c>
      <c r="P56" s="372">
        <f>SUM(Yhteenveto[[#This Row],[Kunnan  peruspalvelujen valtionosuus ]:[Veroperustemuutoksista johtuvien veromenetysten korvaus]])</f>
        <v>53200522.773492619</v>
      </c>
      <c r="Q56" s="34">
        <f>Kotikuntakorvaus!F58</f>
        <v>-11798939.5275</v>
      </c>
      <c r="R56" s="341">
        <f>+Yhteenveto[[#This Row],[Kunnan  peruspalvelujen valtionosuus ]]+Yhteenveto[[#This Row],[Veroperustemuutoksista johtuvien veromenetysten korvaus]]+Yhteenveto[[#This Row],[Kotikuntakorvaus, netto]]</f>
        <v>41401583.245992616</v>
      </c>
      <c r="S56" s="11"/>
      <c r="T56"/>
    </row>
    <row r="57" spans="1:20" ht="15" x14ac:dyDescent="0.25">
      <c r="A57" s="32">
        <v>169</v>
      </c>
      <c r="B57" s="13" t="s">
        <v>62</v>
      </c>
      <c r="C57" s="15">
        <v>4848</v>
      </c>
      <c r="D57" s="15">
        <f>Ikärakenne[[#This Row],[Laskennalliset kustannukset, IKÄRAKENNE yhteensä, €]]</f>
        <v>7773328.3800000008</v>
      </c>
      <c r="E57" s="15">
        <f>'Lask. kustannukset MUUT'!AD63</f>
        <v>1098547.8850833927</v>
      </c>
      <c r="F57" s="231">
        <f>Yhteenveto[[#This Row],[Ikärakenne, laskennallinen kustannus]]+Yhteenveto[[#This Row],[Muut laskennalliset kustannukset ]]</f>
        <v>8871876.2650833931</v>
      </c>
      <c r="G57" s="451">
        <v>1548.77</v>
      </c>
      <c r="H57" s="17">
        <v>7508436.96</v>
      </c>
      <c r="I57" s="339">
        <f>Yhteenveto[[#This Row],[Laskennalliset kustannukset yhteensä]]-Yhteenveto[[#This Row],[Omarahoitusosuus, €]]</f>
        <v>1363439.3050833931</v>
      </c>
      <c r="J57" s="33">
        <f>Lisäosat!U58</f>
        <v>127204.40546093756</v>
      </c>
      <c r="K57" s="34">
        <f>'Muut lis_väh'!Q55</f>
        <v>37193.490342126301</v>
      </c>
      <c r="L57" s="231">
        <f>Yhteenveto[[#This Row],[Valtionosuus omarahoitusosuuden jälkeen (välisumma)]]+Yhteenveto[[#This Row],[Lisäosat yhteensä]]+Yhteenveto[[#This Row],[Valtionosuuteen tehtävät vähennykset ja lisäykset, netto]]</f>
        <v>1527837.200886457</v>
      </c>
      <c r="M57" s="34">
        <f>'Verotuloihin perust tasaus'!N62</f>
        <v>1980358.1371052426</v>
      </c>
      <c r="N57" s="303">
        <f>SUM(Yhteenveto[[#This Row],[Valtionosuus ennen verotuloihin perustuvaa valtionosuuden tasausta]]+Yhteenveto[[#This Row],[Verotuloihin perustuva valtionosuuden tasaus]])</f>
        <v>3508195.3379916996</v>
      </c>
      <c r="O57" s="241">
        <f>Verokorvaukset!G55</f>
        <v>487450.31169516058</v>
      </c>
      <c r="P57" s="372">
        <f>SUM(Yhteenveto[[#This Row],[Kunnan  peruspalvelujen valtionosuus ]:[Veroperustemuutoksista johtuvien veromenetysten korvaus]])</f>
        <v>3995645.6496868599</v>
      </c>
      <c r="Q57" s="34">
        <f>Kotikuntakorvaus!F59</f>
        <v>-74115.162500000006</v>
      </c>
      <c r="R57" s="341">
        <f>+Yhteenveto[[#This Row],[Kunnan  peruspalvelujen valtionosuus ]]+Yhteenveto[[#This Row],[Veroperustemuutoksista johtuvien veromenetysten korvaus]]+Yhteenveto[[#This Row],[Kotikuntakorvaus, netto]]</f>
        <v>3921530.4871868598</v>
      </c>
      <c r="S57" s="11"/>
      <c r="T57"/>
    </row>
    <row r="58" spans="1:20" ht="15" x14ac:dyDescent="0.25">
      <c r="A58" s="32">
        <v>171</v>
      </c>
      <c r="B58" s="13" t="s">
        <v>63</v>
      </c>
      <c r="C58" s="15">
        <v>4552</v>
      </c>
      <c r="D58" s="15">
        <f>Ikärakenne[[#This Row],[Laskennalliset kustannukset, IKÄRAKENNE yhteensä, €]]</f>
        <v>6572844.0499999998</v>
      </c>
      <c r="E58" s="15">
        <f>'Lask. kustannukset MUUT'!AD64</f>
        <v>1748981.5124476342</v>
      </c>
      <c r="F58" s="231">
        <f>Yhteenveto[[#This Row],[Ikärakenne, laskennallinen kustannus]]+Yhteenveto[[#This Row],[Muut laskennalliset kustannukset ]]</f>
        <v>8321825.5624476336</v>
      </c>
      <c r="G58" s="451">
        <v>1548.77</v>
      </c>
      <c r="H58" s="17">
        <v>7050001.04</v>
      </c>
      <c r="I58" s="339">
        <f>Yhteenveto[[#This Row],[Laskennalliset kustannukset yhteensä]]-Yhteenveto[[#This Row],[Omarahoitusosuus, €]]</f>
        <v>1271824.5224476336</v>
      </c>
      <c r="J58" s="33">
        <f>Lisäosat!U59</f>
        <v>168447.80273742319</v>
      </c>
      <c r="K58" s="34">
        <f>'Muut lis_väh'!Q56</f>
        <v>-254569.44248048938</v>
      </c>
      <c r="L58" s="231">
        <f>Yhteenveto[[#This Row],[Valtionosuus omarahoitusosuuden jälkeen (välisumma)]]+Yhteenveto[[#This Row],[Lisäosat yhteensä]]+Yhteenveto[[#This Row],[Valtionosuuteen tehtävät vähennykset ja lisäykset, netto]]</f>
        <v>1185702.8827045674</v>
      </c>
      <c r="M58" s="34">
        <f>'Verotuloihin perust tasaus'!N63</f>
        <v>1549868.5698063781</v>
      </c>
      <c r="N58" s="303">
        <f>SUM(Yhteenveto[[#This Row],[Valtionosuus ennen verotuloihin perustuvaa valtionosuuden tasausta]]+Yhteenveto[[#This Row],[Verotuloihin perustuva valtionosuuden tasaus]])</f>
        <v>2735571.4525109455</v>
      </c>
      <c r="O58" s="241">
        <f>Verokorvaukset!G56</f>
        <v>677327.47716878995</v>
      </c>
      <c r="P58" s="372">
        <f>SUM(Yhteenveto[[#This Row],[Kunnan  peruspalvelujen valtionosuus ]:[Veroperustemuutoksista johtuvien veromenetysten korvaus]])</f>
        <v>3412898.9296797356</v>
      </c>
      <c r="Q58" s="34">
        <f>Kotikuntakorvaus!F60</f>
        <v>37101.75</v>
      </c>
      <c r="R58" s="341">
        <f>+Yhteenveto[[#This Row],[Kunnan  peruspalvelujen valtionosuus ]]+Yhteenveto[[#This Row],[Veroperustemuutoksista johtuvien veromenetysten korvaus]]+Yhteenveto[[#This Row],[Kotikuntakorvaus, netto]]</f>
        <v>3450000.6796797356</v>
      </c>
      <c r="S58" s="11"/>
      <c r="T58"/>
    </row>
    <row r="59" spans="1:20" ht="15" x14ac:dyDescent="0.25">
      <c r="A59" s="32">
        <v>172</v>
      </c>
      <c r="B59" s="13" t="s">
        <v>64</v>
      </c>
      <c r="C59" s="15">
        <v>4099</v>
      </c>
      <c r="D59" s="15">
        <f>Ikärakenne[[#This Row],[Laskennalliset kustannukset, IKÄRAKENNE yhteensä, €]]</f>
        <v>4732683.5200000005</v>
      </c>
      <c r="E59" s="15">
        <f>'Lask. kustannukset MUUT'!AD65</f>
        <v>1964761.4492206634</v>
      </c>
      <c r="F59" s="231">
        <f>Yhteenveto[[#This Row],[Ikärakenne, laskennallinen kustannus]]+Yhteenveto[[#This Row],[Muut laskennalliset kustannukset ]]</f>
        <v>6697444.9692206644</v>
      </c>
      <c r="G59" s="451">
        <v>1548.77</v>
      </c>
      <c r="H59" s="17">
        <v>6348408.2299999995</v>
      </c>
      <c r="I59" s="339">
        <f>Yhteenveto[[#This Row],[Laskennalliset kustannukset yhteensä]]-Yhteenveto[[#This Row],[Omarahoitusosuus, €]]</f>
        <v>349036.73922066484</v>
      </c>
      <c r="J59" s="33">
        <f>Lisäosat!U60</f>
        <v>704699.59788417676</v>
      </c>
      <c r="K59" s="34">
        <f>'Muut lis_väh'!Q57</f>
        <v>-256980.00763441194</v>
      </c>
      <c r="L59" s="231">
        <f>Yhteenveto[[#This Row],[Valtionosuus omarahoitusosuuden jälkeen (välisumma)]]+Yhteenveto[[#This Row],[Lisäosat yhteensä]]+Yhteenveto[[#This Row],[Valtionosuuteen tehtävät vähennykset ja lisäykset, netto]]</f>
        <v>796756.32947042969</v>
      </c>
      <c r="M59" s="34">
        <f>'Verotuloihin perust tasaus'!N64</f>
        <v>1659544.7648911132</v>
      </c>
      <c r="N59" s="303">
        <f>SUM(Yhteenveto[[#This Row],[Valtionosuus ennen verotuloihin perustuvaa valtionosuuden tasausta]]+Yhteenveto[[#This Row],[Verotuloihin perustuva valtionosuuden tasaus]])</f>
        <v>2456301.0943615427</v>
      </c>
      <c r="O59" s="241">
        <f>Verokorvaukset!G57</f>
        <v>681668.51481751946</v>
      </c>
      <c r="P59" s="372">
        <f>SUM(Yhteenveto[[#This Row],[Kunnan  peruspalvelujen valtionosuus ]:[Veroperustemuutoksista johtuvien veromenetysten korvaus]])</f>
        <v>3137969.6091790623</v>
      </c>
      <c r="Q59" s="34">
        <f>Kotikuntakorvaus!F61</f>
        <v>151410.47500000003</v>
      </c>
      <c r="R59" s="341">
        <f>+Yhteenveto[[#This Row],[Kunnan  peruspalvelujen valtionosuus ]]+Yhteenveto[[#This Row],[Veroperustemuutoksista johtuvien veromenetysten korvaus]]+Yhteenveto[[#This Row],[Kotikuntakorvaus, netto]]</f>
        <v>3289380.0841790624</v>
      </c>
      <c r="S59" s="11"/>
      <c r="T59"/>
    </row>
    <row r="60" spans="1:20" ht="15" x14ac:dyDescent="0.25">
      <c r="A60" s="32">
        <v>176</v>
      </c>
      <c r="B60" s="13" t="s">
        <v>65</v>
      </c>
      <c r="C60" s="15">
        <v>4160</v>
      </c>
      <c r="D60" s="15">
        <f>Ikärakenne[[#This Row],[Laskennalliset kustannukset, IKÄRAKENNE yhteensä, €]]</f>
        <v>4242760.2300000004</v>
      </c>
      <c r="E60" s="15">
        <f>'Lask. kustannukset MUUT'!AD66</f>
        <v>2615285.391142698</v>
      </c>
      <c r="F60" s="231">
        <f>Yhteenveto[[#This Row],[Ikärakenne, laskennallinen kustannus]]+Yhteenveto[[#This Row],[Muut laskennalliset kustannukset ]]</f>
        <v>6858045.6211426985</v>
      </c>
      <c r="G60" s="451">
        <v>1548.77</v>
      </c>
      <c r="H60" s="17">
        <v>6442883.2000000002</v>
      </c>
      <c r="I60" s="339">
        <f>Yhteenveto[[#This Row],[Laskennalliset kustannukset yhteensä]]-Yhteenveto[[#This Row],[Omarahoitusosuus, €]]</f>
        <v>415162.42114269827</v>
      </c>
      <c r="J60" s="33">
        <f>Lisäosat!U61</f>
        <v>1374372.7369742489</v>
      </c>
      <c r="K60" s="34">
        <f>'Muut lis_väh'!Q58</f>
        <v>-2149400.7728350805</v>
      </c>
      <c r="L60" s="231">
        <f>Yhteenveto[[#This Row],[Valtionosuus omarahoitusosuuden jälkeen (välisumma)]]+Yhteenveto[[#This Row],[Lisäosat yhteensä]]+Yhteenveto[[#This Row],[Valtionosuuteen tehtävät vähennykset ja lisäykset, netto]]</f>
        <v>-359865.61471813335</v>
      </c>
      <c r="M60" s="34">
        <f>'Verotuloihin perust tasaus'!N65</f>
        <v>2089907.2462105833</v>
      </c>
      <c r="N60" s="303">
        <f>SUM(Yhteenveto[[#This Row],[Valtionosuus ennen verotuloihin perustuvaa valtionosuuden tasausta]]+Yhteenveto[[#This Row],[Verotuloihin perustuva valtionosuuden tasaus]])</f>
        <v>1730041.6314924499</v>
      </c>
      <c r="O60" s="241">
        <f>Verokorvaukset!G58</f>
        <v>745362.32150734728</v>
      </c>
      <c r="P60" s="372">
        <f>SUM(Yhteenveto[[#This Row],[Kunnan  peruspalvelujen valtionosuus ]:[Veroperustemuutoksista johtuvien veromenetysten korvaus]])</f>
        <v>2475403.9529997972</v>
      </c>
      <c r="Q60" s="34">
        <f>Kotikuntakorvaus!F62</f>
        <v>-254588.67499999999</v>
      </c>
      <c r="R60" s="341">
        <f>+Yhteenveto[[#This Row],[Kunnan  peruspalvelujen valtionosuus ]]+Yhteenveto[[#This Row],[Veroperustemuutoksista johtuvien veromenetysten korvaus]]+Yhteenveto[[#This Row],[Kotikuntakorvaus, netto]]</f>
        <v>2220815.2779997974</v>
      </c>
      <c r="S60" s="11"/>
      <c r="T60"/>
    </row>
    <row r="61" spans="1:20" ht="15" x14ac:dyDescent="0.25">
      <c r="A61" s="32">
        <v>177</v>
      </c>
      <c r="B61" s="13" t="s">
        <v>66</v>
      </c>
      <c r="C61" s="15">
        <v>1668</v>
      </c>
      <c r="D61" s="15">
        <f>Ikärakenne[[#This Row],[Laskennalliset kustannukset, IKÄRAKENNE yhteensä, €]]</f>
        <v>2385151.7000000002</v>
      </c>
      <c r="E61" s="15">
        <f>'Lask. kustannukset MUUT'!AD67</f>
        <v>486170.07019351301</v>
      </c>
      <c r="F61" s="231">
        <f>Yhteenveto[[#This Row],[Ikärakenne, laskennallinen kustannus]]+Yhteenveto[[#This Row],[Muut laskennalliset kustannukset ]]</f>
        <v>2871321.770193513</v>
      </c>
      <c r="G61" s="451">
        <v>1548.77</v>
      </c>
      <c r="H61" s="17">
        <v>2583348.36</v>
      </c>
      <c r="I61" s="339">
        <f>Yhteenveto[[#This Row],[Laskennalliset kustannukset yhteensä]]-Yhteenveto[[#This Row],[Omarahoitusosuus, €]]</f>
        <v>287973.41019351315</v>
      </c>
      <c r="J61" s="33">
        <f>Lisäosat!U62</f>
        <v>129029.89240240079</v>
      </c>
      <c r="K61" s="34">
        <f>'Muut lis_väh'!Q59</f>
        <v>522837.39424003061</v>
      </c>
      <c r="L61" s="231">
        <f>Yhteenveto[[#This Row],[Valtionosuus omarahoitusosuuden jälkeen (välisumma)]]+Yhteenveto[[#This Row],[Lisäosat yhteensä]]+Yhteenveto[[#This Row],[Valtionosuuteen tehtävät vähennykset ja lisäykset, netto]]</f>
        <v>939840.69683594455</v>
      </c>
      <c r="M61" s="34">
        <f>'Verotuloihin perust tasaus'!N66</f>
        <v>-22727.902557234931</v>
      </c>
      <c r="N61" s="303">
        <f>SUM(Yhteenveto[[#This Row],[Valtionosuus ennen verotuloihin perustuvaa valtionosuuden tasausta]]+Yhteenveto[[#This Row],[Verotuloihin perustuva valtionosuuden tasaus]])</f>
        <v>917112.79427870957</v>
      </c>
      <c r="O61" s="241">
        <f>Verokorvaukset!G59</f>
        <v>275800.00449347578</v>
      </c>
      <c r="P61" s="372">
        <f>SUM(Yhteenveto[[#This Row],[Kunnan  peruspalvelujen valtionosuus ]:[Veroperustemuutoksista johtuvien veromenetysten korvaus]])</f>
        <v>1192912.7987721853</v>
      </c>
      <c r="Q61" s="34">
        <f>Kotikuntakorvaus!F63</f>
        <v>268811.01250000001</v>
      </c>
      <c r="R61" s="341">
        <f>+Yhteenveto[[#This Row],[Kunnan  peruspalvelujen valtionosuus ]]+Yhteenveto[[#This Row],[Veroperustemuutoksista johtuvien veromenetysten korvaus]]+Yhteenveto[[#This Row],[Kotikuntakorvaus, netto]]</f>
        <v>1461723.8112721853</v>
      </c>
      <c r="S61" s="11"/>
      <c r="T61"/>
    </row>
    <row r="62" spans="1:20" ht="15" x14ac:dyDescent="0.25">
      <c r="A62" s="32">
        <v>178</v>
      </c>
      <c r="B62" s="13" t="s">
        <v>67</v>
      </c>
      <c r="C62" s="15">
        <v>5674</v>
      </c>
      <c r="D62" s="15">
        <f>Ikärakenne[[#This Row],[Laskennalliset kustannukset, IKÄRAKENNE yhteensä, €]]</f>
        <v>7111212.9400000013</v>
      </c>
      <c r="E62" s="15">
        <f>'Lask. kustannukset MUUT'!AD68</f>
        <v>2212283.6436446346</v>
      </c>
      <c r="F62" s="231">
        <f>Yhteenveto[[#This Row],[Ikärakenne, laskennallinen kustannus]]+Yhteenveto[[#This Row],[Muut laskennalliset kustannukset ]]</f>
        <v>9323496.583644636</v>
      </c>
      <c r="G62" s="451">
        <v>1548.77</v>
      </c>
      <c r="H62" s="17">
        <v>8787720.9800000004</v>
      </c>
      <c r="I62" s="339">
        <f>Yhteenveto[[#This Row],[Laskennalliset kustannukset yhteensä]]-Yhteenveto[[#This Row],[Omarahoitusosuus, €]]</f>
        <v>535775.60364463553</v>
      </c>
      <c r="J62" s="33">
        <f>Lisäosat!U63</f>
        <v>492288.06217116251</v>
      </c>
      <c r="K62" s="34">
        <f>'Muut lis_väh'!Q60</f>
        <v>158409.35509177874</v>
      </c>
      <c r="L62" s="231">
        <f>Yhteenveto[[#This Row],[Valtionosuus omarahoitusosuuden jälkeen (välisumma)]]+Yhteenveto[[#This Row],[Lisäosat yhteensä]]+Yhteenveto[[#This Row],[Valtionosuuteen tehtävät vähennykset ja lisäykset, netto]]</f>
        <v>1186473.0209075769</v>
      </c>
      <c r="M62" s="34">
        <f>'Verotuloihin perust tasaus'!N67</f>
        <v>2397191.2875713813</v>
      </c>
      <c r="N62" s="303">
        <f>SUM(Yhteenveto[[#This Row],[Valtionosuus ennen verotuloihin perustuvaa valtionosuuden tasausta]]+Yhteenveto[[#This Row],[Verotuloihin perustuva valtionosuuden tasaus]])</f>
        <v>3583664.308478958</v>
      </c>
      <c r="O62" s="241">
        <f>Verokorvaukset!G60</f>
        <v>950076.78802021081</v>
      </c>
      <c r="P62" s="372">
        <f>SUM(Yhteenveto[[#This Row],[Kunnan  peruspalvelujen valtionosuus ]:[Veroperustemuutoksista johtuvien veromenetysten korvaus]])</f>
        <v>4533741.0964991692</v>
      </c>
      <c r="Q62" s="34">
        <f>Kotikuntakorvaus!F64</f>
        <v>17755.837499999994</v>
      </c>
      <c r="R62" s="341">
        <f>+Yhteenveto[[#This Row],[Kunnan  peruspalvelujen valtionosuus ]]+Yhteenveto[[#This Row],[Veroperustemuutoksista johtuvien veromenetysten korvaus]]+Yhteenveto[[#This Row],[Kotikuntakorvaus, netto]]</f>
        <v>4551496.9339991696</v>
      </c>
      <c r="S62" s="11"/>
      <c r="T62"/>
    </row>
    <row r="63" spans="1:20" ht="15" x14ac:dyDescent="0.25">
      <c r="A63" s="32">
        <v>179</v>
      </c>
      <c r="B63" s="13" t="s">
        <v>68</v>
      </c>
      <c r="C63" s="15">
        <v>149194</v>
      </c>
      <c r="D63" s="15">
        <f>Ikärakenne[[#This Row],[Laskennalliset kustannukset, IKÄRAKENNE yhteensä, €]]</f>
        <v>235644924.63000003</v>
      </c>
      <c r="E63" s="15">
        <f>'Lask. kustannukset MUUT'!AD69</f>
        <v>52124389.12547037</v>
      </c>
      <c r="F63" s="231">
        <f>Yhteenveto[[#This Row],[Ikärakenne, laskennallinen kustannus]]+Yhteenveto[[#This Row],[Muut laskennalliset kustannukset ]]</f>
        <v>287769313.7554704</v>
      </c>
      <c r="G63" s="451">
        <v>1548.77</v>
      </c>
      <c r="H63" s="17">
        <v>231067191.38</v>
      </c>
      <c r="I63" s="339">
        <f>Yhteenveto[[#This Row],[Laskennalliset kustannukset yhteensä]]-Yhteenveto[[#This Row],[Omarahoitusosuus, €]]</f>
        <v>56702122.3754704</v>
      </c>
      <c r="J63" s="33">
        <f>Lisäosat!U64</f>
        <v>7236001.3158646068</v>
      </c>
      <c r="K63" s="34">
        <f>'Muut lis_väh'!Q61</f>
        <v>-34798999.084566623</v>
      </c>
      <c r="L63" s="231">
        <f>Yhteenveto[[#This Row],[Valtionosuus omarahoitusosuuden jälkeen (välisumma)]]+Yhteenveto[[#This Row],[Lisäosat yhteensä]]+Yhteenveto[[#This Row],[Valtionosuuteen tehtävät vähennykset ja lisäykset, netto]]</f>
        <v>29139124.606768385</v>
      </c>
      <c r="M63" s="34">
        <f>'Verotuloihin perust tasaus'!N68</f>
        <v>40231352.964294888</v>
      </c>
      <c r="N63" s="303">
        <f>SUM(Yhteenveto[[#This Row],[Valtionosuus ennen verotuloihin perustuvaa valtionosuuden tasausta]]+Yhteenveto[[#This Row],[Verotuloihin perustuva valtionosuuden tasaus]])</f>
        <v>69370477.57106328</v>
      </c>
      <c r="O63" s="241">
        <f>Verokorvaukset!G61</f>
        <v>13011025.220576327</v>
      </c>
      <c r="P63" s="372">
        <f>SUM(Yhteenveto[[#This Row],[Kunnan  peruspalvelujen valtionosuus ]:[Veroperustemuutoksista johtuvien veromenetysten korvaus]])</f>
        <v>82381502.791639611</v>
      </c>
      <c r="Q63" s="34">
        <f>Kotikuntakorvaus!F65</f>
        <v>-13564664.812500002</v>
      </c>
      <c r="R63" s="341">
        <f>+Yhteenveto[[#This Row],[Kunnan  peruspalvelujen valtionosuus ]]+Yhteenveto[[#This Row],[Veroperustemuutoksista johtuvien veromenetysten korvaus]]+Yhteenveto[[#This Row],[Kotikuntakorvaus, netto]]</f>
        <v>68816837.979139611</v>
      </c>
      <c r="S63" s="11"/>
      <c r="T63"/>
    </row>
    <row r="64" spans="1:20" ht="15" x14ac:dyDescent="0.25">
      <c r="A64" s="32">
        <v>181</v>
      </c>
      <c r="B64" s="13" t="s">
        <v>69</v>
      </c>
      <c r="C64" s="15">
        <v>1658</v>
      </c>
      <c r="D64" s="15">
        <f>Ikärakenne[[#This Row],[Laskennalliset kustannukset, IKÄRAKENNE yhteensä, €]]</f>
        <v>2638144.2999999998</v>
      </c>
      <c r="E64" s="15">
        <f>'Lask. kustannukset MUUT'!AD70</f>
        <v>477439.15527410706</v>
      </c>
      <c r="F64" s="231">
        <f>Yhteenveto[[#This Row],[Ikärakenne, laskennallinen kustannus]]+Yhteenveto[[#This Row],[Muut laskennalliset kustannukset ]]</f>
        <v>3115583.4552741069</v>
      </c>
      <c r="G64" s="451">
        <v>1548.77</v>
      </c>
      <c r="H64" s="17">
        <v>2567860.66</v>
      </c>
      <c r="I64" s="339">
        <f>Yhteenveto[[#This Row],[Laskennalliset kustannukset yhteensä]]-Yhteenveto[[#This Row],[Omarahoitusosuus, €]]</f>
        <v>547722.79527410679</v>
      </c>
      <c r="J64" s="33">
        <f>Lisäosat!U65</f>
        <v>91968.209344127346</v>
      </c>
      <c r="K64" s="34">
        <f>'Muut lis_väh'!Q62</f>
        <v>446561.06589567562</v>
      </c>
      <c r="L64" s="231">
        <f>Yhteenveto[[#This Row],[Valtionosuus omarahoitusosuuden jälkeen (välisumma)]]+Yhteenveto[[#This Row],[Lisäosat yhteensä]]+Yhteenveto[[#This Row],[Valtionosuuteen tehtävät vähennykset ja lisäykset, netto]]</f>
        <v>1086252.0705139097</v>
      </c>
      <c r="M64" s="34">
        <f>'Verotuloihin perust tasaus'!N69</f>
        <v>970290.81353946042</v>
      </c>
      <c r="N64" s="303">
        <f>SUM(Yhteenveto[[#This Row],[Valtionosuus ennen verotuloihin perustuvaa valtionosuuden tasausta]]+Yhteenveto[[#This Row],[Verotuloihin perustuva valtionosuuden tasaus]])</f>
        <v>2056542.88405337</v>
      </c>
      <c r="O64" s="241">
        <f>Verokorvaukset!G62</f>
        <v>286486.13987327542</v>
      </c>
      <c r="P64" s="372">
        <f>SUM(Yhteenveto[[#This Row],[Kunnan  peruspalvelujen valtionosuus ]:[Veroperustemuutoksista johtuvien veromenetysten korvaus]])</f>
        <v>2343029.0239266455</v>
      </c>
      <c r="Q64" s="34">
        <f>Kotikuntakorvaus!F66</f>
        <v>-33568.25</v>
      </c>
      <c r="R64" s="341">
        <f>+Yhteenveto[[#This Row],[Kunnan  peruspalvelujen valtionosuus ]]+Yhteenveto[[#This Row],[Veroperustemuutoksista johtuvien veromenetysten korvaus]]+Yhteenveto[[#This Row],[Kotikuntakorvaus, netto]]</f>
        <v>2309460.7739266455</v>
      </c>
      <c r="S64" s="11"/>
      <c r="T64"/>
    </row>
    <row r="65" spans="1:20" ht="15" x14ac:dyDescent="0.25">
      <c r="A65" s="32">
        <v>182</v>
      </c>
      <c r="B65" s="13" t="s">
        <v>70</v>
      </c>
      <c r="C65" s="15">
        <v>19116</v>
      </c>
      <c r="D65" s="15">
        <f>Ikärakenne[[#This Row],[Laskennalliset kustannukset, IKÄRAKENNE yhteensä, €]]</f>
        <v>25356886.190000001</v>
      </c>
      <c r="E65" s="15">
        <f>'Lask. kustannukset MUUT'!AD71</f>
        <v>6332155.9619130399</v>
      </c>
      <c r="F65" s="231">
        <f>Yhteenveto[[#This Row],[Ikärakenne, laskennallinen kustannus]]+Yhteenveto[[#This Row],[Muut laskennalliset kustannukset ]]</f>
        <v>31689042.151913039</v>
      </c>
      <c r="G65" s="451">
        <v>1548.77</v>
      </c>
      <c r="H65" s="17">
        <v>29606287.32</v>
      </c>
      <c r="I65" s="339">
        <f>Yhteenveto[[#This Row],[Laskennalliset kustannukset yhteensä]]-Yhteenveto[[#This Row],[Omarahoitusosuus, €]]</f>
        <v>2082754.8319130391</v>
      </c>
      <c r="J65" s="33">
        <f>Lisäosat!U66</f>
        <v>947316.39732697187</v>
      </c>
      <c r="K65" s="34">
        <f>'Muut lis_väh'!Q63</f>
        <v>-2565902.3100672038</v>
      </c>
      <c r="L65" s="231">
        <f>Yhteenveto[[#This Row],[Valtionosuus omarahoitusosuuden jälkeen (välisumma)]]+Yhteenveto[[#This Row],[Lisäosat yhteensä]]+Yhteenveto[[#This Row],[Valtionosuuteen tehtävät vähennykset ja lisäykset, netto]]</f>
        <v>464168.91917280713</v>
      </c>
      <c r="M65" s="34">
        <f>'Verotuloihin perust tasaus'!N70</f>
        <v>2763446.5269875461</v>
      </c>
      <c r="N65" s="303">
        <f>SUM(Yhteenveto[[#This Row],[Valtionosuus ennen verotuloihin perustuvaa valtionosuuden tasausta]]+Yhteenveto[[#This Row],[Verotuloihin perustuva valtionosuuden tasaus]])</f>
        <v>3227615.4461603533</v>
      </c>
      <c r="O65" s="241">
        <f>Verokorvaukset!G63</f>
        <v>1809118.0513222516</v>
      </c>
      <c r="P65" s="372">
        <f>SUM(Yhteenveto[[#This Row],[Kunnan  peruspalvelujen valtionosuus ]:[Veroperustemuutoksista johtuvien veromenetysten korvaus]])</f>
        <v>5036733.4974826053</v>
      </c>
      <c r="Q65" s="34">
        <f>Kotikuntakorvaus!F67</f>
        <v>-62966.969999999972</v>
      </c>
      <c r="R65" s="341">
        <f>+Yhteenveto[[#This Row],[Kunnan  peruspalvelujen valtionosuus ]]+Yhteenveto[[#This Row],[Veroperustemuutoksista johtuvien veromenetysten korvaus]]+Yhteenveto[[#This Row],[Kotikuntakorvaus, netto]]</f>
        <v>4973766.5274826055</v>
      </c>
      <c r="S65" s="11"/>
      <c r="T65"/>
    </row>
    <row r="66" spans="1:20" ht="15" x14ac:dyDescent="0.25">
      <c r="A66" s="32">
        <v>186</v>
      </c>
      <c r="B66" s="13" t="s">
        <v>71</v>
      </c>
      <c r="C66" s="15">
        <v>46871</v>
      </c>
      <c r="D66" s="15">
        <f>Ikärakenne[[#This Row],[Laskennalliset kustannukset, IKÄRAKENNE yhteensä, €]]</f>
        <v>82891382.049999997</v>
      </c>
      <c r="E66" s="15">
        <f>'Lask. kustannukset MUUT'!AD72</f>
        <v>16803377.712938253</v>
      </c>
      <c r="F66" s="231">
        <f>Yhteenveto[[#This Row],[Ikärakenne, laskennallinen kustannus]]+Yhteenveto[[#This Row],[Muut laskennalliset kustannukset ]]</f>
        <v>99694759.762938246</v>
      </c>
      <c r="G66" s="451">
        <v>1548.77</v>
      </c>
      <c r="H66" s="17">
        <v>72592398.670000002</v>
      </c>
      <c r="I66" s="339">
        <f>Yhteenveto[[#This Row],[Laskennalliset kustannukset yhteensä]]-Yhteenveto[[#This Row],[Omarahoitusosuus, €]]</f>
        <v>27102361.092938244</v>
      </c>
      <c r="J66" s="33">
        <f>Lisäosat!U67</f>
        <v>2136343.9187927092</v>
      </c>
      <c r="K66" s="34">
        <f>'Muut lis_väh'!Q64</f>
        <v>-12944597.555640383</v>
      </c>
      <c r="L66" s="231">
        <f>Yhteenveto[[#This Row],[Valtionosuus omarahoitusosuuden jälkeen (välisumma)]]+Yhteenveto[[#This Row],[Lisäosat yhteensä]]+Yhteenveto[[#This Row],[Valtionosuuteen tehtävät vähennykset ja lisäykset, netto]]</f>
        <v>16294107.456090571</v>
      </c>
      <c r="M66" s="34">
        <f>'Verotuloihin perust tasaus'!N71</f>
        <v>1438785.8036280142</v>
      </c>
      <c r="N66" s="303">
        <f>SUM(Yhteenveto[[#This Row],[Valtionosuus ennen verotuloihin perustuvaa valtionosuuden tasausta]]+Yhteenveto[[#This Row],[Verotuloihin perustuva valtionosuuden tasaus]])</f>
        <v>17732893.259718586</v>
      </c>
      <c r="O66" s="241">
        <f>Verokorvaukset!G64</f>
        <v>2481908.3729708032</v>
      </c>
      <c r="P66" s="372">
        <f>SUM(Yhteenveto[[#This Row],[Kunnan  peruspalvelujen valtionosuus ]:[Veroperustemuutoksista johtuvien veromenetysten korvaus]])</f>
        <v>20214801.63268939</v>
      </c>
      <c r="Q66" s="34">
        <f>Kotikuntakorvaus!F68</f>
        <v>-3389174.1925000004</v>
      </c>
      <c r="R66" s="341">
        <f>+Yhteenveto[[#This Row],[Kunnan  peruspalvelujen valtionosuus ]]+Yhteenveto[[#This Row],[Veroperustemuutoksista johtuvien veromenetysten korvaus]]+Yhteenveto[[#This Row],[Kotikuntakorvaus, netto]]</f>
        <v>16825627.440189391</v>
      </c>
      <c r="S66" s="11"/>
      <c r="T66"/>
    </row>
    <row r="67" spans="1:20" ht="15" x14ac:dyDescent="0.25">
      <c r="A67" s="32">
        <v>202</v>
      </c>
      <c r="B67" s="13" t="s">
        <v>72</v>
      </c>
      <c r="C67" s="15">
        <v>36551</v>
      </c>
      <c r="D67" s="15">
        <f>Ikärakenne[[#This Row],[Laskennalliset kustannukset, IKÄRAKENNE yhteensä, €]]</f>
        <v>72397562.079999998</v>
      </c>
      <c r="E67" s="15">
        <f>'Lask. kustannukset MUUT'!AD73</f>
        <v>8764123.2960223053</v>
      </c>
      <c r="F67" s="231">
        <f>Yhteenveto[[#This Row],[Ikärakenne, laskennallinen kustannus]]+Yhteenveto[[#This Row],[Muut laskennalliset kustannukset ]]</f>
        <v>81161685.376022309</v>
      </c>
      <c r="G67" s="451">
        <v>1548.77</v>
      </c>
      <c r="H67" s="17">
        <v>56609092.269999996</v>
      </c>
      <c r="I67" s="339">
        <f>Yhteenveto[[#This Row],[Laskennalliset kustannukset yhteensä]]-Yhteenveto[[#This Row],[Omarahoitusosuus, €]]</f>
        <v>24552593.106022313</v>
      </c>
      <c r="J67" s="33">
        <f>Lisäosat!U68</f>
        <v>1498883.7433312521</v>
      </c>
      <c r="K67" s="34">
        <f>'Muut lis_väh'!Q65</f>
        <v>3685563.3122021393</v>
      </c>
      <c r="L67" s="231">
        <f>Yhteenveto[[#This Row],[Valtionosuus omarahoitusosuuden jälkeen (välisumma)]]+Yhteenveto[[#This Row],[Lisäosat yhteensä]]+Yhteenveto[[#This Row],[Valtionosuuteen tehtävät vähennykset ja lisäykset, netto]]</f>
        <v>29737040.161555707</v>
      </c>
      <c r="M67" s="34">
        <f>'Verotuloihin perust tasaus'!N72</f>
        <v>8221.1050976154056</v>
      </c>
      <c r="N67" s="303">
        <f>SUM(Yhteenveto[[#This Row],[Valtionosuus ennen verotuloihin perustuvaa valtionosuuden tasausta]]+Yhteenveto[[#This Row],[Verotuloihin perustuva valtionosuuden tasaus]])</f>
        <v>29745261.266653322</v>
      </c>
      <c r="O67" s="241">
        <f>Verokorvaukset!G65</f>
        <v>1229241.0398321713</v>
      </c>
      <c r="P67" s="372">
        <f>SUM(Yhteenveto[[#This Row],[Kunnan  peruspalvelujen valtionosuus ]:[Veroperustemuutoksista johtuvien veromenetysten korvaus]])</f>
        <v>30974502.306485493</v>
      </c>
      <c r="Q67" s="34">
        <f>Kotikuntakorvaus!F69</f>
        <v>-3852168.6975000002</v>
      </c>
      <c r="R67" s="341">
        <f>+Yhteenveto[[#This Row],[Kunnan  peruspalvelujen valtionosuus ]]+Yhteenveto[[#This Row],[Veroperustemuutoksista johtuvien veromenetysten korvaus]]+Yhteenveto[[#This Row],[Kotikuntakorvaus, netto]]</f>
        <v>27122333.608985491</v>
      </c>
      <c r="S67" s="11"/>
      <c r="T67"/>
    </row>
    <row r="68" spans="1:20" ht="15" x14ac:dyDescent="0.25">
      <c r="A68" s="32">
        <v>204</v>
      </c>
      <c r="B68" s="13" t="s">
        <v>73</v>
      </c>
      <c r="C68" s="15">
        <v>2589</v>
      </c>
      <c r="D68" s="15">
        <f>Ikärakenne[[#This Row],[Laskennalliset kustannukset, IKÄRAKENNE yhteensä, €]]</f>
        <v>3028386.8299999996</v>
      </c>
      <c r="E68" s="15">
        <f>'Lask. kustannukset MUUT'!AD74</f>
        <v>1195265.8856148962</v>
      </c>
      <c r="F68" s="231">
        <f>Yhteenveto[[#This Row],[Ikärakenne, laskennallinen kustannus]]+Yhteenveto[[#This Row],[Muut laskennalliset kustannukset ]]</f>
        <v>4223652.7156148963</v>
      </c>
      <c r="G68" s="451">
        <v>1548.77</v>
      </c>
      <c r="H68" s="17">
        <v>4009765.53</v>
      </c>
      <c r="I68" s="339">
        <f>Yhteenveto[[#This Row],[Laskennalliset kustannukset yhteensä]]-Yhteenveto[[#This Row],[Omarahoitusosuus, €]]</f>
        <v>213887.18561489647</v>
      </c>
      <c r="J68" s="33">
        <f>Lisäosat!U69</f>
        <v>393934.58771787304</v>
      </c>
      <c r="K68" s="34">
        <f>'Muut lis_väh'!Q66</f>
        <v>-1848014.1841615625</v>
      </c>
      <c r="L68" s="231">
        <f>Yhteenveto[[#This Row],[Valtionosuus omarahoitusosuuden jälkeen (välisumma)]]+Yhteenveto[[#This Row],[Lisäosat yhteensä]]+Yhteenveto[[#This Row],[Valtionosuuteen tehtävät vähennykset ja lisäykset, netto]]</f>
        <v>-1240192.410828793</v>
      </c>
      <c r="M68" s="34">
        <f>'Verotuloihin perust tasaus'!N73</f>
        <v>1321096.7766663299</v>
      </c>
      <c r="N68" s="303">
        <f>SUM(Yhteenveto[[#This Row],[Valtionosuus ennen verotuloihin perustuvaa valtionosuuden tasausta]]+Yhteenveto[[#This Row],[Verotuloihin perustuva valtionosuuden tasaus]])</f>
        <v>80904.365837536985</v>
      </c>
      <c r="O68" s="241">
        <f>Verokorvaukset!G66</f>
        <v>405219.79301170877</v>
      </c>
      <c r="P68" s="372">
        <f>SUM(Yhteenveto[[#This Row],[Kunnan  peruspalvelujen valtionosuus ]:[Veroperustemuutoksista johtuvien veromenetysten korvaus]])</f>
        <v>486124.15884924575</v>
      </c>
      <c r="Q68" s="34">
        <f>Kotikuntakorvaus!F70</f>
        <v>-879311.47499999998</v>
      </c>
      <c r="R68" s="341">
        <f>+Yhteenveto[[#This Row],[Kunnan  peruspalvelujen valtionosuus ]]+Yhteenveto[[#This Row],[Veroperustemuutoksista johtuvien veromenetysten korvaus]]+Yhteenveto[[#This Row],[Kotikuntakorvaus, netto]]</f>
        <v>-393187.31615075422</v>
      </c>
      <c r="S68" s="11"/>
      <c r="T68"/>
    </row>
    <row r="69" spans="1:20" ht="15" x14ac:dyDescent="0.25">
      <c r="A69" s="32">
        <v>205</v>
      </c>
      <c r="B69" s="13" t="s">
        <v>74</v>
      </c>
      <c r="C69" s="15">
        <v>36433</v>
      </c>
      <c r="D69" s="15">
        <f>Ikärakenne[[#This Row],[Laskennalliset kustannukset, IKÄRAKENNE yhteensä, €]]</f>
        <v>59262767.249999993</v>
      </c>
      <c r="E69" s="15">
        <f>'Lask. kustannukset MUUT'!AD75</f>
        <v>12818490.285015622</v>
      </c>
      <c r="F69" s="231">
        <f>Yhteenveto[[#This Row],[Ikärakenne, laskennallinen kustannus]]+Yhteenveto[[#This Row],[Muut laskennalliset kustannukset ]]</f>
        <v>72081257.535015613</v>
      </c>
      <c r="G69" s="451">
        <v>1548.77</v>
      </c>
      <c r="H69" s="17">
        <v>56426337.409999996</v>
      </c>
      <c r="I69" s="339">
        <f>Yhteenveto[[#This Row],[Laskennalliset kustannukset yhteensä]]-Yhteenveto[[#This Row],[Omarahoitusosuus, €]]</f>
        <v>15654920.125015616</v>
      </c>
      <c r="J69" s="33">
        <f>Lisäosat!U70</f>
        <v>1612689.8951720253</v>
      </c>
      <c r="K69" s="34">
        <f>'Muut lis_väh'!Q67</f>
        <v>-10172700.638037302</v>
      </c>
      <c r="L69" s="231">
        <f>Yhteenveto[[#This Row],[Valtionosuus omarahoitusosuuden jälkeen (välisumma)]]+Yhteenveto[[#This Row],[Lisäosat yhteensä]]+Yhteenveto[[#This Row],[Valtionosuuteen tehtävät vähennykset ja lisäykset, netto]]</f>
        <v>7094909.3821503408</v>
      </c>
      <c r="M69" s="34">
        <f>'Verotuloihin perust tasaus'!N74</f>
        <v>10988906.487979207</v>
      </c>
      <c r="N69" s="303">
        <f>SUM(Yhteenveto[[#This Row],[Valtionosuus ennen verotuloihin perustuvaa valtionosuuden tasausta]]+Yhteenveto[[#This Row],[Verotuloihin perustuva valtionosuuden tasaus]])</f>
        <v>18083815.870129548</v>
      </c>
      <c r="O69" s="241">
        <f>Verokorvaukset!G67</f>
        <v>3128917.6511472538</v>
      </c>
      <c r="P69" s="372">
        <f>SUM(Yhteenveto[[#This Row],[Kunnan  peruspalvelujen valtionosuus ]:[Veroperustemuutoksista johtuvien veromenetysten korvaus]])</f>
        <v>21212733.521276802</v>
      </c>
      <c r="Q69" s="34">
        <f>Kotikuntakorvaus!F71</f>
        <v>89044.200000000012</v>
      </c>
      <c r="R69" s="341">
        <f>+Yhteenveto[[#This Row],[Kunnan  peruspalvelujen valtionosuus ]]+Yhteenveto[[#This Row],[Veroperustemuutoksista johtuvien veromenetysten korvaus]]+Yhteenveto[[#This Row],[Kotikuntakorvaus, netto]]</f>
        <v>21301777.721276801</v>
      </c>
      <c r="S69" s="11"/>
      <c r="T69"/>
    </row>
    <row r="70" spans="1:20" ht="15" x14ac:dyDescent="0.25">
      <c r="A70" s="32">
        <v>208</v>
      </c>
      <c r="B70" s="13" t="s">
        <v>75</v>
      </c>
      <c r="C70" s="15">
        <v>12271</v>
      </c>
      <c r="D70" s="15">
        <f>Ikärakenne[[#This Row],[Laskennalliset kustannukset, IKÄRAKENNE yhteensä, €]]</f>
        <v>22933966.209999997</v>
      </c>
      <c r="E70" s="15">
        <f>'Lask. kustannukset MUUT'!AD76</f>
        <v>3243237.1248807628</v>
      </c>
      <c r="F70" s="231">
        <f>Yhteenveto[[#This Row],[Ikärakenne, laskennallinen kustannus]]+Yhteenveto[[#This Row],[Muut laskennalliset kustannukset ]]</f>
        <v>26177203.334880762</v>
      </c>
      <c r="G70" s="451">
        <v>1548.77</v>
      </c>
      <c r="H70" s="17">
        <v>19004956.669999998</v>
      </c>
      <c r="I70" s="339">
        <f>Yhteenveto[[#This Row],[Laskennalliset kustannukset yhteensä]]-Yhteenveto[[#This Row],[Omarahoitusosuus, €]]</f>
        <v>7172246.6648807637</v>
      </c>
      <c r="J70" s="33">
        <f>Lisäosat!U71</f>
        <v>792010.83361164876</v>
      </c>
      <c r="K70" s="34">
        <f>'Muut lis_väh'!Q68</f>
        <v>-2012.0454028189415</v>
      </c>
      <c r="L70" s="231">
        <f>Yhteenveto[[#This Row],[Valtionosuus omarahoitusosuuden jälkeen (välisumma)]]+Yhteenveto[[#This Row],[Lisäosat yhteensä]]+Yhteenveto[[#This Row],[Valtionosuuteen tehtävät vähennykset ja lisäykset, netto]]</f>
        <v>7962245.453089593</v>
      </c>
      <c r="M70" s="34">
        <f>'Verotuloihin perust tasaus'!N75</f>
        <v>5000879.9773802767</v>
      </c>
      <c r="N70" s="303">
        <f>SUM(Yhteenveto[[#This Row],[Valtionosuus ennen verotuloihin perustuvaa valtionosuuden tasausta]]+Yhteenveto[[#This Row],[Verotuloihin perustuva valtionosuuden tasaus]])</f>
        <v>12963125.430469871</v>
      </c>
      <c r="O70" s="241">
        <f>Verokorvaukset!G68</f>
        <v>1644011.7326205804</v>
      </c>
      <c r="P70" s="372">
        <f>SUM(Yhteenveto[[#This Row],[Kunnan  peruspalvelujen valtionosuus ]:[Veroperustemuutoksista johtuvien veromenetysten korvaus]])</f>
        <v>14607137.163090451</v>
      </c>
      <c r="Q70" s="34">
        <f>Kotikuntakorvaus!F72</f>
        <v>42402</v>
      </c>
      <c r="R70" s="341">
        <f>+Yhteenveto[[#This Row],[Kunnan  peruspalvelujen valtionosuus ]]+Yhteenveto[[#This Row],[Veroperustemuutoksista johtuvien veromenetysten korvaus]]+Yhteenveto[[#This Row],[Kotikuntakorvaus, netto]]</f>
        <v>14649539.163090451</v>
      </c>
      <c r="S70" s="11"/>
      <c r="T70"/>
    </row>
    <row r="71" spans="1:20" ht="15" x14ac:dyDescent="0.25">
      <c r="A71" s="32">
        <v>211</v>
      </c>
      <c r="B71" s="13" t="s">
        <v>76</v>
      </c>
      <c r="C71" s="15">
        <v>33951</v>
      </c>
      <c r="D71" s="15">
        <f>Ikärakenne[[#This Row],[Laskennalliset kustannukset, IKÄRAKENNE yhteensä, €]]</f>
        <v>65457417.649999991</v>
      </c>
      <c r="E71" s="15">
        <f>'Lask. kustannukset MUUT'!AD77</f>
        <v>6905468.3216843856</v>
      </c>
      <c r="F71" s="231">
        <f>Yhteenveto[[#This Row],[Ikärakenne, laskennallinen kustannus]]+Yhteenveto[[#This Row],[Muut laskennalliset kustannukset ]]</f>
        <v>72362885.971684381</v>
      </c>
      <c r="G71" s="451">
        <v>1548.77</v>
      </c>
      <c r="H71" s="17">
        <v>52582290.269999996</v>
      </c>
      <c r="I71" s="339">
        <f>Yhteenveto[[#This Row],[Laskennalliset kustannukset yhteensä]]-Yhteenveto[[#This Row],[Omarahoitusosuus, €]]</f>
        <v>19780595.701684386</v>
      </c>
      <c r="J71" s="33">
        <f>Lisäosat!U72</f>
        <v>1486879.6883189362</v>
      </c>
      <c r="K71" s="34">
        <f>'Muut lis_väh'!Q69</f>
        <v>-3386283.8735167836</v>
      </c>
      <c r="L71" s="231">
        <f>Yhteenveto[[#This Row],[Valtionosuus omarahoitusosuuden jälkeen (välisumma)]]+Yhteenveto[[#This Row],[Lisäosat yhteensä]]+Yhteenveto[[#This Row],[Valtionosuuteen tehtävät vähennykset ja lisäykset, netto]]</f>
        <v>17881191.51648654</v>
      </c>
      <c r="M71" s="34">
        <f>'Verotuloihin perust tasaus'!N76</f>
        <v>5207645.4435109682</v>
      </c>
      <c r="N71" s="303">
        <f>SUM(Yhteenveto[[#This Row],[Valtionosuus ennen verotuloihin perustuvaa valtionosuuden tasausta]]+Yhteenveto[[#This Row],[Verotuloihin perustuva valtionosuuden tasaus]])</f>
        <v>23088836.959997509</v>
      </c>
      <c r="O71" s="241">
        <f>Verokorvaukset!G69</f>
        <v>1340554.051627669</v>
      </c>
      <c r="P71" s="372">
        <f>SUM(Yhteenveto[[#This Row],[Kunnan  peruspalvelujen valtionosuus ]:[Veroperustemuutoksista johtuvien veromenetysten korvaus]])</f>
        <v>24429391.011625178</v>
      </c>
      <c r="Q71" s="34">
        <f>Kotikuntakorvaus!F73</f>
        <v>-1178775.6000000001</v>
      </c>
      <c r="R71" s="341">
        <f>+Yhteenveto[[#This Row],[Kunnan  peruspalvelujen valtionosuus ]]+Yhteenveto[[#This Row],[Veroperustemuutoksista johtuvien veromenetysten korvaus]]+Yhteenveto[[#This Row],[Kotikuntakorvaus, netto]]</f>
        <v>23250615.411625177</v>
      </c>
      <c r="S71" s="11"/>
      <c r="T71"/>
    </row>
    <row r="72" spans="1:20" ht="15" x14ac:dyDescent="0.25">
      <c r="A72" s="32">
        <v>213</v>
      </c>
      <c r="B72" s="13" t="s">
        <v>77</v>
      </c>
      <c r="C72" s="15">
        <v>5062</v>
      </c>
      <c r="D72" s="15">
        <f>Ikärakenne[[#This Row],[Laskennalliset kustannukset, IKÄRAKENNE yhteensä, €]]</f>
        <v>6350528.7999999998</v>
      </c>
      <c r="E72" s="15">
        <f>'Lask. kustannukset MUUT'!AD78</f>
        <v>2017984.1895084423</v>
      </c>
      <c r="F72" s="231">
        <f>Yhteenveto[[#This Row],[Ikärakenne, laskennallinen kustannus]]+Yhteenveto[[#This Row],[Muut laskennalliset kustannukset ]]</f>
        <v>8368512.9895084426</v>
      </c>
      <c r="G72" s="451">
        <v>1548.77</v>
      </c>
      <c r="H72" s="17">
        <v>7839873.7400000002</v>
      </c>
      <c r="I72" s="339">
        <f>Yhteenveto[[#This Row],[Laskennalliset kustannukset yhteensä]]-Yhteenveto[[#This Row],[Omarahoitusosuus, €]]</f>
        <v>528639.24950844236</v>
      </c>
      <c r="J72" s="33">
        <f>Lisäosat!U73</f>
        <v>664868.39781981381</v>
      </c>
      <c r="K72" s="34">
        <f>'Muut lis_väh'!Q70</f>
        <v>-718057.70152993419</v>
      </c>
      <c r="L72" s="231">
        <f>Yhteenveto[[#This Row],[Valtionosuus omarahoitusosuuden jälkeen (välisumma)]]+Yhteenveto[[#This Row],[Lisäosat yhteensä]]+Yhteenveto[[#This Row],[Valtionosuuteen tehtävät vähennykset ja lisäykset, netto]]</f>
        <v>475449.94579832198</v>
      </c>
      <c r="M72" s="34">
        <f>'Verotuloihin perust tasaus'!N77</f>
        <v>1366398.7444994675</v>
      </c>
      <c r="N72" s="303">
        <f>SUM(Yhteenveto[[#This Row],[Valtionosuus ennen verotuloihin perustuvaa valtionosuuden tasausta]]+Yhteenveto[[#This Row],[Verotuloihin perustuva valtionosuuden tasaus]])</f>
        <v>1841848.6902977894</v>
      </c>
      <c r="O72" s="241">
        <f>Verokorvaukset!G70</f>
        <v>772528.14191888645</v>
      </c>
      <c r="P72" s="372">
        <f>SUM(Yhteenveto[[#This Row],[Kunnan  peruspalvelujen valtionosuus ]:[Veroperustemuutoksista johtuvien veromenetysten korvaus]])</f>
        <v>2614376.8322166759</v>
      </c>
      <c r="Q72" s="34">
        <f>Kotikuntakorvaus!F74</f>
        <v>-70139.975000000006</v>
      </c>
      <c r="R72" s="341">
        <f>+Yhteenveto[[#This Row],[Kunnan  peruspalvelujen valtionosuus ]]+Yhteenveto[[#This Row],[Veroperustemuutoksista johtuvien veromenetysten korvaus]]+Yhteenveto[[#This Row],[Kotikuntakorvaus, netto]]</f>
        <v>2544236.8572166758</v>
      </c>
      <c r="S72" s="11"/>
      <c r="T72"/>
    </row>
    <row r="73" spans="1:20" ht="15" x14ac:dyDescent="0.25">
      <c r="A73" s="32">
        <v>214</v>
      </c>
      <c r="B73" s="13" t="s">
        <v>78</v>
      </c>
      <c r="C73" s="15">
        <v>12478</v>
      </c>
      <c r="D73" s="15">
        <f>Ikärakenne[[#This Row],[Laskennalliset kustannukset, IKÄRAKENNE yhteensä, €]]</f>
        <v>18924319.469999999</v>
      </c>
      <c r="E73" s="15">
        <f>'Lask. kustannukset MUUT'!AD79</f>
        <v>4631218.852155854</v>
      </c>
      <c r="F73" s="231">
        <f>Yhteenveto[[#This Row],[Ikärakenne, laskennallinen kustannus]]+Yhteenveto[[#This Row],[Muut laskennalliset kustannukset ]]</f>
        <v>23555538.322155852</v>
      </c>
      <c r="G73" s="451">
        <v>1548.77</v>
      </c>
      <c r="H73" s="17">
        <v>19325552.059999999</v>
      </c>
      <c r="I73" s="339">
        <f>Yhteenveto[[#This Row],[Laskennalliset kustannukset yhteensä]]-Yhteenveto[[#This Row],[Omarahoitusosuus, €]]</f>
        <v>4229986.2621558532</v>
      </c>
      <c r="J73" s="33">
        <f>Lisäosat!U74</f>
        <v>702365.87820335757</v>
      </c>
      <c r="K73" s="34">
        <f>'Muut lis_väh'!Q71</f>
        <v>-880804.19376367331</v>
      </c>
      <c r="L73" s="231">
        <f>Yhteenveto[[#This Row],[Valtionosuus omarahoitusosuuden jälkeen (välisumma)]]+Yhteenveto[[#This Row],[Lisäosat yhteensä]]+Yhteenveto[[#This Row],[Valtionosuuteen tehtävät vähennykset ja lisäykset, netto]]</f>
        <v>4051547.9465955375</v>
      </c>
      <c r="M73" s="34">
        <f>'Verotuloihin perust tasaus'!N78</f>
        <v>4942303.7383387117</v>
      </c>
      <c r="N73" s="303">
        <f>SUM(Yhteenveto[[#This Row],[Valtionosuus ennen verotuloihin perustuvaa valtionosuuden tasausta]]+Yhteenveto[[#This Row],[Verotuloihin perustuva valtionosuuden tasaus]])</f>
        <v>8993851.6849342491</v>
      </c>
      <c r="O73" s="241">
        <f>Verokorvaukset!G71</f>
        <v>1775212.6689404319</v>
      </c>
      <c r="P73" s="372">
        <f>SUM(Yhteenveto[[#This Row],[Kunnan  peruspalvelujen valtionosuus ]:[Veroperustemuutoksista johtuvien veromenetysten korvaus]])</f>
        <v>10769064.353874682</v>
      </c>
      <c r="Q73" s="34">
        <f>Kotikuntakorvaus!F75</f>
        <v>372960.92499999993</v>
      </c>
      <c r="R73" s="341">
        <f>+Yhteenveto[[#This Row],[Kunnan  peruspalvelujen valtionosuus ]]+Yhteenveto[[#This Row],[Veroperustemuutoksista johtuvien veromenetysten korvaus]]+Yhteenveto[[#This Row],[Kotikuntakorvaus, netto]]</f>
        <v>11142025.278874682</v>
      </c>
      <c r="S73" s="11"/>
      <c r="T73"/>
    </row>
    <row r="74" spans="1:20" ht="15" x14ac:dyDescent="0.25">
      <c r="A74" s="32">
        <v>216</v>
      </c>
      <c r="B74" s="13" t="s">
        <v>79</v>
      </c>
      <c r="C74" s="15">
        <v>1186</v>
      </c>
      <c r="D74" s="15">
        <f>Ikärakenne[[#This Row],[Laskennalliset kustannukset, IKÄRAKENNE yhteensä, €]]</f>
        <v>1555729.1099999999</v>
      </c>
      <c r="E74" s="15">
        <f>'Lask. kustannukset MUUT'!AD80</f>
        <v>608341.1565217243</v>
      </c>
      <c r="F74" s="231">
        <f>Yhteenveto[[#This Row],[Ikärakenne, laskennallinen kustannus]]+Yhteenveto[[#This Row],[Muut laskennalliset kustannukset ]]</f>
        <v>2164070.2665217239</v>
      </c>
      <c r="G74" s="451">
        <v>1548.77</v>
      </c>
      <c r="H74" s="17">
        <v>1836841.22</v>
      </c>
      <c r="I74" s="339">
        <f>Yhteenveto[[#This Row],[Laskennalliset kustannukset yhteensä]]-Yhteenveto[[#This Row],[Omarahoitusosuus, €]]</f>
        <v>327229.04652172397</v>
      </c>
      <c r="J74" s="33">
        <f>Lisäosat!U75</f>
        <v>404469.6271367569</v>
      </c>
      <c r="K74" s="34">
        <f>'Muut lis_väh'!Q72</f>
        <v>30020.800055434003</v>
      </c>
      <c r="L74" s="231">
        <f>Yhteenveto[[#This Row],[Valtionosuus omarahoitusosuuden jälkeen (välisumma)]]+Yhteenveto[[#This Row],[Lisäosat yhteensä]]+Yhteenveto[[#This Row],[Valtionosuuteen tehtävät vähennykset ja lisäykset, netto]]</f>
        <v>761719.47371391486</v>
      </c>
      <c r="M74" s="34">
        <f>'Verotuloihin perust tasaus'!N79</f>
        <v>481838.50826535537</v>
      </c>
      <c r="N74" s="303">
        <f>SUM(Yhteenveto[[#This Row],[Valtionosuus ennen verotuloihin perustuvaa valtionosuuden tasausta]]+Yhteenveto[[#This Row],[Verotuloihin perustuva valtionosuuden tasaus]])</f>
        <v>1243557.9819792702</v>
      </c>
      <c r="O74" s="241">
        <f>Verokorvaukset!G72</f>
        <v>227503.46959343244</v>
      </c>
      <c r="P74" s="372">
        <f>SUM(Yhteenveto[[#This Row],[Kunnan  peruspalvelujen valtionosuus ]:[Veroperustemuutoksista johtuvien veromenetysten korvaus]])</f>
        <v>1471061.4515727027</v>
      </c>
      <c r="Q74" s="34">
        <f>Kotikuntakorvaus!F76</f>
        <v>19434.25</v>
      </c>
      <c r="R74" s="341">
        <f>+Yhteenveto[[#This Row],[Kunnan  peruspalvelujen valtionosuus ]]+Yhteenveto[[#This Row],[Veroperustemuutoksista johtuvien veromenetysten korvaus]]+Yhteenveto[[#This Row],[Kotikuntakorvaus, netto]]</f>
        <v>1490495.7015727027</v>
      </c>
      <c r="S74" s="11"/>
      <c r="T74"/>
    </row>
    <row r="75" spans="1:20" ht="15" x14ac:dyDescent="0.25">
      <c r="A75" s="32">
        <v>217</v>
      </c>
      <c r="B75" s="13" t="s">
        <v>80</v>
      </c>
      <c r="C75" s="15">
        <v>5264</v>
      </c>
      <c r="D75" s="15">
        <f>Ikärakenne[[#This Row],[Laskennalliset kustannukset, IKÄRAKENNE yhteensä, €]]</f>
        <v>10182880.83</v>
      </c>
      <c r="E75" s="15">
        <f>'Lask. kustannukset MUUT'!AD81</f>
        <v>1392566.1778163451</v>
      </c>
      <c r="F75" s="231">
        <f>Yhteenveto[[#This Row],[Ikärakenne, laskennallinen kustannus]]+Yhteenveto[[#This Row],[Muut laskennalliset kustannukset ]]</f>
        <v>11575447.007816344</v>
      </c>
      <c r="G75" s="451">
        <v>1548.77</v>
      </c>
      <c r="H75" s="17">
        <v>8152725.2800000003</v>
      </c>
      <c r="I75" s="339">
        <f>Yhteenveto[[#This Row],[Laskennalliset kustannukset yhteensä]]-Yhteenveto[[#This Row],[Omarahoitusosuus, €]]</f>
        <v>3422721.7278163442</v>
      </c>
      <c r="J75" s="33">
        <f>Lisäosat!U76</f>
        <v>242870.7933192674</v>
      </c>
      <c r="K75" s="34">
        <f>'Muut lis_väh'!Q73</f>
        <v>-1828904.1760859552</v>
      </c>
      <c r="L75" s="231">
        <f>Yhteenveto[[#This Row],[Valtionosuus omarahoitusosuuden jälkeen (välisumma)]]+Yhteenveto[[#This Row],[Lisäosat yhteensä]]+Yhteenveto[[#This Row],[Valtionosuuteen tehtävät vähennykset ja lisäykset, netto]]</f>
        <v>1836688.3450496562</v>
      </c>
      <c r="M75" s="34">
        <f>'Verotuloihin perust tasaus'!N80</f>
        <v>2644428.0238865316</v>
      </c>
      <c r="N75" s="303">
        <f>SUM(Yhteenveto[[#This Row],[Valtionosuus ennen verotuloihin perustuvaa valtionosuuden tasausta]]+Yhteenveto[[#This Row],[Verotuloihin perustuva valtionosuuden tasaus]])</f>
        <v>4481116.3689361876</v>
      </c>
      <c r="O75" s="241">
        <f>Verokorvaukset!G73</f>
        <v>594318.49555970356</v>
      </c>
      <c r="P75" s="372">
        <f>SUM(Yhteenveto[[#This Row],[Kunnan  peruspalvelujen valtionosuus ]:[Veroperustemuutoksista johtuvien veromenetysten korvaus]])</f>
        <v>5075434.8644958911</v>
      </c>
      <c r="Q75" s="34">
        <f>Kotikuntakorvaus!F77</f>
        <v>-44433.762499999997</v>
      </c>
      <c r="R75" s="341">
        <f>+Yhteenveto[[#This Row],[Kunnan  peruspalvelujen valtionosuus ]]+Yhteenveto[[#This Row],[Veroperustemuutoksista johtuvien veromenetysten korvaus]]+Yhteenveto[[#This Row],[Kotikuntakorvaus, netto]]</f>
        <v>5031001.101995891</v>
      </c>
      <c r="S75" s="11"/>
      <c r="T75"/>
    </row>
    <row r="76" spans="1:20" ht="15" x14ac:dyDescent="0.25">
      <c r="A76" s="32">
        <v>218</v>
      </c>
      <c r="B76" s="13" t="s">
        <v>81</v>
      </c>
      <c r="C76" s="15">
        <v>1159</v>
      </c>
      <c r="D76" s="15">
        <f>Ikärakenne[[#This Row],[Laskennalliset kustannukset, IKÄRAKENNE yhteensä, €]]</f>
        <v>1369118.13</v>
      </c>
      <c r="E76" s="15">
        <f>'Lask. kustannukset MUUT'!AD82</f>
        <v>361839.72411722335</v>
      </c>
      <c r="F76" s="231">
        <f>Yhteenveto[[#This Row],[Ikärakenne, laskennallinen kustannus]]+Yhteenveto[[#This Row],[Muut laskennalliset kustannukset ]]</f>
        <v>1730957.8541172233</v>
      </c>
      <c r="G76" s="451">
        <v>1548.77</v>
      </c>
      <c r="H76" s="17">
        <v>1795024.43</v>
      </c>
      <c r="I76" s="339">
        <f>Yhteenveto[[#This Row],[Laskennalliset kustannukset yhteensä]]-Yhteenveto[[#This Row],[Omarahoitusosuus, €]]</f>
        <v>-64066.57588277664</v>
      </c>
      <c r="J76" s="33">
        <f>Lisäosat!U77</f>
        <v>79404.795737540757</v>
      </c>
      <c r="K76" s="34">
        <f>'Muut lis_väh'!Q74</f>
        <v>367077.63475181162</v>
      </c>
      <c r="L76" s="231">
        <f>Yhteenveto[[#This Row],[Valtionosuus omarahoitusosuuden jälkeen (välisumma)]]+Yhteenveto[[#This Row],[Lisäosat yhteensä]]+Yhteenveto[[#This Row],[Valtionosuuteen tehtävät vähennykset ja lisäykset, netto]]</f>
        <v>382415.85460657574</v>
      </c>
      <c r="M76" s="34">
        <f>'Verotuloihin perust tasaus'!N81</f>
        <v>718336.58023720805</v>
      </c>
      <c r="N76" s="303">
        <f>SUM(Yhteenveto[[#This Row],[Valtionosuus ennen verotuloihin perustuvaa valtionosuuden tasausta]]+Yhteenveto[[#This Row],[Verotuloihin perustuva valtionosuuden tasaus]])</f>
        <v>1100752.4348437837</v>
      </c>
      <c r="O76" s="241">
        <f>Verokorvaukset!G74</f>
        <v>249487.71964812008</v>
      </c>
      <c r="P76" s="372">
        <f>SUM(Yhteenveto[[#This Row],[Kunnan  peruspalvelujen valtionosuus ]:[Veroperustemuutoksista johtuvien veromenetysten korvaus]])</f>
        <v>1350240.1544919037</v>
      </c>
      <c r="Q76" s="34">
        <f>Kotikuntakorvaus!F78</f>
        <v>-305471.07500000001</v>
      </c>
      <c r="R76" s="341">
        <f>+Yhteenveto[[#This Row],[Kunnan  peruspalvelujen valtionosuus ]]+Yhteenveto[[#This Row],[Veroperustemuutoksista johtuvien veromenetysten korvaus]]+Yhteenveto[[#This Row],[Kotikuntakorvaus, netto]]</f>
        <v>1044769.0794919038</v>
      </c>
      <c r="S76" s="11"/>
      <c r="T76"/>
    </row>
    <row r="77" spans="1:20" ht="15" x14ac:dyDescent="0.25">
      <c r="A77" s="32">
        <v>224</v>
      </c>
      <c r="B77" s="13" t="s">
        <v>82</v>
      </c>
      <c r="C77" s="15">
        <v>8440</v>
      </c>
      <c r="D77" s="15">
        <f>Ikärakenne[[#This Row],[Laskennalliset kustannukset, IKÄRAKENNE yhteensä, €]]</f>
        <v>13035029.790000001</v>
      </c>
      <c r="E77" s="15">
        <f>'Lask. kustannukset MUUT'!AD83</f>
        <v>3414071.0236772303</v>
      </c>
      <c r="F77" s="231">
        <f>Yhteenveto[[#This Row],[Ikärakenne, laskennallinen kustannus]]+Yhteenveto[[#This Row],[Muut laskennalliset kustannukset ]]</f>
        <v>16449100.813677231</v>
      </c>
      <c r="G77" s="451">
        <v>1548.77</v>
      </c>
      <c r="H77" s="17">
        <v>13071618.800000001</v>
      </c>
      <c r="I77" s="339">
        <f>Yhteenveto[[#This Row],[Laskennalliset kustannukset yhteensä]]-Yhteenveto[[#This Row],[Omarahoitusosuus, €]]</f>
        <v>3377482.0136772301</v>
      </c>
      <c r="J77" s="33">
        <f>Lisäosat!U78</f>
        <v>250242.62417503339</v>
      </c>
      <c r="K77" s="34">
        <f>'Muut lis_väh'!Q75</f>
        <v>-913359.73600403965</v>
      </c>
      <c r="L77" s="231">
        <f>Yhteenveto[[#This Row],[Valtionosuus omarahoitusosuuden jälkeen (välisumma)]]+Yhteenveto[[#This Row],[Lisäosat yhteensä]]+Yhteenveto[[#This Row],[Valtionosuuteen tehtävät vähennykset ja lisäykset, netto]]</f>
        <v>2714364.901848224</v>
      </c>
      <c r="M77" s="34">
        <f>'Verotuloihin perust tasaus'!N82</f>
        <v>3779558.8200249788</v>
      </c>
      <c r="N77" s="303">
        <f>SUM(Yhteenveto[[#This Row],[Valtionosuus ennen verotuloihin perustuvaa valtionosuuden tasausta]]+Yhteenveto[[#This Row],[Verotuloihin perustuva valtionosuuden tasaus]])</f>
        <v>6493923.7218732033</v>
      </c>
      <c r="O77" s="241">
        <f>Verokorvaukset!G75</f>
        <v>793137.3296105928</v>
      </c>
      <c r="P77" s="372">
        <f>SUM(Yhteenveto[[#This Row],[Kunnan  peruspalvelujen valtionosuus ]:[Veroperustemuutoksista johtuvien veromenetysten korvaus]])</f>
        <v>7287061.051483796</v>
      </c>
      <c r="Q77" s="34">
        <f>Kotikuntakorvaus!F79</f>
        <v>333915.75</v>
      </c>
      <c r="R77" s="341">
        <f>+Yhteenveto[[#This Row],[Kunnan  peruspalvelujen valtionosuus ]]+Yhteenveto[[#This Row],[Veroperustemuutoksista johtuvien veromenetysten korvaus]]+Yhteenveto[[#This Row],[Kotikuntakorvaus, netto]]</f>
        <v>7620976.801483796</v>
      </c>
      <c r="S77" s="11"/>
      <c r="T77"/>
    </row>
    <row r="78" spans="1:20" ht="15" x14ac:dyDescent="0.25">
      <c r="A78" s="32">
        <v>226</v>
      </c>
      <c r="B78" s="13" t="s">
        <v>83</v>
      </c>
      <c r="C78" s="15">
        <v>3573</v>
      </c>
      <c r="D78" s="15">
        <f>Ikärakenne[[#This Row],[Laskennalliset kustannukset, IKÄRAKENNE yhteensä, €]]</f>
        <v>4476664.1300000008</v>
      </c>
      <c r="E78" s="15">
        <f>'Lask. kustannukset MUUT'!AD84</f>
        <v>1475434.8396909463</v>
      </c>
      <c r="F78" s="231">
        <f>Yhteenveto[[#This Row],[Ikärakenne, laskennallinen kustannus]]+Yhteenveto[[#This Row],[Muut laskennalliset kustannukset ]]</f>
        <v>5952098.9696909469</v>
      </c>
      <c r="G78" s="451">
        <v>1548.77</v>
      </c>
      <c r="H78" s="17">
        <v>5533755.21</v>
      </c>
      <c r="I78" s="339">
        <f>Yhteenveto[[#This Row],[Laskennalliset kustannukset yhteensä]]-Yhteenveto[[#This Row],[Omarahoitusosuus, €]]</f>
        <v>418343.7596909469</v>
      </c>
      <c r="J78" s="33">
        <f>Lisäosat!U79</f>
        <v>595976.61118851881</v>
      </c>
      <c r="K78" s="34">
        <f>'Muut lis_väh'!Q76</f>
        <v>316285.36334824655</v>
      </c>
      <c r="L78" s="231">
        <f>Yhteenveto[[#This Row],[Valtionosuus omarahoitusosuuden jälkeen (välisumma)]]+Yhteenveto[[#This Row],[Lisäosat yhteensä]]+Yhteenveto[[#This Row],[Valtionosuuteen tehtävät vähennykset ja lisäykset, netto]]</f>
        <v>1330605.7342277123</v>
      </c>
      <c r="M78" s="34">
        <f>'Verotuloihin perust tasaus'!N83</f>
        <v>1613122.0104933528</v>
      </c>
      <c r="N78" s="303">
        <f>SUM(Yhteenveto[[#This Row],[Valtionosuus ennen verotuloihin perustuvaa valtionosuuden tasausta]]+Yhteenveto[[#This Row],[Verotuloihin perustuva valtionosuuden tasaus]])</f>
        <v>2943727.7447210653</v>
      </c>
      <c r="O78" s="241">
        <f>Verokorvaukset!G76</f>
        <v>561890.862705081</v>
      </c>
      <c r="P78" s="372">
        <f>SUM(Yhteenveto[[#This Row],[Kunnan  peruspalvelujen valtionosuus ]:[Veroperustemuutoksista johtuvien veromenetysten korvaus]])</f>
        <v>3505618.607426146</v>
      </c>
      <c r="Q78" s="34">
        <f>Kotikuntakorvaus!F80</f>
        <v>53090.837499999994</v>
      </c>
      <c r="R78" s="341">
        <f>+Yhteenveto[[#This Row],[Kunnan  peruspalvelujen valtionosuus ]]+Yhteenveto[[#This Row],[Veroperustemuutoksista johtuvien veromenetysten korvaus]]+Yhteenveto[[#This Row],[Kotikuntakorvaus, netto]]</f>
        <v>3558709.444926146</v>
      </c>
      <c r="S78" s="11"/>
      <c r="T78"/>
    </row>
    <row r="79" spans="1:20" ht="15" x14ac:dyDescent="0.25">
      <c r="A79" s="32">
        <v>230</v>
      </c>
      <c r="B79" s="13" t="s">
        <v>84</v>
      </c>
      <c r="C79" s="15">
        <v>2170</v>
      </c>
      <c r="D79" s="15">
        <f>Ikärakenne[[#This Row],[Laskennalliset kustannukset, IKÄRAKENNE yhteensä, €]]</f>
        <v>2939561.5600000005</v>
      </c>
      <c r="E79" s="15">
        <f>'Lask. kustannukset MUUT'!AD85</f>
        <v>973088.17633316363</v>
      </c>
      <c r="F79" s="231">
        <f>Yhteenveto[[#This Row],[Ikärakenne, laskennallinen kustannus]]+Yhteenveto[[#This Row],[Muut laskennalliset kustannukset ]]</f>
        <v>3912649.7363331644</v>
      </c>
      <c r="G79" s="451">
        <v>1548.77</v>
      </c>
      <c r="H79" s="17">
        <v>3360830.9</v>
      </c>
      <c r="I79" s="339">
        <f>Yhteenveto[[#This Row],[Laskennalliset kustannukset yhteensä]]-Yhteenveto[[#This Row],[Omarahoitusosuus, €]]</f>
        <v>551818.83633316448</v>
      </c>
      <c r="J79" s="33">
        <f>Lisäosat!U80</f>
        <v>300626.29531921988</v>
      </c>
      <c r="K79" s="34">
        <f>'Muut lis_väh'!Q77</f>
        <v>-33558.637200036334</v>
      </c>
      <c r="L79" s="231">
        <f>Yhteenveto[[#This Row],[Valtionosuus omarahoitusosuuden jälkeen (välisumma)]]+Yhteenveto[[#This Row],[Lisäosat yhteensä]]+Yhteenveto[[#This Row],[Valtionosuuteen tehtävät vähennykset ja lisäykset, netto]]</f>
        <v>818886.49445234798</v>
      </c>
      <c r="M79" s="34">
        <f>'Verotuloihin perust tasaus'!N84</f>
        <v>1262013.2135472449</v>
      </c>
      <c r="N79" s="303">
        <f>SUM(Yhteenveto[[#This Row],[Valtionosuus ennen verotuloihin perustuvaa valtionosuuden tasausta]]+Yhteenveto[[#This Row],[Verotuloihin perustuva valtionosuuden tasaus]])</f>
        <v>2080899.7079995929</v>
      </c>
      <c r="O79" s="241">
        <f>Verokorvaukset!G77</f>
        <v>470637.03210517537</v>
      </c>
      <c r="P79" s="372">
        <f>SUM(Yhteenveto[[#This Row],[Kunnan  peruspalvelujen valtionosuus ]:[Veroperustemuutoksista johtuvien veromenetysten korvaus]])</f>
        <v>2551536.7401047684</v>
      </c>
      <c r="Q79" s="34">
        <f>Kotikuntakorvaus!F81</f>
        <v>7067</v>
      </c>
      <c r="R79" s="341">
        <f>+Yhteenveto[[#This Row],[Kunnan  peruspalvelujen valtionosuus ]]+Yhteenveto[[#This Row],[Veroperustemuutoksista johtuvien veromenetysten korvaus]]+Yhteenveto[[#This Row],[Kotikuntakorvaus, netto]]</f>
        <v>2558603.7401047684</v>
      </c>
      <c r="S79" s="11"/>
      <c r="T79"/>
    </row>
    <row r="80" spans="1:20" ht="15" x14ac:dyDescent="0.25">
      <c r="A80" s="32">
        <v>231</v>
      </c>
      <c r="B80" s="13" t="s">
        <v>85</v>
      </c>
      <c r="C80" s="15">
        <v>1241</v>
      </c>
      <c r="D80" s="15">
        <f>Ikärakenne[[#This Row],[Laskennalliset kustannukset, IKÄRAKENNE yhteensä, €]]</f>
        <v>1784431.0599999998</v>
      </c>
      <c r="E80" s="15">
        <f>'Lask. kustannukset MUUT'!AD86</f>
        <v>775268.64351431944</v>
      </c>
      <c r="F80" s="231">
        <f>Yhteenveto[[#This Row],[Ikärakenne, laskennallinen kustannus]]+Yhteenveto[[#This Row],[Muut laskennalliset kustannukset ]]</f>
        <v>2559699.7035143194</v>
      </c>
      <c r="G80" s="451">
        <v>1548.77</v>
      </c>
      <c r="H80" s="17">
        <v>1922023.57</v>
      </c>
      <c r="I80" s="339">
        <f>Yhteenveto[[#This Row],[Laskennalliset kustannukset yhteensä]]-Yhteenveto[[#This Row],[Omarahoitusosuus, €]]</f>
        <v>637676.13351431931</v>
      </c>
      <c r="J80" s="33">
        <f>Lisäosat!U81</f>
        <v>108303.16480278036</v>
      </c>
      <c r="K80" s="34">
        <f>'Muut lis_väh'!Q78</f>
        <v>-1399780.2511016934</v>
      </c>
      <c r="L80" s="231">
        <f>Yhteenveto[[#This Row],[Valtionosuus omarahoitusosuuden jälkeen (välisumma)]]+Yhteenveto[[#This Row],[Lisäosat yhteensä]]+Yhteenveto[[#This Row],[Valtionosuuteen tehtävät vähennykset ja lisäykset, netto]]</f>
        <v>-653800.95278459368</v>
      </c>
      <c r="M80" s="34">
        <f>'Verotuloihin perust tasaus'!N85</f>
        <v>-48824.6842812459</v>
      </c>
      <c r="N80" s="303">
        <f>SUM(Yhteenveto[[#This Row],[Valtionosuus ennen verotuloihin perustuvaa valtionosuuden tasausta]]+Yhteenveto[[#This Row],[Verotuloihin perustuva valtionosuuden tasaus]])</f>
        <v>-702625.6370658396</v>
      </c>
      <c r="O80" s="241">
        <f>Verokorvaukset!G78</f>
        <v>139412.49869341365</v>
      </c>
      <c r="P80" s="372">
        <f>SUM(Yhteenveto[[#This Row],[Kunnan  peruspalvelujen valtionosuus ]:[Veroperustemuutoksista johtuvien veromenetysten korvaus]])</f>
        <v>-563213.13837242592</v>
      </c>
      <c r="Q80" s="34">
        <f>Kotikuntakorvaus!F82</f>
        <v>-404585.75</v>
      </c>
      <c r="R80" s="341">
        <f>+Yhteenveto[[#This Row],[Kunnan  peruspalvelujen valtionosuus ]]+Yhteenveto[[#This Row],[Veroperustemuutoksista johtuvien veromenetysten korvaus]]+Yhteenveto[[#This Row],[Kotikuntakorvaus, netto]]</f>
        <v>-967798.88837242592</v>
      </c>
      <c r="S80" s="11"/>
      <c r="T80"/>
    </row>
    <row r="81" spans="1:20" ht="15" x14ac:dyDescent="0.25">
      <c r="A81" s="32">
        <v>232</v>
      </c>
      <c r="B81" s="13" t="s">
        <v>86</v>
      </c>
      <c r="C81" s="15">
        <v>12518</v>
      </c>
      <c r="D81" s="15">
        <f>Ikärakenne[[#This Row],[Laskennalliset kustannukset, IKÄRAKENNE yhteensä, €]]</f>
        <v>20087132.5</v>
      </c>
      <c r="E81" s="15">
        <f>'Lask. kustannukset MUUT'!AD87</f>
        <v>3833983.841945291</v>
      </c>
      <c r="F81" s="231">
        <f>Yhteenveto[[#This Row],[Ikärakenne, laskennallinen kustannus]]+Yhteenveto[[#This Row],[Muut laskennalliset kustannukset ]]</f>
        <v>23921116.341945291</v>
      </c>
      <c r="G81" s="451">
        <v>1548.77</v>
      </c>
      <c r="H81" s="17">
        <v>19387502.859999999</v>
      </c>
      <c r="I81" s="339">
        <f>Yhteenveto[[#This Row],[Laskennalliset kustannukset yhteensä]]-Yhteenveto[[#This Row],[Omarahoitusosuus, €]]</f>
        <v>4533613.4819452912</v>
      </c>
      <c r="J81" s="33">
        <f>Lisäosat!U82</f>
        <v>462149.38957061619</v>
      </c>
      <c r="K81" s="34">
        <f>'Muut lis_väh'!Q79</f>
        <v>-945557.68146650167</v>
      </c>
      <c r="L81" s="231">
        <f>Yhteenveto[[#This Row],[Valtionosuus omarahoitusosuuden jälkeen (välisumma)]]+Yhteenveto[[#This Row],[Lisäosat yhteensä]]+Yhteenveto[[#This Row],[Valtionosuuteen tehtävät vähennykset ja lisäykset, netto]]</f>
        <v>4050205.1900494057</v>
      </c>
      <c r="M81" s="34">
        <f>'Verotuloihin perust tasaus'!N86</f>
        <v>5499797.9505121093</v>
      </c>
      <c r="N81" s="303">
        <f>SUM(Yhteenveto[[#This Row],[Valtionosuus ennen verotuloihin perustuvaa valtionosuuden tasausta]]+Yhteenveto[[#This Row],[Verotuloihin perustuva valtionosuuden tasaus]])</f>
        <v>9550003.1405615155</v>
      </c>
      <c r="O81" s="241">
        <f>Verokorvaukset!G79</f>
        <v>1825242.9433907049</v>
      </c>
      <c r="P81" s="372">
        <f>SUM(Yhteenveto[[#This Row],[Kunnan  peruspalvelujen valtionosuus ]:[Veroperustemuutoksista johtuvien veromenetysten korvaus]])</f>
        <v>11375246.08395222</v>
      </c>
      <c r="Q81" s="34">
        <f>Kotikuntakorvaus!F83</f>
        <v>10600.5</v>
      </c>
      <c r="R81" s="341">
        <f>+Yhteenveto[[#This Row],[Kunnan  peruspalvelujen valtionosuus ]]+Yhteenveto[[#This Row],[Veroperustemuutoksista johtuvien veromenetysten korvaus]]+Yhteenveto[[#This Row],[Kotikuntakorvaus, netto]]</f>
        <v>11385846.58395222</v>
      </c>
      <c r="S81" s="11"/>
      <c r="T81"/>
    </row>
    <row r="82" spans="1:20" ht="15" x14ac:dyDescent="0.25">
      <c r="A82" s="32">
        <v>233</v>
      </c>
      <c r="B82" s="13" t="s">
        <v>87</v>
      </c>
      <c r="C82" s="15">
        <v>15050</v>
      </c>
      <c r="D82" s="15">
        <f>Ikärakenne[[#This Row],[Laskennalliset kustannukset, IKÄRAKENNE yhteensä, €]]</f>
        <v>24097430.949999999</v>
      </c>
      <c r="E82" s="15">
        <f>'Lask. kustannukset MUUT'!AD88</f>
        <v>4691835.1813248023</v>
      </c>
      <c r="F82" s="231">
        <f>Yhteenveto[[#This Row],[Ikärakenne, laskennallinen kustannus]]+Yhteenveto[[#This Row],[Muut laskennalliset kustannukset ]]</f>
        <v>28789266.131324802</v>
      </c>
      <c r="G82" s="451">
        <v>1548.77</v>
      </c>
      <c r="H82" s="17">
        <v>23308988.5</v>
      </c>
      <c r="I82" s="339">
        <f>Yhteenveto[[#This Row],[Laskennalliset kustannukset yhteensä]]-Yhteenveto[[#This Row],[Omarahoitusosuus, €]]</f>
        <v>5480277.6313248016</v>
      </c>
      <c r="J82" s="33">
        <f>Lisäosat!U83</f>
        <v>469902.86422567966</v>
      </c>
      <c r="K82" s="34">
        <f>'Muut lis_väh'!Q80</f>
        <v>732856.6388818553</v>
      </c>
      <c r="L82" s="231">
        <f>Yhteenveto[[#This Row],[Valtionosuus omarahoitusosuuden jälkeen (välisumma)]]+Yhteenveto[[#This Row],[Lisäosat yhteensä]]+Yhteenveto[[#This Row],[Valtionosuuteen tehtävät vähennykset ja lisäykset, netto]]</f>
        <v>6683037.1344323372</v>
      </c>
      <c r="M82" s="34">
        <f>'Verotuloihin perust tasaus'!N87</f>
        <v>7375163.4351078551</v>
      </c>
      <c r="N82" s="303">
        <f>SUM(Yhteenveto[[#This Row],[Valtionosuus ennen verotuloihin perustuvaa valtionosuuden tasausta]]+Yhteenveto[[#This Row],[Verotuloihin perustuva valtionosuuden tasaus]])</f>
        <v>14058200.569540191</v>
      </c>
      <c r="O82" s="241">
        <f>Verokorvaukset!G80</f>
        <v>2300717.9296639594</v>
      </c>
      <c r="P82" s="372">
        <f>SUM(Yhteenveto[[#This Row],[Kunnan  peruspalvelujen valtionosuus ]:[Veroperustemuutoksista johtuvien veromenetysten korvaus]])</f>
        <v>16358918.499204151</v>
      </c>
      <c r="Q82" s="34">
        <f>Kotikuntakorvaus!F84</f>
        <v>161657.62500000006</v>
      </c>
      <c r="R82" s="341">
        <f>+Yhteenveto[[#This Row],[Kunnan  peruspalvelujen valtionosuus ]]+Yhteenveto[[#This Row],[Veroperustemuutoksista johtuvien veromenetysten korvaus]]+Yhteenveto[[#This Row],[Kotikuntakorvaus, netto]]</f>
        <v>16520576.124204151</v>
      </c>
      <c r="S82" s="11"/>
      <c r="T82"/>
    </row>
    <row r="83" spans="1:20" ht="15" x14ac:dyDescent="0.25">
      <c r="A83" s="32">
        <v>235</v>
      </c>
      <c r="B83" s="13" t="s">
        <v>88</v>
      </c>
      <c r="C83" s="15">
        <v>10253</v>
      </c>
      <c r="D83" s="15">
        <f>Ikärakenne[[#This Row],[Laskennalliset kustannukset, IKÄRAKENNE yhteensä, €]]</f>
        <v>19810346.91</v>
      </c>
      <c r="E83" s="15">
        <f>'Lask. kustannukset MUUT'!AD89</f>
        <v>4489579.2243628521</v>
      </c>
      <c r="F83" s="231">
        <f>Yhteenveto[[#This Row],[Ikärakenne, laskennallinen kustannus]]+Yhteenveto[[#This Row],[Muut laskennalliset kustannukset ]]</f>
        <v>24299926.134362854</v>
      </c>
      <c r="G83" s="451">
        <v>1548.77</v>
      </c>
      <c r="H83" s="17">
        <v>15879538.810000001</v>
      </c>
      <c r="I83" s="339">
        <f>Yhteenveto[[#This Row],[Laskennalliset kustannukset yhteensä]]-Yhteenveto[[#This Row],[Omarahoitusosuus, €]]</f>
        <v>8420387.3243628535</v>
      </c>
      <c r="J83" s="33">
        <f>Lisäosat!U84</f>
        <v>313939.94253818196</v>
      </c>
      <c r="K83" s="34">
        <f>'Muut lis_väh'!Q81</f>
        <v>11231372.387204643</v>
      </c>
      <c r="L83" s="231">
        <f>Yhteenveto[[#This Row],[Valtionosuus omarahoitusosuuden jälkeen (välisumma)]]+Yhteenveto[[#This Row],[Lisäosat yhteensä]]+Yhteenveto[[#This Row],[Valtionosuuteen tehtävät vähennykset ja lisäykset, netto]]</f>
        <v>19965699.654105678</v>
      </c>
      <c r="M83" s="34">
        <f>'Verotuloihin perust tasaus'!N88</f>
        <v>-1627872.5463101838</v>
      </c>
      <c r="N83" s="303">
        <f>SUM(Yhteenveto[[#This Row],[Valtionosuus ennen verotuloihin perustuvaa valtionosuuden tasausta]]+Yhteenveto[[#This Row],[Verotuloihin perustuva valtionosuuden tasaus]])</f>
        <v>18337827.107795496</v>
      </c>
      <c r="O83" s="241">
        <f>Verokorvaukset!G81</f>
        <v>403777.84622581839</v>
      </c>
      <c r="P83" s="372">
        <f>SUM(Yhteenveto[[#This Row],[Kunnan  peruspalvelujen valtionosuus ]:[Veroperustemuutoksista johtuvien veromenetysten korvaus]])</f>
        <v>18741604.954021312</v>
      </c>
      <c r="Q83" s="34">
        <f>Kotikuntakorvaus!F85</f>
        <v>2864838.1274999999</v>
      </c>
      <c r="R83" s="341">
        <f>+Yhteenveto[[#This Row],[Kunnan  peruspalvelujen valtionosuus ]]+Yhteenveto[[#This Row],[Veroperustemuutoksista johtuvien veromenetysten korvaus]]+Yhteenveto[[#This Row],[Kotikuntakorvaus, netto]]</f>
        <v>21606443.081521314</v>
      </c>
      <c r="S83" s="11"/>
      <c r="T83"/>
    </row>
    <row r="84" spans="1:20" ht="15" x14ac:dyDescent="0.25">
      <c r="A84" s="32">
        <v>236</v>
      </c>
      <c r="B84" s="13" t="s">
        <v>89</v>
      </c>
      <c r="C84" s="15">
        <v>4118</v>
      </c>
      <c r="D84" s="15">
        <f>Ikärakenne[[#This Row],[Laskennalliset kustannukset, IKÄRAKENNE yhteensä, €]]</f>
        <v>7808455.5399999991</v>
      </c>
      <c r="E84" s="15">
        <f>'Lask. kustannukset MUUT'!AD90</f>
        <v>984011.31988375366</v>
      </c>
      <c r="F84" s="231">
        <f>Yhteenveto[[#This Row],[Ikärakenne, laskennallinen kustannus]]+Yhteenveto[[#This Row],[Muut laskennalliset kustannukset ]]</f>
        <v>8792466.8598837536</v>
      </c>
      <c r="G84" s="451">
        <v>1548.77</v>
      </c>
      <c r="H84" s="17">
        <v>6377834.8600000003</v>
      </c>
      <c r="I84" s="339">
        <f>Yhteenveto[[#This Row],[Laskennalliset kustannukset yhteensä]]-Yhteenveto[[#This Row],[Omarahoitusosuus, €]]</f>
        <v>2414631.9998837532</v>
      </c>
      <c r="J84" s="33">
        <f>Lisäosat!U85</f>
        <v>222031.15197802731</v>
      </c>
      <c r="K84" s="34">
        <f>'Muut lis_väh'!Q82</f>
        <v>-405551.41800462606</v>
      </c>
      <c r="L84" s="231">
        <f>Yhteenveto[[#This Row],[Valtionosuus omarahoitusosuuden jälkeen (välisumma)]]+Yhteenveto[[#This Row],[Lisäosat yhteensä]]+Yhteenveto[[#This Row],[Valtionosuuteen tehtävät vähennykset ja lisäykset, netto]]</f>
        <v>2231111.7338571544</v>
      </c>
      <c r="M84" s="34">
        <f>'Verotuloihin perust tasaus'!N89</f>
        <v>2203581.3922416684</v>
      </c>
      <c r="N84" s="303">
        <f>SUM(Yhteenveto[[#This Row],[Valtionosuus ennen verotuloihin perustuvaa valtionosuuden tasausta]]+Yhteenveto[[#This Row],[Verotuloihin perustuva valtionosuuden tasaus]])</f>
        <v>4434693.1260988228</v>
      </c>
      <c r="O84" s="241">
        <f>Verokorvaukset!G82</f>
        <v>513731.10129269917</v>
      </c>
      <c r="P84" s="372">
        <f>SUM(Yhteenveto[[#This Row],[Kunnan  peruspalvelujen valtionosuus ]:[Veroperustemuutoksista johtuvien veromenetysten korvaus]])</f>
        <v>4948424.2273915224</v>
      </c>
      <c r="Q84" s="34">
        <f>Kotikuntakorvaus!F86</f>
        <v>318191.67500000005</v>
      </c>
      <c r="R84" s="341">
        <f>+Yhteenveto[[#This Row],[Kunnan  peruspalvelujen valtionosuus ]]+Yhteenveto[[#This Row],[Veroperustemuutoksista johtuvien veromenetysten korvaus]]+Yhteenveto[[#This Row],[Kotikuntakorvaus, netto]]</f>
        <v>5266615.9023915222</v>
      </c>
      <c r="S84" s="11"/>
      <c r="T84"/>
    </row>
    <row r="85" spans="1:20" ht="15" x14ac:dyDescent="0.25">
      <c r="A85" s="32">
        <v>239</v>
      </c>
      <c r="B85" s="13" t="s">
        <v>90</v>
      </c>
      <c r="C85" s="15">
        <v>1985</v>
      </c>
      <c r="D85" s="15">
        <f>Ikärakenne[[#This Row],[Laskennalliset kustannukset, IKÄRAKENNE yhteensä, €]]</f>
        <v>2426428.6500000004</v>
      </c>
      <c r="E85" s="15">
        <f>'Lask. kustannukset MUUT'!AD91</f>
        <v>827209.53909492376</v>
      </c>
      <c r="F85" s="231">
        <f>Yhteenveto[[#This Row],[Ikärakenne, laskennallinen kustannus]]+Yhteenveto[[#This Row],[Muut laskennalliset kustannukset ]]</f>
        <v>3253638.1890949244</v>
      </c>
      <c r="G85" s="451">
        <v>1548.77</v>
      </c>
      <c r="H85" s="17">
        <v>3074308.45</v>
      </c>
      <c r="I85" s="339">
        <f>Yhteenveto[[#This Row],[Laskennalliset kustannukset yhteensä]]-Yhteenveto[[#This Row],[Omarahoitusosuus, €]]</f>
        <v>179329.73909492418</v>
      </c>
      <c r="J85" s="33">
        <f>Lisäosat!U86</f>
        <v>689453.31208922307</v>
      </c>
      <c r="K85" s="34">
        <f>'Muut lis_väh'!Q83</f>
        <v>-56301.925740916457</v>
      </c>
      <c r="L85" s="231">
        <f>Yhteenveto[[#This Row],[Valtionosuus omarahoitusosuuden jälkeen (välisumma)]]+Yhteenveto[[#This Row],[Lisäosat yhteensä]]+Yhteenveto[[#This Row],[Valtionosuuteen tehtävät vähennykset ja lisäykset, netto]]</f>
        <v>812481.12544323085</v>
      </c>
      <c r="M85" s="34">
        <f>'Verotuloihin perust tasaus'!N90</f>
        <v>-228206.30626158943</v>
      </c>
      <c r="N85" s="303">
        <f>SUM(Yhteenveto[[#This Row],[Valtionosuus ennen verotuloihin perustuvaa valtionosuuden tasausta]]+Yhteenveto[[#This Row],[Verotuloihin perustuva valtionosuuden tasaus]])</f>
        <v>584274.81918164145</v>
      </c>
      <c r="O85" s="241">
        <f>Verokorvaukset!G83</f>
        <v>309640.89835950587</v>
      </c>
      <c r="P85" s="372">
        <f>SUM(Yhteenveto[[#This Row],[Kunnan  peruspalvelujen valtionosuus ]:[Veroperustemuutoksista johtuvien veromenetysten korvaus]])</f>
        <v>893915.71754114726</v>
      </c>
      <c r="Q85" s="34">
        <f>Kotikuntakorvaus!F87</f>
        <v>-14134</v>
      </c>
      <c r="R85" s="341">
        <f>+Yhteenveto[[#This Row],[Kunnan  peruspalvelujen valtionosuus ]]+Yhteenveto[[#This Row],[Veroperustemuutoksista johtuvien veromenetysten korvaus]]+Yhteenveto[[#This Row],[Kotikuntakorvaus, netto]]</f>
        <v>879781.71754114726</v>
      </c>
      <c r="S85" s="11"/>
      <c r="T85"/>
    </row>
    <row r="86" spans="1:20" ht="15" x14ac:dyDescent="0.25">
      <c r="A86" s="32">
        <v>240</v>
      </c>
      <c r="B86" s="13" t="s">
        <v>91</v>
      </c>
      <c r="C86" s="15">
        <v>19402</v>
      </c>
      <c r="D86" s="15">
        <f>Ikärakenne[[#This Row],[Laskennalliset kustannukset, IKÄRAKENNE yhteensä, €]]</f>
        <v>29247625.529999997</v>
      </c>
      <c r="E86" s="15">
        <f>'Lask. kustannukset MUUT'!AD92</f>
        <v>6687959.3606519718</v>
      </c>
      <c r="F86" s="231">
        <f>Yhteenveto[[#This Row],[Ikärakenne, laskennallinen kustannus]]+Yhteenveto[[#This Row],[Muut laskennalliset kustannukset ]]</f>
        <v>35935584.890651971</v>
      </c>
      <c r="G86" s="451">
        <v>1548.77</v>
      </c>
      <c r="H86" s="17">
        <v>30049235.539999999</v>
      </c>
      <c r="I86" s="339">
        <f>Yhteenveto[[#This Row],[Laskennalliset kustannukset yhteensä]]-Yhteenveto[[#This Row],[Omarahoitusosuus, €]]</f>
        <v>5886349.350651972</v>
      </c>
      <c r="J86" s="33">
        <f>Lisäosat!U87</f>
        <v>867038.13398539764</v>
      </c>
      <c r="K86" s="34">
        <f>'Muut lis_väh'!Q84</f>
        <v>-13444227.528703706</v>
      </c>
      <c r="L86" s="231">
        <f>Yhteenveto[[#This Row],[Valtionosuus omarahoitusosuuden jälkeen (välisumma)]]+Yhteenveto[[#This Row],[Lisäosat yhteensä]]+Yhteenveto[[#This Row],[Valtionosuuteen tehtävät vähennykset ja lisäykset, netto]]</f>
        <v>-6690840.0440663369</v>
      </c>
      <c r="M86" s="34">
        <f>'Verotuloihin perust tasaus'!N91</f>
        <v>1459265.2481743838</v>
      </c>
      <c r="N86" s="303">
        <f>SUM(Yhteenveto[[#This Row],[Valtionosuus ennen verotuloihin perustuvaa valtionosuuden tasausta]]+Yhteenveto[[#This Row],[Verotuloihin perustuva valtionosuuden tasaus]])</f>
        <v>-5231574.7958919536</v>
      </c>
      <c r="O86" s="241">
        <f>Verokorvaukset!G84</f>
        <v>1804417.5643815065</v>
      </c>
      <c r="P86" s="372">
        <f>SUM(Yhteenveto[[#This Row],[Kunnan  peruspalvelujen valtionosuus ]:[Veroperustemuutoksista johtuvien veromenetysten korvaus]])</f>
        <v>-3427157.2315104473</v>
      </c>
      <c r="Q86" s="34">
        <f>Kotikuntakorvaus!F88</f>
        <v>-217663.60000000009</v>
      </c>
      <c r="R86" s="341">
        <f>+Yhteenveto[[#This Row],[Kunnan  peruspalvelujen valtionosuus ]]+Yhteenveto[[#This Row],[Veroperustemuutoksista johtuvien veromenetysten korvaus]]+Yhteenveto[[#This Row],[Kotikuntakorvaus, netto]]</f>
        <v>-3644820.8315104474</v>
      </c>
      <c r="S86" s="11"/>
      <c r="T86"/>
    </row>
    <row r="87" spans="1:20" ht="15" x14ac:dyDescent="0.25">
      <c r="A87" s="32">
        <v>241</v>
      </c>
      <c r="B87" s="13" t="s">
        <v>92</v>
      </c>
      <c r="C87" s="15">
        <v>7604</v>
      </c>
      <c r="D87" s="15">
        <f>Ikärakenne[[#This Row],[Laskennalliset kustannukset, IKÄRAKENNE yhteensä, €]]</f>
        <v>13182844.550000001</v>
      </c>
      <c r="E87" s="15">
        <f>'Lask. kustannukset MUUT'!AD93</f>
        <v>1607884.9607092852</v>
      </c>
      <c r="F87" s="231">
        <f>Yhteenveto[[#This Row],[Ikärakenne, laskennallinen kustannus]]+Yhteenveto[[#This Row],[Muut laskennalliset kustannukset ]]</f>
        <v>14790729.510709286</v>
      </c>
      <c r="G87" s="451">
        <v>1548.77</v>
      </c>
      <c r="H87" s="17">
        <v>11776847.08</v>
      </c>
      <c r="I87" s="339">
        <f>Yhteenveto[[#This Row],[Laskennalliset kustannukset yhteensä]]-Yhteenveto[[#This Row],[Omarahoitusosuus, €]]</f>
        <v>3013882.4307092857</v>
      </c>
      <c r="J87" s="33">
        <f>Lisäosat!U88</f>
        <v>293806.03678674786</v>
      </c>
      <c r="K87" s="34">
        <f>'Muut lis_väh'!Q85</f>
        <v>-3040281.3020748668</v>
      </c>
      <c r="L87" s="231">
        <f>Yhteenveto[[#This Row],[Valtionosuus omarahoitusosuuden jälkeen (välisumma)]]+Yhteenveto[[#This Row],[Lisäosat yhteensä]]+Yhteenveto[[#This Row],[Valtionosuuteen tehtävät vähennykset ja lisäykset, netto]]</f>
        <v>267407.16542116692</v>
      </c>
      <c r="M87" s="34">
        <f>'Verotuloihin perust tasaus'!N92</f>
        <v>1213196.2110250394</v>
      </c>
      <c r="N87" s="303">
        <f>SUM(Yhteenveto[[#This Row],[Valtionosuus ennen verotuloihin perustuvaa valtionosuuden tasausta]]+Yhteenveto[[#This Row],[Verotuloihin perustuva valtionosuuden tasaus]])</f>
        <v>1480603.3764462064</v>
      </c>
      <c r="O87" s="241">
        <f>Verokorvaukset!G85</f>
        <v>505689.77021233144</v>
      </c>
      <c r="P87" s="372">
        <f>SUM(Yhteenveto[[#This Row],[Kunnan  peruspalvelujen valtionosuus ]:[Veroperustemuutoksista johtuvien veromenetysten korvaus]])</f>
        <v>1986293.1466585379</v>
      </c>
      <c r="Q87" s="34">
        <f>Kotikuntakorvaus!F89</f>
        <v>355205.08750000002</v>
      </c>
      <c r="R87" s="341">
        <f>+Yhteenveto[[#This Row],[Kunnan  peruspalvelujen valtionosuus ]]+Yhteenveto[[#This Row],[Veroperustemuutoksista johtuvien veromenetysten korvaus]]+Yhteenveto[[#This Row],[Kotikuntakorvaus, netto]]</f>
        <v>2341498.2341585378</v>
      </c>
      <c r="S87" s="11"/>
      <c r="T87"/>
    </row>
    <row r="88" spans="1:20" ht="15" x14ac:dyDescent="0.25">
      <c r="A88" s="32">
        <v>244</v>
      </c>
      <c r="B88" s="13" t="s">
        <v>93</v>
      </c>
      <c r="C88" s="15">
        <v>19657</v>
      </c>
      <c r="D88" s="15">
        <f>Ikärakenne[[#This Row],[Laskennalliset kustannukset, IKÄRAKENNE yhteensä, €]]</f>
        <v>48067565.489999995</v>
      </c>
      <c r="E88" s="15">
        <f>'Lask. kustannukset MUUT'!AD94</f>
        <v>2914738.8845619056</v>
      </c>
      <c r="F88" s="231">
        <f>Yhteenveto[[#This Row],[Ikärakenne, laskennallinen kustannus]]+Yhteenveto[[#This Row],[Muut laskennalliset kustannukset ]]</f>
        <v>50982304.374561898</v>
      </c>
      <c r="G88" s="451">
        <v>1548.77</v>
      </c>
      <c r="H88" s="17">
        <v>30444171.890000001</v>
      </c>
      <c r="I88" s="339">
        <f>Yhteenveto[[#This Row],[Laskennalliset kustannukset yhteensä]]-Yhteenveto[[#This Row],[Omarahoitusosuus, €]]</f>
        <v>20538132.484561898</v>
      </c>
      <c r="J88" s="33">
        <f>Lisäosat!U89</f>
        <v>866369.2579240629</v>
      </c>
      <c r="K88" s="34">
        <f>'Muut lis_väh'!Q86</f>
        <v>-1185487.257418677</v>
      </c>
      <c r="L88" s="231">
        <f>Yhteenveto[[#This Row],[Valtionosuus omarahoitusosuuden jälkeen (välisumma)]]+Yhteenveto[[#This Row],[Lisäosat yhteensä]]+Yhteenveto[[#This Row],[Valtionosuuteen tehtävät vähennykset ja lisäykset, netto]]</f>
        <v>20219014.485067282</v>
      </c>
      <c r="M88" s="34">
        <f>'Verotuloihin perust tasaus'!N93</f>
        <v>2970821.2370375614</v>
      </c>
      <c r="N88" s="303">
        <f>SUM(Yhteenveto[[#This Row],[Valtionosuus ennen verotuloihin perustuvaa valtionosuuden tasausta]]+Yhteenveto[[#This Row],[Verotuloihin perustuva valtionosuuden tasaus]])</f>
        <v>23189835.722104844</v>
      </c>
      <c r="O88" s="241">
        <f>Verokorvaukset!G86</f>
        <v>451325.36433471885</v>
      </c>
      <c r="P88" s="372">
        <f>SUM(Yhteenveto[[#This Row],[Kunnan  peruspalvelujen valtionosuus ]:[Veroperustemuutoksista johtuvien veromenetysten korvaus]])</f>
        <v>23641161.086439561</v>
      </c>
      <c r="Q88" s="34">
        <f>Kotikuntakorvaus!F90</f>
        <v>301884.57250000001</v>
      </c>
      <c r="R88" s="341">
        <f>+Yhteenveto[[#This Row],[Kunnan  peruspalvelujen valtionosuus ]]+Yhteenveto[[#This Row],[Veroperustemuutoksista johtuvien veromenetysten korvaus]]+Yhteenveto[[#This Row],[Kotikuntakorvaus, netto]]</f>
        <v>23943045.658939563</v>
      </c>
      <c r="S88" s="11"/>
      <c r="T88"/>
    </row>
    <row r="89" spans="1:20" ht="15" x14ac:dyDescent="0.25">
      <c r="A89" s="32">
        <v>245</v>
      </c>
      <c r="B89" s="13" t="s">
        <v>94</v>
      </c>
      <c r="C89" s="15">
        <v>38461</v>
      </c>
      <c r="D89" s="15">
        <f>Ikärakenne[[#This Row],[Laskennalliset kustannukset, IKÄRAKENNE yhteensä, €]]</f>
        <v>66600046.380000003</v>
      </c>
      <c r="E89" s="15">
        <f>'Lask. kustannukset MUUT'!AD95</f>
        <v>20587048.044844713</v>
      </c>
      <c r="F89" s="231">
        <f>Yhteenveto[[#This Row],[Ikärakenne, laskennallinen kustannus]]+Yhteenveto[[#This Row],[Muut laskennalliset kustannukset ]]</f>
        <v>87187094.424844712</v>
      </c>
      <c r="G89" s="451">
        <v>1548.77</v>
      </c>
      <c r="H89" s="17">
        <v>59567242.969999999</v>
      </c>
      <c r="I89" s="339">
        <f>Yhteenveto[[#This Row],[Laskennalliset kustannukset yhteensä]]-Yhteenveto[[#This Row],[Omarahoitusosuus, €]]</f>
        <v>27619851.454844713</v>
      </c>
      <c r="J89" s="33">
        <f>Lisäosat!U90</f>
        <v>1621606.6502769147</v>
      </c>
      <c r="K89" s="34">
        <f>'Muut lis_väh'!Q87</f>
        <v>-8545817.2852491643</v>
      </c>
      <c r="L89" s="231">
        <f>Yhteenveto[[#This Row],[Valtionosuus omarahoitusosuuden jälkeen (välisumma)]]+Yhteenveto[[#This Row],[Lisäosat yhteensä]]+Yhteenveto[[#This Row],[Valtionosuuteen tehtävät vähennykset ja lisäykset, netto]]</f>
        <v>20695640.819872461</v>
      </c>
      <c r="M89" s="34">
        <f>'Verotuloihin perust tasaus'!N94</f>
        <v>2339949.9514920735</v>
      </c>
      <c r="N89" s="303">
        <f>SUM(Yhteenveto[[#This Row],[Valtionosuus ennen verotuloihin perustuvaa valtionosuuden tasausta]]+Yhteenveto[[#This Row],[Verotuloihin perustuva valtionosuuden tasaus]])</f>
        <v>23035590.771364536</v>
      </c>
      <c r="O89" s="241">
        <f>Verokorvaukset!G87</f>
        <v>2596735.6726591876</v>
      </c>
      <c r="P89" s="372">
        <f>SUM(Yhteenveto[[#This Row],[Kunnan  peruspalvelujen valtionosuus ]:[Veroperustemuutoksista johtuvien veromenetysten korvaus]])</f>
        <v>25632326.444023725</v>
      </c>
      <c r="Q89" s="34">
        <f>Kotikuntakorvaus!F91</f>
        <v>-1616964.9349999996</v>
      </c>
      <c r="R89" s="341">
        <f>+Yhteenveto[[#This Row],[Kunnan  peruspalvelujen valtionosuus ]]+Yhteenveto[[#This Row],[Veroperustemuutoksista johtuvien veromenetysten korvaus]]+Yhteenveto[[#This Row],[Kotikuntakorvaus, netto]]</f>
        <v>24015361.509023726</v>
      </c>
      <c r="S89" s="11"/>
      <c r="T89"/>
    </row>
    <row r="90" spans="1:20" ht="15" x14ac:dyDescent="0.25">
      <c r="A90" s="32">
        <v>249</v>
      </c>
      <c r="B90" s="13" t="s">
        <v>95</v>
      </c>
      <c r="C90" s="15">
        <v>9128</v>
      </c>
      <c r="D90" s="15">
        <f>Ikärakenne[[#This Row],[Laskennalliset kustannukset, IKÄRAKENNE yhteensä, €]]</f>
        <v>12948324.810000001</v>
      </c>
      <c r="E90" s="15">
        <f>'Lask. kustannukset MUUT'!AD96</f>
        <v>3439839.244449323</v>
      </c>
      <c r="F90" s="231">
        <f>Yhteenveto[[#This Row],[Ikärakenne, laskennallinen kustannus]]+Yhteenveto[[#This Row],[Muut laskennalliset kustannukset ]]</f>
        <v>16388164.054449324</v>
      </c>
      <c r="G90" s="451">
        <v>1548.77</v>
      </c>
      <c r="H90" s="17">
        <v>14137172.560000001</v>
      </c>
      <c r="I90" s="339">
        <f>Yhteenveto[[#This Row],[Laskennalliset kustannukset yhteensä]]-Yhteenveto[[#This Row],[Omarahoitusosuus, €]]</f>
        <v>2250991.494449323</v>
      </c>
      <c r="J90" s="33">
        <f>Lisäosat!U91</f>
        <v>741686.47957261791</v>
      </c>
      <c r="K90" s="34">
        <f>'Muut lis_väh'!Q88</f>
        <v>373266.60645801044</v>
      </c>
      <c r="L90" s="231">
        <f>Yhteenveto[[#This Row],[Valtionosuus omarahoitusosuuden jälkeen (välisumma)]]+Yhteenveto[[#This Row],[Lisäosat yhteensä]]+Yhteenveto[[#This Row],[Valtionosuuteen tehtävät vähennykset ja lisäykset, netto]]</f>
        <v>3365944.5804799516</v>
      </c>
      <c r="M90" s="34">
        <f>'Verotuloihin perust tasaus'!N95</f>
        <v>3316481.2137130587</v>
      </c>
      <c r="N90" s="303">
        <f>SUM(Yhteenveto[[#This Row],[Valtionosuus ennen verotuloihin perustuvaa valtionosuuden tasausta]]+Yhteenveto[[#This Row],[Verotuloihin perustuva valtionosuuden tasaus]])</f>
        <v>6682425.7941930108</v>
      </c>
      <c r="O90" s="241">
        <f>Verokorvaukset!G88</f>
        <v>1001547.170390678</v>
      </c>
      <c r="P90" s="372">
        <f>SUM(Yhteenveto[[#This Row],[Kunnan  peruspalvelujen valtionosuus ]:[Veroperustemuutoksista johtuvien veromenetysten korvaus]])</f>
        <v>7683972.9645836884</v>
      </c>
      <c r="Q90" s="34">
        <f>Kotikuntakorvaus!F92</f>
        <v>-6890.3250000000116</v>
      </c>
      <c r="R90" s="341">
        <f>+Yhteenveto[[#This Row],[Kunnan  peruspalvelujen valtionosuus ]]+Yhteenveto[[#This Row],[Veroperustemuutoksista johtuvien veromenetysten korvaus]]+Yhteenveto[[#This Row],[Kotikuntakorvaus, netto]]</f>
        <v>7677082.6395836882</v>
      </c>
      <c r="S90" s="11"/>
      <c r="T90"/>
    </row>
    <row r="91" spans="1:20" ht="15" x14ac:dyDescent="0.25">
      <c r="A91" s="32">
        <v>250</v>
      </c>
      <c r="B91" s="13" t="s">
        <v>96</v>
      </c>
      <c r="C91" s="15">
        <v>1703</v>
      </c>
      <c r="D91" s="15">
        <f>Ikärakenne[[#This Row],[Laskennalliset kustannukset, IKÄRAKENNE yhteensä, €]]</f>
        <v>2335116.67</v>
      </c>
      <c r="E91" s="15">
        <f>'Lask. kustannukset MUUT'!AD97</f>
        <v>597547.98929614155</v>
      </c>
      <c r="F91" s="231">
        <f>Yhteenveto[[#This Row],[Ikärakenne, laskennallinen kustannus]]+Yhteenveto[[#This Row],[Muut laskennalliset kustannukset ]]</f>
        <v>2932664.6592961415</v>
      </c>
      <c r="G91" s="451">
        <v>1548.77</v>
      </c>
      <c r="H91" s="17">
        <v>2637555.31</v>
      </c>
      <c r="I91" s="339">
        <f>Yhteenveto[[#This Row],[Laskennalliset kustannukset yhteensä]]-Yhteenveto[[#This Row],[Omarahoitusosuus, €]]</f>
        <v>295109.34929614142</v>
      </c>
      <c r="J91" s="33">
        <f>Lisäosat!U92</f>
        <v>253626.08475294456</v>
      </c>
      <c r="K91" s="34">
        <f>'Muut lis_väh'!Q89</f>
        <v>-124249.41293593482</v>
      </c>
      <c r="L91" s="231">
        <f>Yhteenveto[[#This Row],[Valtionosuus omarahoitusosuuden jälkeen (välisumma)]]+Yhteenveto[[#This Row],[Lisäosat yhteensä]]+Yhteenveto[[#This Row],[Valtionosuuteen tehtävät vähennykset ja lisäykset, netto]]</f>
        <v>424486.0211131511</v>
      </c>
      <c r="M91" s="34">
        <f>'Verotuloihin perust tasaus'!N96</f>
        <v>811330.58058254188</v>
      </c>
      <c r="N91" s="303">
        <f>SUM(Yhteenveto[[#This Row],[Valtionosuus ennen verotuloihin perustuvaa valtionosuuden tasausta]]+Yhteenveto[[#This Row],[Verotuloihin perustuva valtionosuuden tasaus]])</f>
        <v>1235816.6016956931</v>
      </c>
      <c r="O91" s="241">
        <f>Verokorvaukset!G89</f>
        <v>329486.43110980577</v>
      </c>
      <c r="P91" s="372">
        <f>SUM(Yhteenveto[[#This Row],[Kunnan  peruspalvelujen valtionosuus ]:[Veroperustemuutoksista johtuvien veromenetysten korvaus]])</f>
        <v>1565303.0328054989</v>
      </c>
      <c r="Q91" s="34">
        <f>Kotikuntakorvaus!F93</f>
        <v>54769.249999999993</v>
      </c>
      <c r="R91" s="341">
        <f>+Yhteenveto[[#This Row],[Kunnan  peruspalvelujen valtionosuus ]]+Yhteenveto[[#This Row],[Veroperustemuutoksista johtuvien veromenetysten korvaus]]+Yhteenveto[[#This Row],[Kotikuntakorvaus, netto]]</f>
        <v>1620072.2828054989</v>
      </c>
      <c r="S91" s="11"/>
      <c r="T91"/>
    </row>
    <row r="92" spans="1:20" ht="15" x14ac:dyDescent="0.25">
      <c r="A92" s="32">
        <v>256</v>
      </c>
      <c r="B92" s="13" t="s">
        <v>97</v>
      </c>
      <c r="C92" s="15">
        <v>1492</v>
      </c>
      <c r="D92" s="15">
        <f>Ikärakenne[[#This Row],[Laskennalliset kustannukset, IKÄRAKENNE yhteensä, €]]</f>
        <v>2794376.9899999998</v>
      </c>
      <c r="E92" s="15">
        <f>'Lask. kustannukset MUUT'!AD98</f>
        <v>653441.67472927121</v>
      </c>
      <c r="F92" s="231">
        <f>Yhteenveto[[#This Row],[Ikärakenne, laskennallinen kustannus]]+Yhteenveto[[#This Row],[Muut laskennalliset kustannukset ]]</f>
        <v>3447818.6647292711</v>
      </c>
      <c r="G92" s="451">
        <v>1548.77</v>
      </c>
      <c r="H92" s="17">
        <v>2310764.84</v>
      </c>
      <c r="I92" s="339">
        <f>Yhteenveto[[#This Row],[Laskennalliset kustannukset yhteensä]]-Yhteenveto[[#This Row],[Omarahoitusosuus, €]]</f>
        <v>1137053.8247292712</v>
      </c>
      <c r="J92" s="33">
        <f>Lisäosat!U93</f>
        <v>550771.67708495096</v>
      </c>
      <c r="K92" s="34">
        <f>'Muut lis_väh'!Q90</f>
        <v>-834005.73402373027</v>
      </c>
      <c r="L92" s="231">
        <f>Yhteenveto[[#This Row],[Valtionosuus omarahoitusosuuden jälkeen (välisumma)]]+Yhteenveto[[#This Row],[Lisäosat yhteensä]]+Yhteenveto[[#This Row],[Valtionosuuteen tehtävät vähennykset ja lisäykset, netto]]</f>
        <v>853819.76779049193</v>
      </c>
      <c r="M92" s="34">
        <f>'Verotuloihin perust tasaus'!N97</f>
        <v>929474.74821519351</v>
      </c>
      <c r="N92" s="303">
        <f>SUM(Yhteenveto[[#This Row],[Valtionosuus ennen verotuloihin perustuvaa valtionosuuden tasausta]]+Yhteenveto[[#This Row],[Verotuloihin perustuva valtionosuuden tasaus]])</f>
        <v>1783294.5160056856</v>
      </c>
      <c r="O92" s="241">
        <f>Verokorvaukset!G90</f>
        <v>252632.23362314512</v>
      </c>
      <c r="P92" s="372">
        <f>SUM(Yhteenveto[[#This Row],[Kunnan  peruspalvelujen valtionosuus ]:[Veroperustemuutoksista johtuvien veromenetysten korvaus]])</f>
        <v>2035926.7496288307</v>
      </c>
      <c r="Q92" s="34">
        <f>Kotikuntakorvaus!F94</f>
        <v>114838.75</v>
      </c>
      <c r="R92" s="341">
        <f>+Yhteenveto[[#This Row],[Kunnan  peruspalvelujen valtionosuus ]]+Yhteenveto[[#This Row],[Veroperustemuutoksista johtuvien veromenetysten korvaus]]+Yhteenveto[[#This Row],[Kotikuntakorvaus, netto]]</f>
        <v>2150765.4996288307</v>
      </c>
      <c r="S92" s="11"/>
      <c r="T92"/>
    </row>
    <row r="93" spans="1:20" ht="15" x14ac:dyDescent="0.25">
      <c r="A93" s="32">
        <v>257</v>
      </c>
      <c r="B93" s="13" t="s">
        <v>98</v>
      </c>
      <c r="C93" s="15">
        <v>41635</v>
      </c>
      <c r="D93" s="15">
        <f>Ikärakenne[[#This Row],[Laskennalliset kustannukset, IKÄRAKENNE yhteensä, €]]</f>
        <v>80108826.109999999</v>
      </c>
      <c r="E93" s="15">
        <f>'Lask. kustannukset MUUT'!AD99</f>
        <v>19764427.641376756</v>
      </c>
      <c r="F93" s="231">
        <f>Yhteenveto[[#This Row],[Ikärakenne, laskennallinen kustannus]]+Yhteenveto[[#This Row],[Muut laskennalliset kustannukset ]]</f>
        <v>99873253.751376748</v>
      </c>
      <c r="G93" s="451">
        <v>1548.77</v>
      </c>
      <c r="H93" s="17">
        <v>64483038.949999996</v>
      </c>
      <c r="I93" s="339">
        <f>Yhteenveto[[#This Row],[Laskennalliset kustannukset yhteensä]]-Yhteenveto[[#This Row],[Omarahoitusosuus, €]]</f>
        <v>35390214.801376753</v>
      </c>
      <c r="J93" s="33">
        <f>Lisäosat!U94</f>
        <v>1621269.1216250798</v>
      </c>
      <c r="K93" s="34">
        <f>'Muut lis_väh'!Q91</f>
        <v>4215837.4326678384</v>
      </c>
      <c r="L93" s="231">
        <f>Yhteenveto[[#This Row],[Valtionosuus omarahoitusosuuden jälkeen (välisumma)]]+Yhteenveto[[#This Row],[Lisäosat yhteensä]]+Yhteenveto[[#This Row],[Valtionosuuteen tehtävät vähennykset ja lisäykset, netto]]</f>
        <v>41227321.35566967</v>
      </c>
      <c r="M93" s="34">
        <f>'Verotuloihin perust tasaus'!N98</f>
        <v>-1080503.8471251933</v>
      </c>
      <c r="N93" s="303">
        <f>SUM(Yhteenveto[[#This Row],[Valtionosuus ennen verotuloihin perustuvaa valtionosuuden tasausta]]+Yhteenveto[[#This Row],[Verotuloihin perustuva valtionosuuden tasaus]])</f>
        <v>40146817.508544475</v>
      </c>
      <c r="O93" s="241">
        <f>Verokorvaukset!G91</f>
        <v>2330772.5876222258</v>
      </c>
      <c r="P93" s="372">
        <f>SUM(Yhteenveto[[#This Row],[Kunnan  peruspalvelujen valtionosuus ]:[Veroperustemuutoksista johtuvien veromenetysten korvaus]])</f>
        <v>42477590.0961667</v>
      </c>
      <c r="Q93" s="34">
        <f>Kotikuntakorvaus!F95</f>
        <v>-574488.79725000006</v>
      </c>
      <c r="R93" s="341">
        <f>+Yhteenveto[[#This Row],[Kunnan  peruspalvelujen valtionosuus ]]+Yhteenveto[[#This Row],[Veroperustemuutoksista johtuvien veromenetysten korvaus]]+Yhteenveto[[#This Row],[Kotikuntakorvaus, netto]]</f>
        <v>41903101.298916698</v>
      </c>
      <c r="S93" s="11"/>
      <c r="T93"/>
    </row>
    <row r="94" spans="1:20" ht="15" x14ac:dyDescent="0.25">
      <c r="A94" s="32">
        <v>260</v>
      </c>
      <c r="B94" s="13" t="s">
        <v>99</v>
      </c>
      <c r="C94" s="15">
        <v>9566</v>
      </c>
      <c r="D94" s="15">
        <f>Ikärakenne[[#This Row],[Laskennalliset kustannukset, IKÄRAKENNE yhteensä, €]]</f>
        <v>11650797.600000001</v>
      </c>
      <c r="E94" s="15">
        <f>'Lask. kustannukset MUUT'!AD100</f>
        <v>4863050.6652773144</v>
      </c>
      <c r="F94" s="231">
        <f>Yhteenveto[[#This Row],[Ikärakenne, laskennallinen kustannus]]+Yhteenveto[[#This Row],[Muut laskennalliset kustannukset ]]</f>
        <v>16513848.265277315</v>
      </c>
      <c r="G94" s="451">
        <v>1548.77</v>
      </c>
      <c r="H94" s="17">
        <v>14815533.82</v>
      </c>
      <c r="I94" s="339">
        <f>Yhteenveto[[#This Row],[Laskennalliset kustannukset yhteensä]]-Yhteenveto[[#This Row],[Omarahoitusosuus, €]]</f>
        <v>1698314.4452773146</v>
      </c>
      <c r="J94" s="33">
        <f>Lisäosat!U95</f>
        <v>1469768.6460151956</v>
      </c>
      <c r="K94" s="34">
        <f>'Muut lis_väh'!Q92</f>
        <v>3523469.4117447622</v>
      </c>
      <c r="L94" s="231">
        <f>Yhteenveto[[#This Row],[Valtionosuus omarahoitusosuuden jälkeen (välisumma)]]+Yhteenveto[[#This Row],[Lisäosat yhteensä]]+Yhteenveto[[#This Row],[Valtionosuuteen tehtävät vähennykset ja lisäykset, netto]]</f>
        <v>6691552.503037272</v>
      </c>
      <c r="M94" s="34">
        <f>'Verotuloihin perust tasaus'!N99</f>
        <v>5544677.2806403572</v>
      </c>
      <c r="N94" s="303">
        <f>SUM(Yhteenveto[[#This Row],[Valtionosuus ennen verotuloihin perustuvaa valtionosuuden tasausta]]+Yhteenveto[[#This Row],[Verotuloihin perustuva valtionosuuden tasaus]])</f>
        <v>12236229.78367763</v>
      </c>
      <c r="O94" s="241">
        <f>Verokorvaukset!G92</f>
        <v>1609492.0737437599</v>
      </c>
      <c r="P94" s="372">
        <f>SUM(Yhteenveto[[#This Row],[Kunnan  peruspalvelujen valtionosuus ]:[Veroperustemuutoksista johtuvien veromenetysten korvaus]])</f>
        <v>13845721.857421391</v>
      </c>
      <c r="Q94" s="34">
        <f>Kotikuntakorvaus!F96</f>
        <v>-75881.912499999977</v>
      </c>
      <c r="R94" s="341">
        <f>+Yhteenveto[[#This Row],[Kunnan  peruspalvelujen valtionosuus ]]+Yhteenveto[[#This Row],[Veroperustemuutoksista johtuvien veromenetysten korvaus]]+Yhteenveto[[#This Row],[Kotikuntakorvaus, netto]]</f>
        <v>13769839.944921391</v>
      </c>
      <c r="S94" s="11"/>
      <c r="T94"/>
    </row>
    <row r="95" spans="1:20" ht="15" x14ac:dyDescent="0.25">
      <c r="A95" s="32">
        <v>261</v>
      </c>
      <c r="B95" s="13" t="s">
        <v>100</v>
      </c>
      <c r="C95" s="15">
        <v>6837</v>
      </c>
      <c r="D95" s="15">
        <f>Ikärakenne[[#This Row],[Laskennalliset kustannukset, IKÄRAKENNE yhteensä, €]]</f>
        <v>10841772.68</v>
      </c>
      <c r="E95" s="15">
        <f>'Lask. kustannukset MUUT'!AD101</f>
        <v>7858069.30071849</v>
      </c>
      <c r="F95" s="231">
        <f>Yhteenveto[[#This Row],[Ikärakenne, laskennallinen kustannus]]+Yhteenveto[[#This Row],[Muut laskennalliset kustannukset ]]</f>
        <v>18699841.98071849</v>
      </c>
      <c r="G95" s="451">
        <v>1548.77</v>
      </c>
      <c r="H95" s="17">
        <v>10588940.49</v>
      </c>
      <c r="I95" s="339">
        <f>Yhteenveto[[#This Row],[Laskennalliset kustannukset yhteensä]]-Yhteenveto[[#This Row],[Omarahoitusosuus, €]]</f>
        <v>8110901.4907184895</v>
      </c>
      <c r="J95" s="33">
        <f>Lisäosat!U96</f>
        <v>2574120.0990940114</v>
      </c>
      <c r="K95" s="34">
        <f>'Muut lis_väh'!Q93</f>
        <v>1700536.4876302986</v>
      </c>
      <c r="L95" s="231">
        <f>Yhteenveto[[#This Row],[Valtionosuus omarahoitusosuuden jälkeen (välisumma)]]+Yhteenveto[[#This Row],[Lisäosat yhteensä]]+Yhteenveto[[#This Row],[Valtionosuuteen tehtävät vähennykset ja lisäykset, netto]]</f>
        <v>12385558.077442799</v>
      </c>
      <c r="M95" s="34">
        <f>'Verotuloihin perust tasaus'!N100</f>
        <v>-560532.25581744534</v>
      </c>
      <c r="N95" s="303">
        <f>SUM(Yhteenveto[[#This Row],[Valtionosuus ennen verotuloihin perustuvaa valtionosuuden tasausta]]+Yhteenveto[[#This Row],[Verotuloihin perustuva valtionosuuden tasaus]])</f>
        <v>11825025.821625354</v>
      </c>
      <c r="O95" s="241">
        <f>Verokorvaukset!G93</f>
        <v>785538.14429659175</v>
      </c>
      <c r="P95" s="372">
        <f>SUM(Yhteenveto[[#This Row],[Kunnan  peruspalvelujen valtionosuus ]:[Veroperustemuutoksista johtuvien veromenetysten korvaus]])</f>
        <v>12610563.965921946</v>
      </c>
      <c r="Q95" s="34">
        <f>Kotikuntakorvaus!F97</f>
        <v>-171463.08750000005</v>
      </c>
      <c r="R95" s="341">
        <f>+Yhteenveto[[#This Row],[Kunnan  peruspalvelujen valtionosuus ]]+Yhteenveto[[#This Row],[Veroperustemuutoksista johtuvien veromenetysten korvaus]]+Yhteenveto[[#This Row],[Kotikuntakorvaus, netto]]</f>
        <v>12439100.878421945</v>
      </c>
      <c r="S95" s="11"/>
      <c r="T95"/>
    </row>
    <row r="96" spans="1:20" ht="15" x14ac:dyDescent="0.25">
      <c r="A96" s="32">
        <v>263</v>
      </c>
      <c r="B96" s="13" t="s">
        <v>101</v>
      </c>
      <c r="C96" s="15">
        <v>7354</v>
      </c>
      <c r="D96" s="15">
        <f>Ikärakenne[[#This Row],[Laskennalliset kustannukset, IKÄRAKENNE yhteensä, €]]</f>
        <v>11612419.880000001</v>
      </c>
      <c r="E96" s="15">
        <f>'Lask. kustannukset MUUT'!AD102</f>
        <v>2520945.2823381568</v>
      </c>
      <c r="F96" s="231">
        <f>Yhteenveto[[#This Row],[Ikärakenne, laskennallinen kustannus]]+Yhteenveto[[#This Row],[Muut laskennalliset kustannukset ]]</f>
        <v>14133365.162338158</v>
      </c>
      <c r="G96" s="451">
        <v>1548.77</v>
      </c>
      <c r="H96" s="17">
        <v>11389654.58</v>
      </c>
      <c r="I96" s="339">
        <f>Yhteenveto[[#This Row],[Laskennalliset kustannukset yhteensä]]-Yhteenveto[[#This Row],[Omarahoitusosuus, €]]</f>
        <v>2743710.582338158</v>
      </c>
      <c r="J96" s="33">
        <f>Lisäosat!U97</f>
        <v>640739.41955549864</v>
      </c>
      <c r="K96" s="34">
        <f>'Muut lis_väh'!Q94</f>
        <v>706020.127765115</v>
      </c>
      <c r="L96" s="231">
        <f>Yhteenveto[[#This Row],[Valtionosuus omarahoitusosuuden jälkeen (välisumma)]]+Yhteenveto[[#This Row],[Lisäosat yhteensä]]+Yhteenveto[[#This Row],[Valtionosuuteen tehtävät vähennykset ja lisäykset, netto]]</f>
        <v>4090470.1296587717</v>
      </c>
      <c r="M96" s="34">
        <f>'Verotuloihin perust tasaus'!N101</f>
        <v>4638437.397635757</v>
      </c>
      <c r="N96" s="303">
        <f>SUM(Yhteenveto[[#This Row],[Valtionosuus ennen verotuloihin perustuvaa valtionosuuden tasausta]]+Yhteenveto[[#This Row],[Verotuloihin perustuva valtionosuuden tasaus]])</f>
        <v>8728907.5272945277</v>
      </c>
      <c r="O96" s="241">
        <f>Verokorvaukset!G94</f>
        <v>1299220.7001837066</v>
      </c>
      <c r="P96" s="372">
        <f>SUM(Yhteenveto[[#This Row],[Kunnan  peruspalvelujen valtionosuus ]:[Veroperustemuutoksista johtuvien veromenetysten korvaus]])</f>
        <v>10028128.227478234</v>
      </c>
      <c r="Q96" s="34">
        <f>Kotikuntakorvaus!F98</f>
        <v>247521.67499999999</v>
      </c>
      <c r="R96" s="341">
        <f>+Yhteenveto[[#This Row],[Kunnan  peruspalvelujen valtionosuus ]]+Yhteenveto[[#This Row],[Veroperustemuutoksista johtuvien veromenetysten korvaus]]+Yhteenveto[[#This Row],[Kotikuntakorvaus, netto]]</f>
        <v>10275649.902478235</v>
      </c>
      <c r="S96" s="11"/>
      <c r="T96"/>
    </row>
    <row r="97" spans="1:20" ht="15" x14ac:dyDescent="0.25">
      <c r="A97" s="32">
        <v>265</v>
      </c>
      <c r="B97" s="13" t="s">
        <v>102</v>
      </c>
      <c r="C97" s="15">
        <v>1011</v>
      </c>
      <c r="D97" s="15">
        <f>Ikärakenne[[#This Row],[Laskennalliset kustannukset, IKÄRAKENNE yhteensä, €]]</f>
        <v>1348698.6800000002</v>
      </c>
      <c r="E97" s="15">
        <f>'Lask. kustannukset MUUT'!AD103</f>
        <v>659983.2812841672</v>
      </c>
      <c r="F97" s="231">
        <f>Yhteenveto[[#This Row],[Ikärakenne, laskennallinen kustannus]]+Yhteenveto[[#This Row],[Muut laskennalliset kustannukset ]]</f>
        <v>2008681.9612841674</v>
      </c>
      <c r="G97" s="451">
        <v>1548.77</v>
      </c>
      <c r="H97" s="17">
        <v>1565806.47</v>
      </c>
      <c r="I97" s="339">
        <f>Yhteenveto[[#This Row],[Laskennalliset kustannukset yhteensä]]-Yhteenveto[[#This Row],[Omarahoitusosuus, €]]</f>
        <v>442875.49128416739</v>
      </c>
      <c r="J97" s="33">
        <f>Lisäosat!U98</f>
        <v>374361.13313971006</v>
      </c>
      <c r="K97" s="34">
        <f>'Muut lis_väh'!Q95</f>
        <v>445924.69606785104</v>
      </c>
      <c r="L97" s="231">
        <f>Yhteenveto[[#This Row],[Valtionosuus omarahoitusosuuden jälkeen (välisumma)]]+Yhteenveto[[#This Row],[Lisäosat yhteensä]]+Yhteenveto[[#This Row],[Valtionosuuteen tehtävät vähennykset ja lisäykset, netto]]</f>
        <v>1263161.3204917284</v>
      </c>
      <c r="M97" s="34">
        <f>'Verotuloihin perust tasaus'!N102</f>
        <v>422883.31130744587</v>
      </c>
      <c r="N97" s="303">
        <f>SUM(Yhteenveto[[#This Row],[Valtionosuus ennen verotuloihin perustuvaa valtionosuuden tasausta]]+Yhteenveto[[#This Row],[Verotuloihin perustuva valtionosuuden tasaus]])</f>
        <v>1686044.6317991742</v>
      </c>
      <c r="O97" s="241">
        <f>Verokorvaukset!G95</f>
        <v>176360.36168191241</v>
      </c>
      <c r="P97" s="372">
        <f>SUM(Yhteenveto[[#This Row],[Kunnan  peruspalvelujen valtionosuus ]:[Veroperustemuutoksista johtuvien veromenetysten korvaus]])</f>
        <v>1862404.9934810866</v>
      </c>
      <c r="Q97" s="34">
        <f>Kotikuntakorvaus!F99</f>
        <v>-51324.087500000001</v>
      </c>
      <c r="R97" s="341">
        <f>+Yhteenveto[[#This Row],[Kunnan  peruspalvelujen valtionosuus ]]+Yhteenveto[[#This Row],[Veroperustemuutoksista johtuvien veromenetysten korvaus]]+Yhteenveto[[#This Row],[Kotikuntakorvaus, netto]]</f>
        <v>1811080.9059810867</v>
      </c>
      <c r="S97" s="11"/>
      <c r="T97"/>
    </row>
    <row r="98" spans="1:20" ht="15" x14ac:dyDescent="0.25">
      <c r="A98" s="32">
        <v>271</v>
      </c>
      <c r="B98" s="13" t="s">
        <v>103</v>
      </c>
      <c r="C98" s="15">
        <v>6668</v>
      </c>
      <c r="D98" s="15">
        <f>Ikärakenne[[#This Row],[Laskennalliset kustannukset, IKÄRAKENNE yhteensä, €]]</f>
        <v>9009989.1799999997</v>
      </c>
      <c r="E98" s="15">
        <f>'Lask. kustannukset MUUT'!AD104</f>
        <v>1863016.5233144076</v>
      </c>
      <c r="F98" s="231">
        <f>Yhteenveto[[#This Row],[Ikärakenne, laskennallinen kustannus]]+Yhteenveto[[#This Row],[Muut laskennalliset kustannukset ]]</f>
        <v>10873005.703314407</v>
      </c>
      <c r="G98" s="451">
        <v>1548.77</v>
      </c>
      <c r="H98" s="17">
        <v>10327198.359999999</v>
      </c>
      <c r="I98" s="339">
        <f>Yhteenveto[[#This Row],[Laskennalliset kustannukset yhteensä]]-Yhteenveto[[#This Row],[Omarahoitusosuus, €]]</f>
        <v>545807.34331440739</v>
      </c>
      <c r="J98" s="33">
        <f>Lisäosat!U99</f>
        <v>199956.70193012286</v>
      </c>
      <c r="K98" s="34">
        <f>'Muut lis_väh'!Q96</f>
        <v>-1198178.6463468615</v>
      </c>
      <c r="L98" s="231">
        <f>Yhteenveto[[#This Row],[Valtionosuus omarahoitusosuuden jälkeen (välisumma)]]+Yhteenveto[[#This Row],[Lisäosat yhteensä]]+Yhteenveto[[#This Row],[Valtionosuuteen tehtävät vähennykset ja lisäykset, netto]]</f>
        <v>-452414.60110233119</v>
      </c>
      <c r="M98" s="34">
        <f>'Verotuloihin perust tasaus'!N103</f>
        <v>3112716.7012192616</v>
      </c>
      <c r="N98" s="303">
        <f>SUM(Yhteenveto[[#This Row],[Valtionosuus ennen verotuloihin perustuvaa valtionosuuden tasausta]]+Yhteenveto[[#This Row],[Verotuloihin perustuva valtionosuuden tasaus]])</f>
        <v>2660302.1001169304</v>
      </c>
      <c r="O98" s="241">
        <f>Verokorvaukset!G96</f>
        <v>915864.13310838817</v>
      </c>
      <c r="P98" s="372">
        <f>SUM(Yhteenveto[[#This Row],[Kunnan  peruspalvelujen valtionosuus ]:[Veroperustemuutoksista johtuvien veromenetysten korvaus]])</f>
        <v>3576166.2332253186</v>
      </c>
      <c r="Q98" s="34">
        <f>Kotikuntakorvaus!F100</f>
        <v>202999.57500000001</v>
      </c>
      <c r="R98" s="341">
        <f>+Yhteenveto[[#This Row],[Kunnan  peruspalvelujen valtionosuus ]]+Yhteenveto[[#This Row],[Veroperustemuutoksista johtuvien veromenetysten korvaus]]+Yhteenveto[[#This Row],[Kotikuntakorvaus, netto]]</f>
        <v>3779165.8082253188</v>
      </c>
      <c r="S98" s="11"/>
      <c r="T98"/>
    </row>
    <row r="99" spans="1:20" ht="15" x14ac:dyDescent="0.25">
      <c r="A99" s="32">
        <v>272</v>
      </c>
      <c r="B99" s="13" t="s">
        <v>104</v>
      </c>
      <c r="C99" s="15">
        <v>48367</v>
      </c>
      <c r="D99" s="15">
        <f>Ikärakenne[[#This Row],[Laskennalliset kustannukset, IKÄRAKENNE yhteensä, €]]</f>
        <v>94391547.269999981</v>
      </c>
      <c r="E99" s="15">
        <f>'Lask. kustannukset MUUT'!AD105</f>
        <v>15600514.758801254</v>
      </c>
      <c r="F99" s="231">
        <f>Yhteenveto[[#This Row],[Ikärakenne, laskennallinen kustannus]]+Yhteenveto[[#This Row],[Muut laskennalliset kustannukset ]]</f>
        <v>109992062.02880123</v>
      </c>
      <c r="G99" s="451">
        <v>1548.77</v>
      </c>
      <c r="H99" s="17">
        <v>74909358.590000004</v>
      </c>
      <c r="I99" s="339">
        <f>Yhteenveto[[#This Row],[Laskennalliset kustannukset yhteensä]]-Yhteenveto[[#This Row],[Omarahoitusosuus, €]]</f>
        <v>35082703.438801229</v>
      </c>
      <c r="J99" s="33">
        <f>Lisäosat!U100</f>
        <v>1852264.131566189</v>
      </c>
      <c r="K99" s="34">
        <f>'Muut lis_väh'!Q97</f>
        <v>-16998475.877219718</v>
      </c>
      <c r="L99" s="231">
        <f>Yhteenveto[[#This Row],[Valtionosuus omarahoitusosuuden jälkeen (välisumma)]]+Yhteenveto[[#This Row],[Lisäosat yhteensä]]+Yhteenveto[[#This Row],[Valtionosuuteen tehtävät vähennykset ja lisäykset, netto]]</f>
        <v>19936491.6931477</v>
      </c>
      <c r="M99" s="34">
        <f>'Verotuloihin perust tasaus'!N104</f>
        <v>11198067.118273513</v>
      </c>
      <c r="N99" s="303">
        <f>SUM(Yhteenveto[[#This Row],[Valtionosuus ennen verotuloihin perustuvaa valtionosuuden tasausta]]+Yhteenveto[[#This Row],[Verotuloihin perustuva valtionosuuden tasaus]])</f>
        <v>31134558.811421216</v>
      </c>
      <c r="O99" s="241">
        <f>Verokorvaukset!G97</f>
        <v>3827785.7446189639</v>
      </c>
      <c r="P99" s="372">
        <f>SUM(Yhteenveto[[#This Row],[Kunnan  peruspalvelujen valtionosuus ]:[Veroperustemuutoksista johtuvien veromenetysten korvaus]])</f>
        <v>34962344.556040183</v>
      </c>
      <c r="Q99" s="34">
        <f>Kotikuntakorvaus!F101</f>
        <v>151993.50249999994</v>
      </c>
      <c r="R99" s="341">
        <f>+Yhteenveto[[#This Row],[Kunnan  peruspalvelujen valtionosuus ]]+Yhteenveto[[#This Row],[Veroperustemuutoksista johtuvien veromenetysten korvaus]]+Yhteenveto[[#This Row],[Kotikuntakorvaus, netto]]</f>
        <v>35114338.05854018</v>
      </c>
      <c r="S99" s="11"/>
      <c r="T99"/>
    </row>
    <row r="100" spans="1:20" ht="15" x14ac:dyDescent="0.25">
      <c r="A100" s="32">
        <v>273</v>
      </c>
      <c r="B100" s="13" t="s">
        <v>105</v>
      </c>
      <c r="C100" s="15">
        <v>3987</v>
      </c>
      <c r="D100" s="15">
        <f>Ikärakenne[[#This Row],[Laskennalliset kustannukset, IKÄRAKENNE yhteensä, €]]</f>
        <v>6799223.8599999994</v>
      </c>
      <c r="E100" s="15">
        <f>'Lask. kustannukset MUUT'!AD106</f>
        <v>2958738.2253801762</v>
      </c>
      <c r="F100" s="231">
        <f>Yhteenveto[[#This Row],[Ikärakenne, laskennallinen kustannus]]+Yhteenveto[[#This Row],[Muut laskennalliset kustannukset ]]</f>
        <v>9757962.0853801761</v>
      </c>
      <c r="G100" s="451">
        <v>1548.77</v>
      </c>
      <c r="H100" s="17">
        <v>6174945.9900000002</v>
      </c>
      <c r="I100" s="339">
        <f>Yhteenveto[[#This Row],[Laskennalliset kustannukset yhteensä]]-Yhteenveto[[#This Row],[Omarahoitusosuus, €]]</f>
        <v>3583016.0953801759</v>
      </c>
      <c r="J100" s="33">
        <f>Lisäosat!U101</f>
        <v>1570716.7750117953</v>
      </c>
      <c r="K100" s="34">
        <f>'Muut lis_väh'!Q98</f>
        <v>-153168.30566717969</v>
      </c>
      <c r="L100" s="231">
        <f>Yhteenveto[[#This Row],[Valtionosuus omarahoitusosuuden jälkeen (välisumma)]]+Yhteenveto[[#This Row],[Lisäosat yhteensä]]+Yhteenveto[[#This Row],[Valtionosuuteen tehtävät vähennykset ja lisäykset, netto]]</f>
        <v>5000564.5647247918</v>
      </c>
      <c r="M100" s="34">
        <f>'Verotuloihin perust tasaus'!N105</f>
        <v>-3185.1762747996186</v>
      </c>
      <c r="N100" s="303">
        <f>SUM(Yhteenveto[[#This Row],[Valtionosuus ennen verotuloihin perustuvaa valtionosuuden tasausta]]+Yhteenveto[[#This Row],[Verotuloihin perustuva valtionosuuden tasaus]])</f>
        <v>4997379.3884499921</v>
      </c>
      <c r="O100" s="241">
        <f>Verokorvaukset!G98</f>
        <v>424770.90964446968</v>
      </c>
      <c r="P100" s="372">
        <f>SUM(Yhteenveto[[#This Row],[Kunnan  peruspalvelujen valtionosuus ]:[Veroperustemuutoksista johtuvien veromenetysten korvaus]])</f>
        <v>5422150.2980944617</v>
      </c>
      <c r="Q100" s="34">
        <f>Kotikuntakorvaus!F102</f>
        <v>84892.337499999994</v>
      </c>
      <c r="R100" s="341">
        <f>+Yhteenveto[[#This Row],[Kunnan  peruspalvelujen valtionosuus ]]+Yhteenveto[[#This Row],[Veroperustemuutoksista johtuvien veromenetysten korvaus]]+Yhteenveto[[#This Row],[Kotikuntakorvaus, netto]]</f>
        <v>5507042.635594462</v>
      </c>
      <c r="S100" s="11"/>
      <c r="T100"/>
    </row>
    <row r="101" spans="1:20" ht="15" x14ac:dyDescent="0.25">
      <c r="A101" s="32">
        <v>275</v>
      </c>
      <c r="B101" s="13" t="s">
        <v>106</v>
      </c>
      <c r="C101" s="15">
        <v>2441</v>
      </c>
      <c r="D101" s="15">
        <f>Ikärakenne[[#This Row],[Laskennalliset kustannukset, IKÄRAKENNE yhteensä, €]]</f>
        <v>3534226.73</v>
      </c>
      <c r="E101" s="15">
        <f>'Lask. kustannukset MUUT'!AD107</f>
        <v>904890.58453194879</v>
      </c>
      <c r="F101" s="231">
        <f>Yhteenveto[[#This Row],[Ikärakenne, laskennallinen kustannus]]+Yhteenveto[[#This Row],[Muut laskennalliset kustannukset ]]</f>
        <v>4439117.3145319484</v>
      </c>
      <c r="G101" s="451">
        <v>1548.77</v>
      </c>
      <c r="H101" s="17">
        <v>3780547.57</v>
      </c>
      <c r="I101" s="339">
        <f>Yhteenveto[[#This Row],[Laskennalliset kustannukset yhteensä]]-Yhteenveto[[#This Row],[Omarahoitusosuus, €]]</f>
        <v>658569.74453194859</v>
      </c>
      <c r="J101" s="33">
        <f>Lisäosat!U102</f>
        <v>246774.85338851312</v>
      </c>
      <c r="K101" s="34">
        <f>'Muut lis_väh'!Q99</f>
        <v>200252.68125883193</v>
      </c>
      <c r="L101" s="231">
        <f>Yhteenveto[[#This Row],[Valtionosuus omarahoitusosuuden jälkeen (välisumma)]]+Yhteenveto[[#This Row],[Lisäosat yhteensä]]+Yhteenveto[[#This Row],[Valtionosuuteen tehtävät vähennykset ja lisäykset, netto]]</f>
        <v>1105597.2791792937</v>
      </c>
      <c r="M101" s="34">
        <f>'Verotuloihin perust tasaus'!N106</f>
        <v>1249986.542556897</v>
      </c>
      <c r="N101" s="303">
        <f>SUM(Yhteenveto[[#This Row],[Valtionosuus ennen verotuloihin perustuvaa valtionosuuden tasausta]]+Yhteenveto[[#This Row],[Verotuloihin perustuva valtionosuuden tasaus]])</f>
        <v>2355583.8217361905</v>
      </c>
      <c r="O101" s="241">
        <f>Verokorvaukset!G99</f>
        <v>342006.47636794485</v>
      </c>
      <c r="P101" s="372">
        <f>SUM(Yhteenveto[[#This Row],[Kunnan  peruspalvelujen valtionosuus ]:[Veroperustemuutoksista johtuvien veromenetysten korvaus]])</f>
        <v>2697590.2981041353</v>
      </c>
      <c r="Q101" s="34">
        <f>Kotikuntakorvaus!F103</f>
        <v>-1855.0875000000015</v>
      </c>
      <c r="R101" s="341">
        <f>+Yhteenveto[[#This Row],[Kunnan  peruspalvelujen valtionosuus ]]+Yhteenveto[[#This Row],[Veroperustemuutoksista johtuvien veromenetysten korvaus]]+Yhteenveto[[#This Row],[Kotikuntakorvaus, netto]]</f>
        <v>2695735.2106041354</v>
      </c>
      <c r="S101" s="11"/>
      <c r="T101"/>
    </row>
    <row r="102" spans="1:20" ht="15" x14ac:dyDescent="0.25">
      <c r="A102" s="32">
        <v>276</v>
      </c>
      <c r="B102" s="13" t="s">
        <v>107</v>
      </c>
      <c r="C102" s="15">
        <v>15071</v>
      </c>
      <c r="D102" s="15">
        <f>Ikärakenne[[#This Row],[Laskennalliset kustannukset, IKÄRAKENNE yhteensä, €]]</f>
        <v>32687721.800000001</v>
      </c>
      <c r="E102" s="15">
        <f>'Lask. kustannukset MUUT'!AD108</f>
        <v>3226241.1590841128</v>
      </c>
      <c r="F102" s="231">
        <f>Yhteenveto[[#This Row],[Ikärakenne, laskennallinen kustannus]]+Yhteenveto[[#This Row],[Muut laskennalliset kustannukset ]]</f>
        <v>35913962.959084116</v>
      </c>
      <c r="G102" s="451">
        <v>1548.77</v>
      </c>
      <c r="H102" s="17">
        <v>23341512.669999998</v>
      </c>
      <c r="I102" s="339">
        <f>Yhteenveto[[#This Row],[Laskennalliset kustannukset yhteensä]]-Yhteenveto[[#This Row],[Omarahoitusosuus, €]]</f>
        <v>12572450.289084118</v>
      </c>
      <c r="J102" s="33">
        <f>Lisäosat!U103</f>
        <v>486991.87379758415</v>
      </c>
      <c r="K102" s="34">
        <f>'Muut lis_väh'!Q100</f>
        <v>-161231.7108208923</v>
      </c>
      <c r="L102" s="231">
        <f>Yhteenveto[[#This Row],[Valtionosuus omarahoitusosuuden jälkeen (välisumma)]]+Yhteenveto[[#This Row],[Lisäosat yhteensä]]+Yhteenveto[[#This Row],[Valtionosuuteen tehtävät vähennykset ja lisäykset, netto]]</f>
        <v>12898210.452060809</v>
      </c>
      <c r="M102" s="34">
        <f>'Verotuloihin perust tasaus'!N107</f>
        <v>5219755.2328797746</v>
      </c>
      <c r="N102" s="303">
        <f>SUM(Yhteenveto[[#This Row],[Valtionosuus ennen verotuloihin perustuvaa valtionosuuden tasausta]]+Yhteenveto[[#This Row],[Verotuloihin perustuva valtionosuuden tasaus]])</f>
        <v>18117965.684940584</v>
      </c>
      <c r="O102" s="241">
        <f>Verokorvaukset!G100</f>
        <v>648718.4716722907</v>
      </c>
      <c r="P102" s="372">
        <f>SUM(Yhteenveto[[#This Row],[Kunnan  peruspalvelujen valtionosuus ]:[Veroperustemuutoksista johtuvien veromenetysten korvaus]])</f>
        <v>18766684.156612873</v>
      </c>
      <c r="Q102" s="34">
        <f>Kotikuntakorvaus!F104</f>
        <v>-294693.89999999991</v>
      </c>
      <c r="R102" s="341">
        <f>+Yhteenveto[[#This Row],[Kunnan  peruspalvelujen valtionosuus ]]+Yhteenveto[[#This Row],[Veroperustemuutoksista johtuvien veromenetysten korvaus]]+Yhteenveto[[#This Row],[Kotikuntakorvaus, netto]]</f>
        <v>18471990.256612875</v>
      </c>
      <c r="S102" s="11"/>
      <c r="T102"/>
    </row>
    <row r="103" spans="1:20" ht="15" x14ac:dyDescent="0.25">
      <c r="A103" s="32">
        <v>280</v>
      </c>
      <c r="B103" s="13" t="s">
        <v>108</v>
      </c>
      <c r="C103" s="15">
        <v>1986</v>
      </c>
      <c r="D103" s="15">
        <f>Ikärakenne[[#This Row],[Laskennalliset kustannukset, IKÄRAKENNE yhteensä, €]]</f>
        <v>3116338.5700000003</v>
      </c>
      <c r="E103" s="15">
        <f>'Lask. kustannukset MUUT'!AD109</f>
        <v>1484517.4002868074</v>
      </c>
      <c r="F103" s="231">
        <f>Yhteenveto[[#This Row],[Ikärakenne, laskennallinen kustannus]]+Yhteenveto[[#This Row],[Muut laskennalliset kustannukset ]]</f>
        <v>4600855.970286808</v>
      </c>
      <c r="G103" s="451">
        <v>1548.77</v>
      </c>
      <c r="H103" s="17">
        <v>3075857.2199999997</v>
      </c>
      <c r="I103" s="339">
        <f>Yhteenveto[[#This Row],[Laskennalliset kustannukset yhteensä]]-Yhteenveto[[#This Row],[Omarahoitusosuus, €]]</f>
        <v>1524998.7502868082</v>
      </c>
      <c r="J103" s="33">
        <f>Lisäosat!U104</f>
        <v>313574.96241442178</v>
      </c>
      <c r="K103" s="34">
        <f>'Muut lis_väh'!Q101</f>
        <v>175035.32285971357</v>
      </c>
      <c r="L103" s="231">
        <f>Yhteenveto[[#This Row],[Valtionosuus omarahoitusosuuden jälkeen (välisumma)]]+Yhteenveto[[#This Row],[Lisäosat yhteensä]]+Yhteenveto[[#This Row],[Valtionosuuteen tehtävät vähennykset ja lisäykset, netto]]</f>
        <v>2013609.0355609437</v>
      </c>
      <c r="M103" s="34">
        <f>'Verotuloihin perust tasaus'!N108</f>
        <v>993502.09514745697</v>
      </c>
      <c r="N103" s="303">
        <f>SUM(Yhteenveto[[#This Row],[Valtionosuus ennen verotuloihin perustuvaa valtionosuuden tasausta]]+Yhteenveto[[#This Row],[Verotuloihin perustuva valtionosuuden tasaus]])</f>
        <v>3007111.1307084006</v>
      </c>
      <c r="O103" s="241">
        <f>Verokorvaukset!G101</f>
        <v>373024.37651120953</v>
      </c>
      <c r="P103" s="372">
        <f>SUM(Yhteenveto[[#This Row],[Kunnan  peruspalvelujen valtionosuus ]:[Veroperustemuutoksista johtuvien veromenetysten korvaus]])</f>
        <v>3380135.5072196103</v>
      </c>
      <c r="Q103" s="34">
        <f>Kotikuntakorvaus!F105</f>
        <v>-994680.25</v>
      </c>
      <c r="R103" s="341">
        <f>+Yhteenveto[[#This Row],[Kunnan  peruspalvelujen valtionosuus ]]+Yhteenveto[[#This Row],[Veroperustemuutoksista johtuvien veromenetysten korvaus]]+Yhteenveto[[#This Row],[Kotikuntakorvaus, netto]]</f>
        <v>2385455.2572196103</v>
      </c>
      <c r="S103" s="11"/>
      <c r="T103"/>
    </row>
    <row r="104" spans="1:20" ht="15" x14ac:dyDescent="0.25">
      <c r="A104" s="32">
        <v>284</v>
      </c>
      <c r="B104" s="13" t="s">
        <v>109</v>
      </c>
      <c r="C104" s="15">
        <v>2186</v>
      </c>
      <c r="D104" s="15">
        <f>Ikärakenne[[#This Row],[Laskennalliset kustannukset, IKÄRAKENNE yhteensä, €]]</f>
        <v>3159976.6999999997</v>
      </c>
      <c r="E104" s="15">
        <f>'Lask. kustannukset MUUT'!AD110</f>
        <v>634142.43281365116</v>
      </c>
      <c r="F104" s="231">
        <f>Yhteenveto[[#This Row],[Ikärakenne, laskennallinen kustannus]]+Yhteenveto[[#This Row],[Muut laskennalliset kustannukset ]]</f>
        <v>3794119.1328136511</v>
      </c>
      <c r="G104" s="451">
        <v>1548.77</v>
      </c>
      <c r="H104" s="17">
        <v>3385611.2199999997</v>
      </c>
      <c r="I104" s="339">
        <f>Yhteenveto[[#This Row],[Laskennalliset kustannukset yhteensä]]-Yhteenveto[[#This Row],[Omarahoitusosuus, €]]</f>
        <v>408507.91281365138</v>
      </c>
      <c r="J104" s="33">
        <f>Lisäosat!U105</f>
        <v>76300.463768628746</v>
      </c>
      <c r="K104" s="34">
        <f>'Muut lis_väh'!Q102</f>
        <v>722844.11056843027</v>
      </c>
      <c r="L104" s="231">
        <f>Yhteenveto[[#This Row],[Valtionosuus omarahoitusosuuden jälkeen (välisumma)]]+Yhteenveto[[#This Row],[Lisäosat yhteensä]]+Yhteenveto[[#This Row],[Valtionosuuteen tehtävät vähennykset ja lisäykset, netto]]</f>
        <v>1207652.4871507105</v>
      </c>
      <c r="M104" s="34">
        <f>'Verotuloihin perust tasaus'!N109</f>
        <v>105493.00913845291</v>
      </c>
      <c r="N104" s="303">
        <f>SUM(Yhteenveto[[#This Row],[Valtionosuus ennen verotuloihin perustuvaa valtionosuuden tasausta]]+Yhteenveto[[#This Row],[Verotuloihin perustuva valtionosuuden tasaus]])</f>
        <v>1313145.4962891634</v>
      </c>
      <c r="O104" s="241">
        <f>Verokorvaukset!G102</f>
        <v>419880.63728214899</v>
      </c>
      <c r="P104" s="372">
        <f>SUM(Yhteenveto[[#This Row],[Kunnan  peruspalvelujen valtionosuus ]:[Veroperustemuutoksista johtuvien veromenetysten korvaus]])</f>
        <v>1733026.1335713123</v>
      </c>
      <c r="Q104" s="34">
        <f>Kotikuntakorvaus!F106</f>
        <v>1450590.0874999999</v>
      </c>
      <c r="R104" s="341">
        <f>+Yhteenveto[[#This Row],[Kunnan  peruspalvelujen valtionosuus ]]+Yhteenveto[[#This Row],[Veroperustemuutoksista johtuvien veromenetysten korvaus]]+Yhteenveto[[#This Row],[Kotikuntakorvaus, netto]]</f>
        <v>3183616.2210713122</v>
      </c>
      <c r="S104" s="11"/>
      <c r="T104"/>
    </row>
    <row r="105" spans="1:20" ht="15" x14ac:dyDescent="0.25">
      <c r="A105" s="32">
        <v>285</v>
      </c>
      <c r="B105" s="13" t="s">
        <v>110</v>
      </c>
      <c r="C105" s="15">
        <v>50210</v>
      </c>
      <c r="D105" s="15">
        <f>Ikärakenne[[#This Row],[Laskennalliset kustannukset, IKÄRAKENNE yhteensä, €]]</f>
        <v>69348202.689999998</v>
      </c>
      <c r="E105" s="15">
        <f>'Lask. kustannukset MUUT'!AD111</f>
        <v>21509367.311538469</v>
      </c>
      <c r="F105" s="231">
        <f>Yhteenveto[[#This Row],[Ikärakenne, laskennallinen kustannus]]+Yhteenveto[[#This Row],[Muut laskennalliset kustannukset ]]</f>
        <v>90857570.00153847</v>
      </c>
      <c r="G105" s="451">
        <v>1548.77</v>
      </c>
      <c r="H105" s="17">
        <v>77763741.700000003</v>
      </c>
      <c r="I105" s="339">
        <f>Yhteenveto[[#This Row],[Laskennalliset kustannukset yhteensä]]-Yhteenveto[[#This Row],[Omarahoitusosuus, €]]</f>
        <v>13093828.301538467</v>
      </c>
      <c r="J105" s="33">
        <f>Lisäosat!U106</f>
        <v>1826565.350236428</v>
      </c>
      <c r="K105" s="34">
        <f>'Muut lis_väh'!Q103</f>
        <v>-15280108.267182412</v>
      </c>
      <c r="L105" s="231">
        <f>Yhteenveto[[#This Row],[Valtionosuus omarahoitusosuuden jälkeen (välisumma)]]+Yhteenveto[[#This Row],[Lisäosat yhteensä]]+Yhteenveto[[#This Row],[Valtionosuuteen tehtävät vähennykset ja lisäykset, netto]]</f>
        <v>-359714.61540751718</v>
      </c>
      <c r="M105" s="34">
        <f>'Verotuloihin perust tasaus'!N110</f>
        <v>11682878.518895509</v>
      </c>
      <c r="N105" s="303">
        <f>SUM(Yhteenveto[[#This Row],[Valtionosuus ennen verotuloihin perustuvaa valtionosuuden tasausta]]+Yhteenveto[[#This Row],[Verotuloihin perustuva valtionosuuden tasaus]])</f>
        <v>11323163.903487992</v>
      </c>
      <c r="O105" s="241">
        <f>Verokorvaukset!G103</f>
        <v>4067128.3258010489</v>
      </c>
      <c r="P105" s="372">
        <f>SUM(Yhteenveto[[#This Row],[Kunnan  peruspalvelujen valtionosuus ]:[Veroperustemuutoksista johtuvien veromenetysten korvaus]])</f>
        <v>15390292.22928904</v>
      </c>
      <c r="Q105" s="34">
        <f>Kotikuntakorvaus!F107</f>
        <v>-1181390.3899999999</v>
      </c>
      <c r="R105" s="341">
        <f>+Yhteenveto[[#This Row],[Kunnan  peruspalvelujen valtionosuus ]]+Yhteenveto[[#This Row],[Veroperustemuutoksista johtuvien veromenetysten korvaus]]+Yhteenveto[[#This Row],[Kotikuntakorvaus, netto]]</f>
        <v>14208901.839289039</v>
      </c>
      <c r="S105" s="11"/>
      <c r="T105"/>
    </row>
    <row r="106" spans="1:20" ht="15" x14ac:dyDescent="0.25">
      <c r="A106" s="32">
        <v>286</v>
      </c>
      <c r="B106" s="13" t="s">
        <v>111</v>
      </c>
      <c r="C106" s="15">
        <v>78386</v>
      </c>
      <c r="D106" s="15">
        <f>Ikärakenne[[#This Row],[Laskennalliset kustannukset, IKÄRAKENNE yhteensä, €]]</f>
        <v>108660147.63000003</v>
      </c>
      <c r="E106" s="15">
        <f>'Lask. kustannukset MUUT'!AD112</f>
        <v>24380273.8668961</v>
      </c>
      <c r="F106" s="231">
        <f>Yhteenveto[[#This Row],[Ikärakenne, laskennallinen kustannus]]+Yhteenveto[[#This Row],[Muut laskennalliset kustannukset ]]</f>
        <v>133040421.49689612</v>
      </c>
      <c r="G106" s="451">
        <v>1548.77</v>
      </c>
      <c r="H106" s="17">
        <v>121401885.22</v>
      </c>
      <c r="I106" s="339">
        <f>Yhteenveto[[#This Row],[Laskennalliset kustannukset yhteensä]]-Yhteenveto[[#This Row],[Omarahoitusosuus, €]]</f>
        <v>11638536.276896119</v>
      </c>
      <c r="J106" s="33">
        <f>Lisäosat!U107</f>
        <v>2581524.1603283151</v>
      </c>
      <c r="K106" s="34">
        <f>'Muut lis_väh'!Q104</f>
        <v>-25725594.188676827</v>
      </c>
      <c r="L106" s="231">
        <f>Yhteenveto[[#This Row],[Valtionosuus omarahoitusosuuden jälkeen (välisumma)]]+Yhteenveto[[#This Row],[Lisäosat yhteensä]]+Yhteenveto[[#This Row],[Valtionosuuteen tehtävät vähennykset ja lisäykset, netto]]</f>
        <v>-11505533.751452392</v>
      </c>
      <c r="M106" s="34">
        <f>'Verotuloihin perust tasaus'!N111</f>
        <v>14675827.636223935</v>
      </c>
      <c r="N106" s="303">
        <f>SUM(Yhteenveto[[#This Row],[Valtionosuus ennen verotuloihin perustuvaa valtionosuuden tasausta]]+Yhteenveto[[#This Row],[Verotuloihin perustuva valtionosuuden tasaus]])</f>
        <v>3170293.8847715426</v>
      </c>
      <c r="O106" s="241">
        <f>Verokorvaukset!G104</f>
        <v>7290149.2033422217</v>
      </c>
      <c r="P106" s="372">
        <f>SUM(Yhteenveto[[#This Row],[Kunnan  peruspalvelujen valtionosuus ]:[Veroperustemuutoksista johtuvien veromenetysten korvaus]])</f>
        <v>10460443.088113764</v>
      </c>
      <c r="Q106" s="34">
        <f>Kotikuntakorvaus!F108</f>
        <v>-233211</v>
      </c>
      <c r="R106" s="341">
        <f>+Yhteenveto[[#This Row],[Kunnan  peruspalvelujen valtionosuus ]]+Yhteenveto[[#This Row],[Veroperustemuutoksista johtuvien veromenetysten korvaus]]+Yhteenveto[[#This Row],[Kotikuntakorvaus, netto]]</f>
        <v>10227232.088113764</v>
      </c>
      <c r="S106" s="11"/>
      <c r="T106"/>
    </row>
    <row r="107" spans="1:20" ht="15" x14ac:dyDescent="0.25">
      <c r="A107" s="32">
        <v>287</v>
      </c>
      <c r="B107" s="13" t="s">
        <v>112</v>
      </c>
      <c r="C107" s="15">
        <v>6121</v>
      </c>
      <c r="D107" s="15">
        <f>Ikärakenne[[#This Row],[Laskennalliset kustannukset, IKÄRAKENNE yhteensä, €]]</f>
        <v>8646091.6700000018</v>
      </c>
      <c r="E107" s="15">
        <f>'Lask. kustannukset MUUT'!AD113</f>
        <v>3261671.0964122498</v>
      </c>
      <c r="F107" s="231">
        <f>Yhteenveto[[#This Row],[Ikärakenne, laskennallinen kustannus]]+Yhteenveto[[#This Row],[Muut laskennalliset kustannukset ]]</f>
        <v>11907762.766412251</v>
      </c>
      <c r="G107" s="451">
        <v>1548.77</v>
      </c>
      <c r="H107" s="17">
        <v>9480021.1699999999</v>
      </c>
      <c r="I107" s="339">
        <f>Yhteenveto[[#This Row],[Laskennalliset kustannukset yhteensä]]-Yhteenveto[[#This Row],[Omarahoitusosuus, €]]</f>
        <v>2427741.5964122508</v>
      </c>
      <c r="J107" s="33">
        <f>Lisäosat!U108</f>
        <v>586677.88388927898</v>
      </c>
      <c r="K107" s="34">
        <f>'Muut lis_väh'!Q105</f>
        <v>1363233.5244470844</v>
      </c>
      <c r="L107" s="231">
        <f>Yhteenveto[[#This Row],[Valtionosuus omarahoitusosuuden jälkeen (välisumma)]]+Yhteenveto[[#This Row],[Lisäosat yhteensä]]+Yhteenveto[[#This Row],[Valtionosuuteen tehtävät vähennykset ja lisäykset, netto]]</f>
        <v>4377653.0047486145</v>
      </c>
      <c r="M107" s="34">
        <f>'Verotuloihin perust tasaus'!N112</f>
        <v>1967717.3276898994</v>
      </c>
      <c r="N107" s="303">
        <f>SUM(Yhteenveto[[#This Row],[Valtionosuus ennen verotuloihin perustuvaa valtionosuuden tasausta]]+Yhteenveto[[#This Row],[Verotuloihin perustuva valtionosuuden tasaus]])</f>
        <v>6345370.3324385136</v>
      </c>
      <c r="O107" s="241">
        <f>Verokorvaukset!G105</f>
        <v>1078648.0822163306</v>
      </c>
      <c r="P107" s="372">
        <f>SUM(Yhteenveto[[#This Row],[Kunnan  peruspalvelujen valtionosuus ]:[Veroperustemuutoksista johtuvien veromenetysten korvaus]])</f>
        <v>7424018.4146548444</v>
      </c>
      <c r="Q107" s="34">
        <f>Kotikuntakorvaus!F109</f>
        <v>1222856.0125</v>
      </c>
      <c r="R107" s="341">
        <f>+Yhteenveto[[#This Row],[Kunnan  peruspalvelujen valtionosuus ]]+Yhteenveto[[#This Row],[Veroperustemuutoksista johtuvien veromenetysten korvaus]]+Yhteenveto[[#This Row],[Kotikuntakorvaus, netto]]</f>
        <v>8646874.4271548446</v>
      </c>
      <c r="S107" s="11"/>
      <c r="T107"/>
    </row>
    <row r="108" spans="1:20" ht="15" x14ac:dyDescent="0.25">
      <c r="A108" s="32">
        <v>288</v>
      </c>
      <c r="B108" s="13" t="s">
        <v>113</v>
      </c>
      <c r="C108" s="15">
        <v>6342</v>
      </c>
      <c r="D108" s="15">
        <f>Ikärakenne[[#This Row],[Laskennalliset kustannukset, IKÄRAKENNE yhteensä, €]]</f>
        <v>11573342.770000001</v>
      </c>
      <c r="E108" s="15">
        <f>'Lask. kustannukset MUUT'!AD114</f>
        <v>3384538.9629481449</v>
      </c>
      <c r="F108" s="231">
        <f>Yhteenveto[[#This Row],[Ikärakenne, laskennallinen kustannus]]+Yhteenveto[[#This Row],[Muut laskennalliset kustannukset ]]</f>
        <v>14957881.732948147</v>
      </c>
      <c r="G108" s="451">
        <v>1548.77</v>
      </c>
      <c r="H108" s="17">
        <v>9822299.3399999999</v>
      </c>
      <c r="I108" s="339">
        <f>Yhteenveto[[#This Row],[Laskennalliset kustannukset yhteensä]]-Yhteenveto[[#This Row],[Omarahoitusosuus, €]]</f>
        <v>5135582.3929481469</v>
      </c>
      <c r="J108" s="33">
        <f>Lisäosat!U109</f>
        <v>202570.03549997075</v>
      </c>
      <c r="K108" s="34">
        <f>'Muut lis_väh'!Q106</f>
        <v>-563222.76429384225</v>
      </c>
      <c r="L108" s="231">
        <f>Yhteenveto[[#This Row],[Valtionosuus omarahoitusosuuden jälkeen (välisumma)]]+Yhteenveto[[#This Row],[Lisäosat yhteensä]]+Yhteenveto[[#This Row],[Valtionosuuteen tehtävät vähennykset ja lisäykset, netto]]</f>
        <v>4774929.6641542753</v>
      </c>
      <c r="M108" s="34">
        <f>'Verotuloihin perust tasaus'!N113</f>
        <v>2149309.3821151387</v>
      </c>
      <c r="N108" s="303">
        <f>SUM(Yhteenveto[[#This Row],[Valtionosuus ennen verotuloihin perustuvaa valtionosuuden tasausta]]+Yhteenveto[[#This Row],[Verotuloihin perustuva valtionosuuden tasaus]])</f>
        <v>6924239.046269414</v>
      </c>
      <c r="O108" s="241">
        <f>Verokorvaukset!G106</f>
        <v>927977.90242983203</v>
      </c>
      <c r="P108" s="372">
        <f>SUM(Yhteenveto[[#This Row],[Kunnan  peruspalvelujen valtionosuus ]:[Veroperustemuutoksista johtuvien veromenetysten korvaus]])</f>
        <v>7852216.9486992462</v>
      </c>
      <c r="Q108" s="34">
        <f>Kotikuntakorvaus!F110</f>
        <v>-630818.08750000002</v>
      </c>
      <c r="R108" s="341">
        <f>+Yhteenveto[[#This Row],[Kunnan  peruspalvelujen valtionosuus ]]+Yhteenveto[[#This Row],[Veroperustemuutoksista johtuvien veromenetysten korvaus]]+Yhteenveto[[#This Row],[Kotikuntakorvaus, netto]]</f>
        <v>7221398.8611992458</v>
      </c>
      <c r="S108" s="11"/>
      <c r="T108"/>
    </row>
    <row r="109" spans="1:20" ht="15" x14ac:dyDescent="0.25">
      <c r="A109" s="32">
        <v>290</v>
      </c>
      <c r="B109" s="13" t="s">
        <v>114</v>
      </c>
      <c r="C109" s="15">
        <v>7483</v>
      </c>
      <c r="D109" s="15">
        <f>Ikärakenne[[#This Row],[Laskennalliset kustannukset, IKÄRAKENNE yhteensä, €]]</f>
        <v>8879455.2399999984</v>
      </c>
      <c r="E109" s="15">
        <f>'Lask. kustannukset MUUT'!AD115</f>
        <v>5659899.3984418279</v>
      </c>
      <c r="F109" s="231">
        <f>Yhteenveto[[#This Row],[Ikärakenne, laskennallinen kustannus]]+Yhteenveto[[#This Row],[Muut laskennalliset kustannukset ]]</f>
        <v>14539354.638441827</v>
      </c>
      <c r="G109" s="451">
        <v>1548.77</v>
      </c>
      <c r="H109" s="17">
        <v>11589445.91</v>
      </c>
      <c r="I109" s="339">
        <f>Yhteenveto[[#This Row],[Laskennalliset kustannukset yhteensä]]-Yhteenveto[[#This Row],[Omarahoitusosuus, €]]</f>
        <v>2949908.728441827</v>
      </c>
      <c r="J109" s="33">
        <f>Lisäosat!U110</f>
        <v>1346303.2205566159</v>
      </c>
      <c r="K109" s="34">
        <f>'Muut lis_väh'!Q107</f>
        <v>395283.94535917824</v>
      </c>
      <c r="L109" s="231">
        <f>Yhteenveto[[#This Row],[Valtionosuus omarahoitusosuuden jälkeen (välisumma)]]+Yhteenveto[[#This Row],[Lisäosat yhteensä]]+Yhteenveto[[#This Row],[Valtionosuuteen tehtävät vähennykset ja lisäykset, netto]]</f>
        <v>4691495.8943576207</v>
      </c>
      <c r="M109" s="34">
        <f>'Verotuloihin perust tasaus'!N114</f>
        <v>2344215.9536717283</v>
      </c>
      <c r="N109" s="303">
        <f>SUM(Yhteenveto[[#This Row],[Valtionosuus ennen verotuloihin perustuvaa valtionosuuden tasausta]]+Yhteenveto[[#This Row],[Verotuloihin perustuva valtionosuuden tasaus]])</f>
        <v>7035711.848029349</v>
      </c>
      <c r="O109" s="241">
        <f>Verokorvaukset!G107</f>
        <v>1121526.4558065601</v>
      </c>
      <c r="P109" s="372">
        <f>SUM(Yhteenveto[[#This Row],[Kunnan  peruspalvelujen valtionosuus ]:[Veroperustemuutoksista johtuvien veromenetysten korvaus]])</f>
        <v>8157238.3038359089</v>
      </c>
      <c r="Q109" s="34">
        <f>Kotikuntakorvaus!F111</f>
        <v>-38868.5</v>
      </c>
      <c r="R109" s="341">
        <f>+Yhteenveto[[#This Row],[Kunnan  peruspalvelujen valtionosuus ]]+Yhteenveto[[#This Row],[Veroperustemuutoksista johtuvien veromenetysten korvaus]]+Yhteenveto[[#This Row],[Kotikuntakorvaus, netto]]</f>
        <v>8118369.8038359089</v>
      </c>
      <c r="S109" s="11"/>
      <c r="T109"/>
    </row>
    <row r="110" spans="1:20" ht="15" x14ac:dyDescent="0.25">
      <c r="A110" s="32">
        <v>291</v>
      </c>
      <c r="B110" s="36" t="s">
        <v>115</v>
      </c>
      <c r="C110" s="15">
        <v>2038</v>
      </c>
      <c r="D110" s="15">
        <f>Ikärakenne[[#This Row],[Laskennalliset kustannukset, IKÄRAKENNE yhteensä, €]]</f>
        <v>2014180.5999999999</v>
      </c>
      <c r="E110" s="15">
        <f>'Lask. kustannukset MUUT'!AD116</f>
        <v>992971.65574841865</v>
      </c>
      <c r="F110" s="231">
        <f>Yhteenveto[[#This Row],[Ikärakenne, laskennallinen kustannus]]+Yhteenveto[[#This Row],[Muut laskennalliset kustannukset ]]</f>
        <v>3007152.2557484186</v>
      </c>
      <c r="G110" s="451">
        <v>1548.77</v>
      </c>
      <c r="H110" s="17">
        <v>3156393.26</v>
      </c>
      <c r="I110" s="339">
        <f>Yhteenveto[[#This Row],[Laskennalliset kustannukset yhteensä]]-Yhteenveto[[#This Row],[Omarahoitusosuus, €]]</f>
        <v>-149241.00425158115</v>
      </c>
      <c r="J110" s="33">
        <f>Lisäosat!U111</f>
        <v>344147.25027818384</v>
      </c>
      <c r="K110" s="34">
        <f>'Muut lis_väh'!Q108</f>
        <v>1771478.2002681394</v>
      </c>
      <c r="L110" s="231">
        <f>Yhteenveto[[#This Row],[Valtionosuus omarahoitusosuuden jälkeen (välisumma)]]+Yhteenveto[[#This Row],[Lisäosat yhteensä]]+Yhteenveto[[#This Row],[Valtionosuuteen tehtävät vähennykset ja lisäykset, netto]]</f>
        <v>1966384.4462947422</v>
      </c>
      <c r="M110" s="34">
        <f>'Verotuloihin perust tasaus'!N115</f>
        <v>355291.31361328391</v>
      </c>
      <c r="N110" s="303">
        <f>SUM(Yhteenveto[[#This Row],[Valtionosuus ennen verotuloihin perustuvaa valtionosuuden tasausta]]+Yhteenveto[[#This Row],[Verotuloihin perustuva valtionosuuden tasaus]])</f>
        <v>2321675.7599080261</v>
      </c>
      <c r="O110" s="241">
        <f>Verokorvaukset!G108</f>
        <v>326510.02703797212</v>
      </c>
      <c r="P110" s="372">
        <f>SUM(Yhteenveto[[#This Row],[Kunnan  peruspalvelujen valtionosuus ]:[Veroperustemuutoksista johtuvien veromenetysten korvaus]])</f>
        <v>2648185.7869459982</v>
      </c>
      <c r="Q110" s="34">
        <f>Kotikuntakorvaus!F112</f>
        <v>8833.75</v>
      </c>
      <c r="R110" s="341">
        <f>+Yhteenveto[[#This Row],[Kunnan  peruspalvelujen valtionosuus ]]+Yhteenveto[[#This Row],[Veroperustemuutoksista johtuvien veromenetysten korvaus]]+Yhteenveto[[#This Row],[Kotikuntakorvaus, netto]]</f>
        <v>2657019.5369459982</v>
      </c>
      <c r="S110" s="11"/>
      <c r="T110"/>
    </row>
    <row r="111" spans="1:20" ht="15" x14ac:dyDescent="0.25">
      <c r="A111" s="32">
        <v>297</v>
      </c>
      <c r="B111" s="13" t="s">
        <v>116</v>
      </c>
      <c r="C111" s="15">
        <v>125666</v>
      </c>
      <c r="D111" s="15">
        <f>Ikärakenne[[#This Row],[Laskennalliset kustannukset, IKÄRAKENNE yhteensä, €]]</f>
        <v>195528577.20000002</v>
      </c>
      <c r="E111" s="15">
        <f>'Lask. kustannukset MUUT'!AD117</f>
        <v>38820866.672093511</v>
      </c>
      <c r="F111" s="231">
        <f>Yhteenveto[[#This Row],[Ikärakenne, laskennallinen kustannus]]+Yhteenveto[[#This Row],[Muut laskennalliset kustannukset ]]</f>
        <v>234349443.87209353</v>
      </c>
      <c r="G111" s="451">
        <v>1548.77</v>
      </c>
      <c r="H111" s="17">
        <v>194627730.81999999</v>
      </c>
      <c r="I111" s="339">
        <f>Yhteenveto[[#This Row],[Laskennalliset kustannukset yhteensä]]-Yhteenveto[[#This Row],[Omarahoitusosuus, €]]</f>
        <v>39721713.052093536</v>
      </c>
      <c r="J111" s="33">
        <f>Lisäosat!U112</f>
        <v>6134785.1198887015</v>
      </c>
      <c r="K111" s="34">
        <f>'Muut lis_väh'!Q109</f>
        <v>-30877545.21741996</v>
      </c>
      <c r="L111" s="231">
        <f>Yhteenveto[[#This Row],[Valtionosuus omarahoitusosuuden jälkeen (välisumma)]]+Yhteenveto[[#This Row],[Lisäosat yhteensä]]+Yhteenveto[[#This Row],[Valtionosuuteen tehtävät vähennykset ja lisäykset, netto]]</f>
        <v>14978952.954562277</v>
      </c>
      <c r="M111" s="34">
        <f>'Verotuloihin perust tasaus'!N116</f>
        <v>25018064.600028142</v>
      </c>
      <c r="N111" s="303">
        <f>SUM(Yhteenveto[[#This Row],[Valtionosuus ennen verotuloihin perustuvaa valtionosuuden tasausta]]+Yhteenveto[[#This Row],[Verotuloihin perustuva valtionosuuden tasaus]])</f>
        <v>39997017.554590419</v>
      </c>
      <c r="O111" s="241">
        <f>Verokorvaukset!G109</f>
        <v>12088068.393268567</v>
      </c>
      <c r="P111" s="372">
        <f>SUM(Yhteenveto[[#This Row],[Kunnan  peruspalvelujen valtionosuus ]:[Veroperustemuutoksista johtuvien veromenetysten korvaus]])</f>
        <v>52085085.947858989</v>
      </c>
      <c r="Q111" s="34">
        <f>Kotikuntakorvaus!F113</f>
        <v>-3804607.7875000006</v>
      </c>
      <c r="R111" s="341">
        <f>+Yhteenveto[[#This Row],[Kunnan  peruspalvelujen valtionosuus ]]+Yhteenveto[[#This Row],[Veroperustemuutoksista johtuvien veromenetysten korvaus]]+Yhteenveto[[#This Row],[Kotikuntakorvaus, netto]]</f>
        <v>48280478.160358988</v>
      </c>
      <c r="S111" s="11"/>
      <c r="T111"/>
    </row>
    <row r="112" spans="1:20" ht="15" x14ac:dyDescent="0.25">
      <c r="A112" s="32">
        <v>300</v>
      </c>
      <c r="B112" s="13" t="s">
        <v>117</v>
      </c>
      <c r="C112" s="15">
        <v>3335</v>
      </c>
      <c r="D112" s="15">
        <f>Ikärakenne[[#This Row],[Laskennalliset kustannukset, IKÄRAKENNE yhteensä, €]]</f>
        <v>4753740.3999999994</v>
      </c>
      <c r="E112" s="15">
        <f>'Lask. kustannukset MUUT'!AD118</f>
        <v>839096.04150866414</v>
      </c>
      <c r="F112" s="231">
        <f>Yhteenveto[[#This Row],[Ikärakenne, laskennallinen kustannus]]+Yhteenveto[[#This Row],[Muut laskennalliset kustannukset ]]</f>
        <v>5592836.4415086638</v>
      </c>
      <c r="G112" s="451">
        <v>1548.77</v>
      </c>
      <c r="H112" s="17">
        <v>5165147.95</v>
      </c>
      <c r="I112" s="339">
        <f>Yhteenveto[[#This Row],[Laskennalliset kustannukset yhteensä]]-Yhteenveto[[#This Row],[Omarahoitusosuus, €]]</f>
        <v>427688.49150866363</v>
      </c>
      <c r="J112" s="33">
        <f>Lisäosat!U113</f>
        <v>192757.91019253482</v>
      </c>
      <c r="K112" s="34">
        <f>'Muut lis_väh'!Q110</f>
        <v>1695597.2654115406</v>
      </c>
      <c r="L112" s="231">
        <f>Yhteenveto[[#This Row],[Valtionosuus omarahoitusosuuden jälkeen (välisumma)]]+Yhteenveto[[#This Row],[Lisäosat yhteensä]]+Yhteenveto[[#This Row],[Valtionosuuteen tehtävät vähennykset ja lisäykset, netto]]</f>
        <v>2316043.6671127388</v>
      </c>
      <c r="M112" s="34">
        <f>'Verotuloihin perust tasaus'!N117</f>
        <v>1654956.5121728308</v>
      </c>
      <c r="N112" s="303">
        <f>SUM(Yhteenveto[[#This Row],[Valtionosuus ennen verotuloihin perustuvaa valtionosuuden tasausta]]+Yhteenveto[[#This Row],[Verotuloihin perustuva valtionosuuden tasaus]])</f>
        <v>3971000.1792855696</v>
      </c>
      <c r="O112" s="241">
        <f>Verokorvaukset!G110</f>
        <v>558857.308055348</v>
      </c>
      <c r="P112" s="372">
        <f>SUM(Yhteenveto[[#This Row],[Kunnan  peruspalvelujen valtionosuus ]:[Veroperustemuutoksista johtuvien veromenetysten korvaus]])</f>
        <v>4529857.4873409178</v>
      </c>
      <c r="Q112" s="34">
        <f>Kotikuntakorvaus!F114</f>
        <v>496633.42500000005</v>
      </c>
      <c r="R112" s="341">
        <f>+Yhteenveto[[#This Row],[Kunnan  peruspalvelujen valtionosuus ]]+Yhteenveto[[#This Row],[Veroperustemuutoksista johtuvien veromenetysten korvaus]]+Yhteenveto[[#This Row],[Kotikuntakorvaus, netto]]</f>
        <v>5026490.9123409176</v>
      </c>
      <c r="S112" s="11"/>
      <c r="T112"/>
    </row>
    <row r="113" spans="1:20" ht="15" x14ac:dyDescent="0.25">
      <c r="A113" s="32">
        <v>301</v>
      </c>
      <c r="B113" s="13" t="s">
        <v>118</v>
      </c>
      <c r="C113" s="15">
        <v>19509</v>
      </c>
      <c r="D113" s="15">
        <f>Ikärakenne[[#This Row],[Laskennalliset kustannukset, IKÄRAKENNE yhteensä, €]]</f>
        <v>30934825.780000001</v>
      </c>
      <c r="E113" s="15">
        <f>'Lask. kustannukset MUUT'!AD119</f>
        <v>4976678.3234577999</v>
      </c>
      <c r="F113" s="231">
        <f>Yhteenveto[[#This Row],[Ikärakenne, laskennallinen kustannus]]+Yhteenveto[[#This Row],[Muut laskennalliset kustannukset ]]</f>
        <v>35911504.103457801</v>
      </c>
      <c r="G113" s="451">
        <v>1548.77</v>
      </c>
      <c r="H113" s="17">
        <v>30214953.93</v>
      </c>
      <c r="I113" s="339">
        <f>Yhteenveto[[#This Row],[Laskennalliset kustannukset yhteensä]]-Yhteenveto[[#This Row],[Omarahoitusosuus, €]]</f>
        <v>5696550.1734578013</v>
      </c>
      <c r="J113" s="33">
        <f>Lisäosat!U114</f>
        <v>646702.4154979235</v>
      </c>
      <c r="K113" s="34">
        <f>'Muut lis_väh'!Q111</f>
        <v>-4592288.8583584614</v>
      </c>
      <c r="L113" s="231">
        <f>Yhteenveto[[#This Row],[Valtionosuus omarahoitusosuuden jälkeen (välisumma)]]+Yhteenveto[[#This Row],[Lisäosat yhteensä]]+Yhteenveto[[#This Row],[Valtionosuuteen tehtävät vähennykset ja lisäykset, netto]]</f>
        <v>1750963.7305972632</v>
      </c>
      <c r="M113" s="34">
        <f>'Verotuloihin perust tasaus'!N118</f>
        <v>10378212.310612103</v>
      </c>
      <c r="N113" s="303">
        <f>SUM(Yhteenveto[[#This Row],[Valtionosuus ennen verotuloihin perustuvaa valtionosuuden tasausta]]+Yhteenveto[[#This Row],[Verotuloihin perustuva valtionosuuden tasaus]])</f>
        <v>12129176.041209366</v>
      </c>
      <c r="O113" s="241">
        <f>Verokorvaukset!G111</f>
        <v>3165999.5365093835</v>
      </c>
      <c r="P113" s="372">
        <f>SUM(Yhteenveto[[#This Row],[Kunnan  peruspalvelujen valtionosuus ]:[Veroperustemuutoksista johtuvien veromenetysten korvaus]])</f>
        <v>15295175.57771875</v>
      </c>
      <c r="Q113" s="34">
        <f>Kotikuntakorvaus!F115</f>
        <v>291425.41249999998</v>
      </c>
      <c r="R113" s="341">
        <f>+Yhteenveto[[#This Row],[Kunnan  peruspalvelujen valtionosuus ]]+Yhteenveto[[#This Row],[Veroperustemuutoksista johtuvien veromenetysten korvaus]]+Yhteenveto[[#This Row],[Kotikuntakorvaus, netto]]</f>
        <v>15586600.990218749</v>
      </c>
      <c r="S113" s="11"/>
      <c r="T113"/>
    </row>
    <row r="114" spans="1:20" ht="15" x14ac:dyDescent="0.25">
      <c r="A114" s="32">
        <v>304</v>
      </c>
      <c r="B114" s="13" t="s">
        <v>119</v>
      </c>
      <c r="C114" s="15">
        <v>970</v>
      </c>
      <c r="D114" s="15">
        <f>Ikärakenne[[#This Row],[Laskennalliset kustannukset, IKÄRAKENNE yhteensä, €]]</f>
        <v>828613.70000000007</v>
      </c>
      <c r="E114" s="15">
        <f>'Lask. kustannukset MUUT'!AD120</f>
        <v>807549.32465209591</v>
      </c>
      <c r="F114" s="231">
        <f>Yhteenveto[[#This Row],[Ikärakenne, laskennallinen kustannus]]+Yhteenveto[[#This Row],[Muut laskennalliset kustannukset ]]</f>
        <v>1636163.024652096</v>
      </c>
      <c r="G114" s="451">
        <v>1548.77</v>
      </c>
      <c r="H114" s="17">
        <v>1502306.9</v>
      </c>
      <c r="I114" s="339">
        <f>Yhteenveto[[#This Row],[Laskennalliset kustannukset yhteensä]]-Yhteenveto[[#This Row],[Omarahoitusosuus, €]]</f>
        <v>133856.12465209607</v>
      </c>
      <c r="J114" s="33">
        <f>Lisäosat!U115</f>
        <v>154226.89739295724</v>
      </c>
      <c r="K114" s="34">
        <f>'Muut lis_väh'!Q112</f>
        <v>-328514.11759556155</v>
      </c>
      <c r="L114" s="231">
        <f>Yhteenveto[[#This Row],[Valtionosuus omarahoitusosuuden jälkeen (välisumma)]]+Yhteenveto[[#This Row],[Lisäosat yhteensä]]+Yhteenveto[[#This Row],[Valtionosuuteen tehtävät vähennykset ja lisäykset, netto]]</f>
        <v>-40431.095550508238</v>
      </c>
      <c r="M114" s="34">
        <f>'Verotuloihin perust tasaus'!N119</f>
        <v>-90189.381403008709</v>
      </c>
      <c r="N114" s="303">
        <f>SUM(Yhteenveto[[#This Row],[Valtionosuus ennen verotuloihin perustuvaa valtionosuuden tasausta]]+Yhteenveto[[#This Row],[Verotuloihin perustuva valtionosuuden tasaus]])</f>
        <v>-130620.47695351695</v>
      </c>
      <c r="O114" s="241">
        <f>Verokorvaukset!G112</f>
        <v>153386.71185493126</v>
      </c>
      <c r="P114" s="372">
        <f>SUM(Yhteenveto[[#This Row],[Kunnan  peruspalvelujen valtionosuus ]:[Veroperustemuutoksista johtuvien veromenetysten korvaus]])</f>
        <v>22766.234901414311</v>
      </c>
      <c r="Q114" s="34">
        <f>Kotikuntakorvaus!F116</f>
        <v>-257945.5</v>
      </c>
      <c r="R114" s="341">
        <f>+Yhteenveto[[#This Row],[Kunnan  peruspalvelujen valtionosuus ]]+Yhteenveto[[#This Row],[Veroperustemuutoksista johtuvien veromenetysten korvaus]]+Yhteenveto[[#This Row],[Kotikuntakorvaus, netto]]</f>
        <v>-235179.26509858569</v>
      </c>
      <c r="S114" s="11"/>
      <c r="T114"/>
    </row>
    <row r="115" spans="1:20" ht="15" x14ac:dyDescent="0.25">
      <c r="A115" s="32">
        <v>305</v>
      </c>
      <c r="B115" s="13" t="s">
        <v>120</v>
      </c>
      <c r="C115" s="15">
        <v>14876</v>
      </c>
      <c r="D115" s="15">
        <f>Ikärakenne[[#This Row],[Laskennalliset kustannukset, IKÄRAKENNE yhteensä, €]]</f>
        <v>23487503.359999999</v>
      </c>
      <c r="E115" s="15">
        <f>'Lask. kustannukset MUUT'!AD121</f>
        <v>7798093.213312855</v>
      </c>
      <c r="F115" s="231">
        <f>Yhteenveto[[#This Row],[Ikärakenne, laskennallinen kustannus]]+Yhteenveto[[#This Row],[Muut laskennalliset kustannukset ]]</f>
        <v>31285596.573312856</v>
      </c>
      <c r="G115" s="451">
        <v>1548.77</v>
      </c>
      <c r="H115" s="17">
        <v>23039502.52</v>
      </c>
      <c r="I115" s="339">
        <f>Yhteenveto[[#This Row],[Laskennalliset kustannukset yhteensä]]-Yhteenveto[[#This Row],[Omarahoitusosuus, €]]</f>
        <v>8246094.0533128567</v>
      </c>
      <c r="J115" s="33">
        <f>Lisäosat!U116</f>
        <v>1379352.7338994807</v>
      </c>
      <c r="K115" s="34">
        <f>'Muut lis_väh'!Q113</f>
        <v>643425.249499019</v>
      </c>
      <c r="L115" s="231">
        <f>Yhteenveto[[#This Row],[Valtionosuus omarahoitusosuuden jälkeen (välisumma)]]+Yhteenveto[[#This Row],[Lisäosat yhteensä]]+Yhteenveto[[#This Row],[Valtionosuuteen tehtävät vähennykset ja lisäykset, netto]]</f>
        <v>10268872.036711358</v>
      </c>
      <c r="M115" s="34">
        <f>'Verotuloihin perust tasaus'!N120</f>
        <v>3445095.5366301103</v>
      </c>
      <c r="N115" s="303">
        <f>SUM(Yhteenveto[[#This Row],[Valtionosuus ennen verotuloihin perustuvaa valtionosuuden tasausta]]+Yhteenveto[[#This Row],[Verotuloihin perustuva valtionosuuden tasaus]])</f>
        <v>13713967.573341468</v>
      </c>
      <c r="O115" s="241">
        <f>Verokorvaukset!G113</f>
        <v>1581493.2603213342</v>
      </c>
      <c r="P115" s="372">
        <f>SUM(Yhteenveto[[#This Row],[Kunnan  peruspalvelujen valtionosuus ]:[Veroperustemuutoksista johtuvien veromenetysten korvaus]])</f>
        <v>15295460.833662802</v>
      </c>
      <c r="Q115" s="34">
        <f>Kotikuntakorvaus!F117</f>
        <v>-210243.25</v>
      </c>
      <c r="R115" s="341">
        <f>+Yhteenveto[[#This Row],[Kunnan  peruspalvelujen valtionosuus ]]+Yhteenveto[[#This Row],[Veroperustemuutoksista johtuvien veromenetysten korvaus]]+Yhteenveto[[#This Row],[Kotikuntakorvaus, netto]]</f>
        <v>15085217.583662802</v>
      </c>
      <c r="S115" s="11"/>
      <c r="T115"/>
    </row>
    <row r="116" spans="1:20" ht="15" x14ac:dyDescent="0.25">
      <c r="A116" s="32">
        <v>309</v>
      </c>
      <c r="B116" s="13" t="s">
        <v>121</v>
      </c>
      <c r="C116" s="15">
        <v>6444</v>
      </c>
      <c r="D116" s="15">
        <f>Ikärakenne[[#This Row],[Laskennalliset kustannukset, IKÄRAKENNE yhteensä, €]]</f>
        <v>9370255.8600000013</v>
      </c>
      <c r="E116" s="15">
        <f>'Lask. kustannukset MUUT'!AD122</f>
        <v>2869503.1990718562</v>
      </c>
      <c r="F116" s="231">
        <f>Yhteenveto[[#This Row],[Ikärakenne, laskennallinen kustannus]]+Yhteenveto[[#This Row],[Muut laskennalliset kustannukset ]]</f>
        <v>12239759.059071857</v>
      </c>
      <c r="G116" s="451">
        <v>1548.77</v>
      </c>
      <c r="H116" s="17">
        <v>9980273.879999999</v>
      </c>
      <c r="I116" s="339">
        <f>Yhteenveto[[#This Row],[Laskennalliset kustannukset yhteensä]]-Yhteenveto[[#This Row],[Omarahoitusosuus, €]]</f>
        <v>2259485.1790718585</v>
      </c>
      <c r="J116" s="33">
        <f>Lisäosat!U117</f>
        <v>402096.71246941038</v>
      </c>
      <c r="K116" s="34">
        <f>'Muut lis_väh'!Q114</f>
        <v>-2558291.0880165379</v>
      </c>
      <c r="L116" s="231">
        <f>Yhteenveto[[#This Row],[Valtionosuus omarahoitusosuuden jälkeen (välisumma)]]+Yhteenveto[[#This Row],[Lisäosat yhteensä]]+Yhteenveto[[#This Row],[Valtionosuuteen tehtävät vähennykset ja lisäykset, netto]]</f>
        <v>103290.80352473073</v>
      </c>
      <c r="M116" s="34">
        <f>'Verotuloihin perust tasaus'!N121</f>
        <v>3903250.3277833764</v>
      </c>
      <c r="N116" s="303">
        <f>SUM(Yhteenveto[[#This Row],[Valtionosuus ennen verotuloihin perustuvaa valtionosuuden tasausta]]+Yhteenveto[[#This Row],[Verotuloihin perustuva valtionosuuden tasaus]])</f>
        <v>4006541.1313081072</v>
      </c>
      <c r="O116" s="241">
        <f>Verokorvaukset!G114</f>
        <v>825889.73789064004</v>
      </c>
      <c r="P116" s="372">
        <f>SUM(Yhteenveto[[#This Row],[Kunnan  peruspalvelujen valtionosuus ]:[Veroperustemuutoksista johtuvien veromenetysten korvaus]])</f>
        <v>4832430.869198747</v>
      </c>
      <c r="Q116" s="34">
        <f>Kotikuntakorvaus!F118</f>
        <v>17667.5</v>
      </c>
      <c r="R116" s="341">
        <f>+Yhteenveto[[#This Row],[Kunnan  peruspalvelujen valtionosuus ]]+Yhteenveto[[#This Row],[Veroperustemuutoksista johtuvien veromenetysten korvaus]]+Yhteenveto[[#This Row],[Kotikuntakorvaus, netto]]</f>
        <v>4850098.369198747</v>
      </c>
      <c r="S116" s="11"/>
      <c r="T116"/>
    </row>
    <row r="117" spans="1:20" ht="15" x14ac:dyDescent="0.25">
      <c r="A117" s="32">
        <v>312</v>
      </c>
      <c r="B117" s="13" t="s">
        <v>122</v>
      </c>
      <c r="C117" s="15">
        <v>1155</v>
      </c>
      <c r="D117" s="15">
        <f>Ikärakenne[[#This Row],[Laskennalliset kustannukset, IKÄRAKENNE yhteensä, €]]</f>
        <v>2018372.7499999998</v>
      </c>
      <c r="E117" s="15">
        <f>'Lask. kustannukset MUUT'!AD123</f>
        <v>582322.5213916077</v>
      </c>
      <c r="F117" s="231">
        <f>Yhteenveto[[#This Row],[Ikärakenne, laskennallinen kustannus]]+Yhteenveto[[#This Row],[Muut laskennalliset kustannukset ]]</f>
        <v>2600695.2713916074</v>
      </c>
      <c r="G117" s="451">
        <v>1548.77</v>
      </c>
      <c r="H117" s="17">
        <v>1788829.35</v>
      </c>
      <c r="I117" s="339">
        <f>Yhteenveto[[#This Row],[Laskennalliset kustannukset yhteensä]]-Yhteenveto[[#This Row],[Omarahoitusosuus, €]]</f>
        <v>811865.92139160726</v>
      </c>
      <c r="J117" s="33">
        <f>Lisäosat!U118</f>
        <v>192573.93772356882</v>
      </c>
      <c r="K117" s="34">
        <f>'Muut lis_väh'!Q115</f>
        <v>-228390.14483844009</v>
      </c>
      <c r="L117" s="231">
        <f>Yhteenveto[[#This Row],[Valtionosuus omarahoitusosuuden jälkeen (välisumma)]]+Yhteenveto[[#This Row],[Lisäosat yhteensä]]+Yhteenveto[[#This Row],[Valtionosuuteen tehtävät vähennykset ja lisäykset, netto]]</f>
        <v>776049.71427673602</v>
      </c>
      <c r="M117" s="34">
        <f>'Verotuloihin perust tasaus'!N122</f>
        <v>384741.48589729023</v>
      </c>
      <c r="N117" s="303">
        <f>SUM(Yhteenveto[[#This Row],[Valtionosuus ennen verotuloihin perustuvaa valtionosuuden tasausta]]+Yhteenveto[[#This Row],[Verotuloihin perustuva valtionosuuden tasaus]])</f>
        <v>1160791.2001740262</v>
      </c>
      <c r="O117" s="241">
        <f>Verokorvaukset!G115</f>
        <v>202368.62815823415</v>
      </c>
      <c r="P117" s="372">
        <f>SUM(Yhteenveto[[#This Row],[Kunnan  peruspalvelujen valtionosuus ]:[Veroperustemuutoksista johtuvien veromenetysten korvaus]])</f>
        <v>1363159.8283322603</v>
      </c>
      <c r="Q117" s="34">
        <f>Kotikuntakorvaus!F119</f>
        <v>88.337499999999636</v>
      </c>
      <c r="R117" s="341">
        <f>+Yhteenveto[[#This Row],[Kunnan  peruspalvelujen valtionosuus ]]+Yhteenveto[[#This Row],[Veroperustemuutoksista johtuvien veromenetysten korvaus]]+Yhteenveto[[#This Row],[Kotikuntakorvaus, netto]]</f>
        <v>1363248.1658322602</v>
      </c>
      <c r="S117" s="11"/>
      <c r="T117"/>
    </row>
    <row r="118" spans="1:20" ht="15" x14ac:dyDescent="0.25">
      <c r="A118" s="32">
        <v>316</v>
      </c>
      <c r="B118" s="13" t="s">
        <v>123</v>
      </c>
      <c r="C118" s="15">
        <v>4093</v>
      </c>
      <c r="D118" s="15">
        <f>Ikärakenne[[#This Row],[Laskennalliset kustannukset, IKÄRAKENNE yhteensä, €]]</f>
        <v>5724052.9699999997</v>
      </c>
      <c r="E118" s="15">
        <f>'Lask. kustannukset MUUT'!AD124</f>
        <v>1380834.443217485</v>
      </c>
      <c r="F118" s="231">
        <f>Yhteenveto[[#This Row],[Ikärakenne, laskennallinen kustannus]]+Yhteenveto[[#This Row],[Muut laskennalliset kustannukset ]]</f>
        <v>7104887.413217485</v>
      </c>
      <c r="G118" s="451">
        <v>1548.77</v>
      </c>
      <c r="H118" s="17">
        <v>6339115.6100000003</v>
      </c>
      <c r="I118" s="339">
        <f>Yhteenveto[[#This Row],[Laskennalliset kustannukset yhteensä]]-Yhteenveto[[#This Row],[Omarahoitusosuus, €]]</f>
        <v>765771.80321748462</v>
      </c>
      <c r="J118" s="33">
        <f>Lisäosat!U119</f>
        <v>137118.91100884374</v>
      </c>
      <c r="K118" s="34">
        <f>'Muut lis_väh'!Q116</f>
        <v>-615248.88921408495</v>
      </c>
      <c r="L118" s="231">
        <f>Yhteenveto[[#This Row],[Valtionosuus omarahoitusosuuden jälkeen (välisumma)]]+Yhteenveto[[#This Row],[Lisäosat yhteensä]]+Yhteenveto[[#This Row],[Valtionosuuteen tehtävät vähennykset ja lisäykset, netto]]</f>
        <v>287641.82501224335</v>
      </c>
      <c r="M118" s="34">
        <f>'Verotuloihin perust tasaus'!N123</f>
        <v>427290.86332598783</v>
      </c>
      <c r="N118" s="303">
        <f>SUM(Yhteenveto[[#This Row],[Valtionosuus ennen verotuloihin perustuvaa valtionosuuden tasausta]]+Yhteenveto[[#This Row],[Verotuloihin perustuva valtionosuuden tasaus]])</f>
        <v>714932.68833823118</v>
      </c>
      <c r="O118" s="241">
        <f>Verokorvaukset!G116</f>
        <v>487402.28735055117</v>
      </c>
      <c r="P118" s="372">
        <f>SUM(Yhteenveto[[#This Row],[Kunnan  peruspalvelujen valtionosuus ]:[Veroperustemuutoksista johtuvien veromenetysten korvaus]])</f>
        <v>1202334.9756887823</v>
      </c>
      <c r="Q118" s="34">
        <f>Kotikuntakorvaus!F120</f>
        <v>38780.162500000006</v>
      </c>
      <c r="R118" s="341">
        <f>+Yhteenveto[[#This Row],[Kunnan  peruspalvelujen valtionosuus ]]+Yhteenveto[[#This Row],[Veroperustemuutoksista johtuvien veromenetysten korvaus]]+Yhteenveto[[#This Row],[Kotikuntakorvaus, netto]]</f>
        <v>1241115.1381887824</v>
      </c>
      <c r="S118" s="11"/>
      <c r="T118"/>
    </row>
    <row r="119" spans="1:20" ht="15" x14ac:dyDescent="0.25">
      <c r="A119" s="32">
        <v>317</v>
      </c>
      <c r="B119" s="13" t="s">
        <v>124</v>
      </c>
      <c r="C119" s="15">
        <v>2373</v>
      </c>
      <c r="D119" s="15">
        <f>Ikärakenne[[#This Row],[Laskennalliset kustannukset, IKÄRAKENNE yhteensä, €]]</f>
        <v>4532714.0599999996</v>
      </c>
      <c r="E119" s="15">
        <f>'Lask. kustannukset MUUT'!AD125</f>
        <v>995829.32488117006</v>
      </c>
      <c r="F119" s="231">
        <f>Yhteenveto[[#This Row],[Ikärakenne, laskennallinen kustannus]]+Yhteenveto[[#This Row],[Muut laskennalliset kustannukset ]]</f>
        <v>5528543.3848811695</v>
      </c>
      <c r="G119" s="451">
        <v>1548.77</v>
      </c>
      <c r="H119" s="17">
        <v>3675231.21</v>
      </c>
      <c r="I119" s="339">
        <f>Yhteenveto[[#This Row],[Laskennalliset kustannukset yhteensä]]-Yhteenveto[[#This Row],[Omarahoitusosuus, €]]</f>
        <v>1853312.1748811696</v>
      </c>
      <c r="J119" s="33">
        <f>Lisäosat!U120</f>
        <v>369398.56220874714</v>
      </c>
      <c r="K119" s="34">
        <f>'Muut lis_väh'!Q117</f>
        <v>502458.30550548685</v>
      </c>
      <c r="L119" s="231">
        <f>Yhteenveto[[#This Row],[Valtionosuus omarahoitusosuuden jälkeen (välisumma)]]+Yhteenveto[[#This Row],[Lisäosat yhteensä]]+Yhteenveto[[#This Row],[Valtionosuuteen tehtävät vähennykset ja lisäykset, netto]]</f>
        <v>2725169.0425954033</v>
      </c>
      <c r="M119" s="34">
        <f>'Verotuloihin perust tasaus'!N124</f>
        <v>1623718.9273500233</v>
      </c>
      <c r="N119" s="303">
        <f>SUM(Yhteenveto[[#This Row],[Valtionosuus ennen verotuloihin perustuvaa valtionosuuden tasausta]]+Yhteenveto[[#This Row],[Verotuloihin perustuva valtionosuuden tasaus]])</f>
        <v>4348887.969945427</v>
      </c>
      <c r="O119" s="241">
        <f>Verokorvaukset!G117</f>
        <v>454791.66939801921</v>
      </c>
      <c r="P119" s="372">
        <f>SUM(Yhteenveto[[#This Row],[Kunnan  peruspalvelujen valtionosuus ]:[Veroperustemuutoksista johtuvien veromenetysten korvaus]])</f>
        <v>4803679.6393434461</v>
      </c>
      <c r="Q119" s="34">
        <f>Kotikuntakorvaus!F121</f>
        <v>-28268</v>
      </c>
      <c r="R119" s="341">
        <f>+Yhteenveto[[#This Row],[Kunnan  peruspalvelujen valtionosuus ]]+Yhteenveto[[#This Row],[Veroperustemuutoksista johtuvien veromenetysten korvaus]]+Yhteenveto[[#This Row],[Kotikuntakorvaus, netto]]</f>
        <v>4775411.6393434461</v>
      </c>
      <c r="S119" s="11"/>
      <c r="T119"/>
    </row>
    <row r="120" spans="1:20" ht="15" x14ac:dyDescent="0.25">
      <c r="A120" s="32">
        <v>320</v>
      </c>
      <c r="B120" s="13" t="s">
        <v>125</v>
      </c>
      <c r="C120" s="15">
        <v>6954</v>
      </c>
      <c r="D120" s="15">
        <f>Ikärakenne[[#This Row],[Laskennalliset kustannukset, IKÄRAKENNE yhteensä, €]]</f>
        <v>7699107.3000000007</v>
      </c>
      <c r="E120" s="15">
        <f>'Lask. kustannukset MUUT'!AD126</f>
        <v>4986829.4051081985</v>
      </c>
      <c r="F120" s="231">
        <f>Yhteenveto[[#This Row],[Ikärakenne, laskennallinen kustannus]]+Yhteenveto[[#This Row],[Muut laskennalliset kustannukset ]]</f>
        <v>12685936.705108199</v>
      </c>
      <c r="G120" s="451">
        <v>1548.77</v>
      </c>
      <c r="H120" s="17">
        <v>10770146.58</v>
      </c>
      <c r="I120" s="339">
        <f>Yhteenveto[[#This Row],[Laskennalliset kustannukset yhteensä]]-Yhteenveto[[#This Row],[Omarahoitusosuus, €]]</f>
        <v>1915790.1251081992</v>
      </c>
      <c r="J120" s="33">
        <f>Lisäosat!U121</f>
        <v>1237891.083225921</v>
      </c>
      <c r="K120" s="34">
        <f>'Muut lis_väh'!Q118</f>
        <v>525177.98710820556</v>
      </c>
      <c r="L120" s="231">
        <f>Yhteenveto[[#This Row],[Valtionosuus omarahoitusosuuden jälkeen (välisumma)]]+Yhteenveto[[#This Row],[Lisäosat yhteensä]]+Yhteenveto[[#This Row],[Valtionosuuteen tehtävät vähennykset ja lisäykset, netto]]</f>
        <v>3678859.1954423254</v>
      </c>
      <c r="M120" s="34">
        <f>'Verotuloihin perust tasaus'!N125</f>
        <v>2095065.8267963147</v>
      </c>
      <c r="N120" s="303">
        <f>SUM(Yhteenveto[[#This Row],[Valtionosuus ennen verotuloihin perustuvaa valtionosuuden tasausta]]+Yhteenveto[[#This Row],[Verotuloihin perustuva valtionosuuden tasaus]])</f>
        <v>5773925.0222386401</v>
      </c>
      <c r="O120" s="241">
        <f>Verokorvaukset!G118</f>
        <v>847685.04581811349</v>
      </c>
      <c r="P120" s="372">
        <f>SUM(Yhteenveto[[#This Row],[Kunnan  peruspalvelujen valtionosuus ]:[Veroperustemuutoksista johtuvien veromenetysten korvaus]])</f>
        <v>6621610.0680567538</v>
      </c>
      <c r="Q120" s="34">
        <f>Kotikuntakorvaus!F122</f>
        <v>88.337499999994179</v>
      </c>
      <c r="R120" s="341">
        <f>+Yhteenveto[[#This Row],[Kunnan  peruspalvelujen valtionosuus ]]+Yhteenveto[[#This Row],[Veroperustemuutoksista johtuvien veromenetysten korvaus]]+Yhteenveto[[#This Row],[Kotikuntakorvaus, netto]]</f>
        <v>6621698.4055567542</v>
      </c>
      <c r="S120" s="11"/>
      <c r="T120"/>
    </row>
    <row r="121" spans="1:20" ht="15" x14ac:dyDescent="0.25">
      <c r="A121" s="32">
        <v>322</v>
      </c>
      <c r="B121" s="13" t="s">
        <v>126</v>
      </c>
      <c r="C121" s="15">
        <v>6371</v>
      </c>
      <c r="D121" s="15">
        <f>Ikärakenne[[#This Row],[Laskennalliset kustannukset, IKÄRAKENNE yhteensä, €]]</f>
        <v>8461780.7599999998</v>
      </c>
      <c r="E121" s="15">
        <f>'Lask. kustannukset MUUT'!AD127</f>
        <v>6141442.212203796</v>
      </c>
      <c r="F121" s="231">
        <f>Yhteenveto[[#This Row],[Ikärakenne, laskennallinen kustannus]]+Yhteenveto[[#This Row],[Muut laskennalliset kustannukset ]]</f>
        <v>14603222.972203795</v>
      </c>
      <c r="G121" s="451">
        <v>1548.77</v>
      </c>
      <c r="H121" s="17">
        <v>9867213.6699999999</v>
      </c>
      <c r="I121" s="339">
        <f>Yhteenveto[[#This Row],[Laskennalliset kustannukset yhteensä]]-Yhteenveto[[#This Row],[Omarahoitusosuus, €]]</f>
        <v>4736009.3022037949</v>
      </c>
      <c r="J121" s="33">
        <f>Lisäosat!U122</f>
        <v>1037300.05574944</v>
      </c>
      <c r="K121" s="34">
        <f>'Muut lis_väh'!Q119</f>
        <v>1327820.7742933817</v>
      </c>
      <c r="L121" s="231">
        <f>Yhteenveto[[#This Row],[Valtionosuus omarahoitusosuuden jälkeen (välisumma)]]+Yhteenveto[[#This Row],[Lisäosat yhteensä]]+Yhteenveto[[#This Row],[Valtionosuuteen tehtävät vähennykset ja lisäykset, netto]]</f>
        <v>7101130.1322466163</v>
      </c>
      <c r="M121" s="34">
        <f>'Verotuloihin perust tasaus'!N126</f>
        <v>1678094.9321902811</v>
      </c>
      <c r="N121" s="303">
        <f>SUM(Yhteenveto[[#This Row],[Valtionosuus ennen verotuloihin perustuvaa valtionosuuden tasausta]]+Yhteenveto[[#This Row],[Verotuloihin perustuva valtionosuuden tasaus]])</f>
        <v>8779225.0644368976</v>
      </c>
      <c r="O121" s="241">
        <f>Verokorvaukset!G119</f>
        <v>1013158.0142917787</v>
      </c>
      <c r="P121" s="372">
        <f>SUM(Yhteenveto[[#This Row],[Kunnan  peruspalvelujen valtionosuus ]:[Veroperustemuutoksista johtuvien veromenetysten korvaus]])</f>
        <v>9792383.0787286758</v>
      </c>
      <c r="Q121" s="34">
        <f>Kotikuntakorvaus!F123</f>
        <v>106941.37750000006</v>
      </c>
      <c r="R121" s="341">
        <f>+Yhteenveto[[#This Row],[Kunnan  peruspalvelujen valtionosuus ]]+Yhteenveto[[#This Row],[Veroperustemuutoksista johtuvien veromenetysten korvaus]]+Yhteenveto[[#This Row],[Kotikuntakorvaus, netto]]</f>
        <v>9899324.4562286753</v>
      </c>
      <c r="S121" s="11"/>
      <c r="T121"/>
    </row>
    <row r="122" spans="1:20" ht="15" x14ac:dyDescent="0.25">
      <c r="A122" s="32">
        <v>398</v>
      </c>
      <c r="B122" s="13" t="s">
        <v>127</v>
      </c>
      <c r="C122" s="15">
        <v>121337</v>
      </c>
      <c r="D122" s="15">
        <f>Ikärakenne[[#This Row],[Laskennalliset kustannukset, IKÄRAKENNE yhteensä, €]]</f>
        <v>184758122.38999999</v>
      </c>
      <c r="E122" s="15">
        <f>'Lask. kustannukset MUUT'!AD128</f>
        <v>50126873.103498429</v>
      </c>
      <c r="F122" s="231">
        <f>Yhteenveto[[#This Row],[Ikärakenne, laskennallinen kustannus]]+Yhteenveto[[#This Row],[Muut laskennalliset kustannukset ]]</f>
        <v>234884995.49349841</v>
      </c>
      <c r="G122" s="451">
        <v>1548.77</v>
      </c>
      <c r="H122" s="17">
        <v>187923105.49000001</v>
      </c>
      <c r="I122" s="339">
        <f>Yhteenveto[[#This Row],[Laskennalliset kustannukset yhteensä]]-Yhteenveto[[#This Row],[Omarahoitusosuus, €]]</f>
        <v>46961890.003498405</v>
      </c>
      <c r="J122" s="33">
        <f>Lisäosat!U123</f>
        <v>4873234.0896570114</v>
      </c>
      <c r="K122" s="34">
        <f>'Muut lis_väh'!Q120</f>
        <v>808972.66797136981</v>
      </c>
      <c r="L122" s="231">
        <f>Yhteenveto[[#This Row],[Valtionosuus omarahoitusosuuden jälkeen (välisumma)]]+Yhteenveto[[#This Row],[Lisäosat yhteensä]]+Yhteenveto[[#This Row],[Valtionosuuteen tehtävät vähennykset ja lisäykset, netto]]</f>
        <v>52644096.761126786</v>
      </c>
      <c r="M122" s="34">
        <f>'Verotuloihin perust tasaus'!N127</f>
        <v>26749831.723596368</v>
      </c>
      <c r="N122" s="303">
        <f>SUM(Yhteenveto[[#This Row],[Valtionosuus ennen verotuloihin perustuvaa valtionosuuden tasausta]]+Yhteenveto[[#This Row],[Verotuloihin perustuva valtionosuuden tasaus]])</f>
        <v>79393928.484723151</v>
      </c>
      <c r="O122" s="241">
        <f>Verokorvaukset!G120</f>
        <v>10697540.597516879</v>
      </c>
      <c r="P122" s="372">
        <f>SUM(Yhteenveto[[#This Row],[Kunnan  peruspalvelujen valtionosuus ]:[Veroperustemuutoksista johtuvien veromenetysten korvaus]])</f>
        <v>90091469.08224003</v>
      </c>
      <c r="Q122" s="34">
        <f>Kotikuntakorvaus!F124</f>
        <v>-10159642.872500002</v>
      </c>
      <c r="R122" s="341">
        <f>+Yhteenveto[[#This Row],[Kunnan  peruspalvelujen valtionosuus ]]+Yhteenveto[[#This Row],[Veroperustemuutoksista johtuvien veromenetysten korvaus]]+Yhteenveto[[#This Row],[Kotikuntakorvaus, netto]]</f>
        <v>79931826.209740028</v>
      </c>
      <c r="S122" s="11"/>
      <c r="T122"/>
    </row>
    <row r="123" spans="1:20" ht="15" x14ac:dyDescent="0.25">
      <c r="A123" s="32">
        <v>399</v>
      </c>
      <c r="B123" s="13" t="s">
        <v>128</v>
      </c>
      <c r="C123" s="15">
        <v>7656</v>
      </c>
      <c r="D123" s="15">
        <f>Ikärakenne[[#This Row],[Laskennalliset kustannukset, IKÄRAKENNE yhteensä, €]]</f>
        <v>15293794.449999999</v>
      </c>
      <c r="E123" s="15">
        <f>'Lask. kustannukset MUUT'!AD129</f>
        <v>1432750.7326027653</v>
      </c>
      <c r="F123" s="231">
        <f>Yhteenveto[[#This Row],[Ikärakenne, laskennallinen kustannus]]+Yhteenveto[[#This Row],[Muut laskennalliset kustannukset ]]</f>
        <v>16726545.182602765</v>
      </c>
      <c r="G123" s="451">
        <v>1548.77</v>
      </c>
      <c r="H123" s="17">
        <v>11857383.119999999</v>
      </c>
      <c r="I123" s="339">
        <f>Yhteenveto[[#This Row],[Laskennalliset kustannukset yhteensä]]-Yhteenveto[[#This Row],[Omarahoitusosuus, €]]</f>
        <v>4869162.0626027659</v>
      </c>
      <c r="J123" s="33">
        <f>Lisäosat!U124</f>
        <v>195561.24224115236</v>
      </c>
      <c r="K123" s="34">
        <f>'Muut lis_väh'!Q121</f>
        <v>-3560186.9051687103</v>
      </c>
      <c r="L123" s="231">
        <f>Yhteenveto[[#This Row],[Valtionosuus omarahoitusosuuden jälkeen (välisumma)]]+Yhteenveto[[#This Row],[Lisäosat yhteensä]]+Yhteenveto[[#This Row],[Valtionosuuteen tehtävät vähennykset ja lisäykset, netto]]</f>
        <v>1504536.3996752081</v>
      </c>
      <c r="M123" s="34">
        <f>'Verotuloihin perust tasaus'!N128</f>
        <v>2444479.7734557572</v>
      </c>
      <c r="N123" s="303">
        <f>SUM(Yhteenveto[[#This Row],[Valtionosuus ennen verotuloihin perustuvaa valtionosuuden tasausta]]+Yhteenveto[[#This Row],[Verotuloihin perustuva valtionosuuden tasaus]])</f>
        <v>3949016.1731309653</v>
      </c>
      <c r="O123" s="241">
        <f>Verokorvaukset!G121</f>
        <v>598613.36351308262</v>
      </c>
      <c r="P123" s="372">
        <f>SUM(Yhteenveto[[#This Row],[Kunnan  peruspalvelujen valtionosuus ]:[Veroperustemuutoksista johtuvien veromenetysten korvaus]])</f>
        <v>4547629.5366440481</v>
      </c>
      <c r="Q123" s="34">
        <f>Kotikuntakorvaus!F125</f>
        <v>-39575.199999999997</v>
      </c>
      <c r="R123" s="341">
        <f>+Yhteenveto[[#This Row],[Kunnan  peruspalvelujen valtionosuus ]]+Yhteenveto[[#This Row],[Veroperustemuutoksista johtuvien veromenetysten korvaus]]+Yhteenveto[[#This Row],[Kotikuntakorvaus, netto]]</f>
        <v>4508054.3366440479</v>
      </c>
      <c r="S123" s="11"/>
      <c r="T123"/>
    </row>
    <row r="124" spans="1:20" ht="15" x14ac:dyDescent="0.25">
      <c r="A124" s="32">
        <v>400</v>
      </c>
      <c r="B124" s="13" t="s">
        <v>129</v>
      </c>
      <c r="C124" s="15">
        <v>8479</v>
      </c>
      <c r="D124" s="15">
        <f>Ikärakenne[[#This Row],[Laskennalliset kustannukset, IKÄRAKENNE yhteensä, €]]</f>
        <v>15000310.02</v>
      </c>
      <c r="E124" s="15">
        <f>'Lask. kustannukset MUUT'!AD130</f>
        <v>3884217.2093021707</v>
      </c>
      <c r="F124" s="231">
        <f>Yhteenveto[[#This Row],[Ikärakenne, laskennallinen kustannus]]+Yhteenveto[[#This Row],[Muut laskennalliset kustannukset ]]</f>
        <v>18884527.229302172</v>
      </c>
      <c r="G124" s="451">
        <v>1548.77</v>
      </c>
      <c r="H124" s="17">
        <v>13132020.83</v>
      </c>
      <c r="I124" s="339">
        <f>Yhteenveto[[#This Row],[Laskennalliset kustannukset yhteensä]]-Yhteenveto[[#This Row],[Omarahoitusosuus, €]]</f>
        <v>5752506.3993021715</v>
      </c>
      <c r="J124" s="33">
        <f>Lisäosat!U125</f>
        <v>296126.14432573185</v>
      </c>
      <c r="K124" s="34">
        <f>'Muut lis_väh'!Q122</f>
        <v>1677206.9158008904</v>
      </c>
      <c r="L124" s="231">
        <f>Yhteenveto[[#This Row],[Valtionosuus omarahoitusosuuden jälkeen (välisumma)]]+Yhteenveto[[#This Row],[Lisäosat yhteensä]]+Yhteenveto[[#This Row],[Valtionosuuteen tehtävät vähennykset ja lisäykset, netto]]</f>
        <v>7725839.4594287947</v>
      </c>
      <c r="M124" s="34">
        <f>'Verotuloihin perust tasaus'!N129</f>
        <v>3134081.0928897858</v>
      </c>
      <c r="N124" s="303">
        <f>SUM(Yhteenveto[[#This Row],[Valtionosuus ennen verotuloihin perustuvaa valtionosuuden tasausta]]+Yhteenveto[[#This Row],[Verotuloihin perustuva valtionosuuden tasaus]])</f>
        <v>10859920.55231858</v>
      </c>
      <c r="O124" s="241">
        <f>Verokorvaukset!G122</f>
        <v>1146681.830188999</v>
      </c>
      <c r="P124" s="372">
        <f>SUM(Yhteenveto[[#This Row],[Kunnan  peruspalvelujen valtionosuus ]:[Veroperustemuutoksista johtuvien veromenetysten korvaus]])</f>
        <v>12006602.382507579</v>
      </c>
      <c r="Q124" s="34">
        <f>Kotikuntakorvaus!F126</f>
        <v>88.337499999994179</v>
      </c>
      <c r="R124" s="341">
        <f>+Yhteenveto[[#This Row],[Kunnan  peruspalvelujen valtionosuus ]]+Yhteenveto[[#This Row],[Veroperustemuutoksista johtuvien veromenetysten korvaus]]+Yhteenveto[[#This Row],[Kotikuntakorvaus, netto]]</f>
        <v>12006690.72000758</v>
      </c>
      <c r="S124" s="11"/>
      <c r="T124"/>
    </row>
    <row r="125" spans="1:20" ht="15" x14ac:dyDescent="0.25">
      <c r="A125" s="32">
        <v>402</v>
      </c>
      <c r="B125" s="13" t="s">
        <v>130</v>
      </c>
      <c r="C125" s="15">
        <v>8865</v>
      </c>
      <c r="D125" s="15">
        <f>Ikärakenne[[#This Row],[Laskennalliset kustannukset, IKÄRAKENNE yhteensä, €]]</f>
        <v>13828164.629999999</v>
      </c>
      <c r="E125" s="15">
        <f>'Lask. kustannukset MUUT'!AD131</f>
        <v>2806633.7448296803</v>
      </c>
      <c r="F125" s="231">
        <f>Yhteenveto[[#This Row],[Ikärakenne, laskennallinen kustannus]]+Yhteenveto[[#This Row],[Muut laskennalliset kustannukset ]]</f>
        <v>16634798.37482968</v>
      </c>
      <c r="G125" s="451">
        <v>1548.77</v>
      </c>
      <c r="H125" s="17">
        <v>13729846.050000001</v>
      </c>
      <c r="I125" s="339">
        <f>Yhteenveto[[#This Row],[Laskennalliset kustannukset yhteensä]]-Yhteenveto[[#This Row],[Omarahoitusosuus, €]]</f>
        <v>2904952.324829679</v>
      </c>
      <c r="J125" s="33">
        <f>Lisäosat!U126</f>
        <v>511306.73960488616</v>
      </c>
      <c r="K125" s="34">
        <f>'Muut lis_väh'!Q123</f>
        <v>-3865871.7338898983</v>
      </c>
      <c r="L125" s="231">
        <f>Yhteenveto[[#This Row],[Valtionosuus omarahoitusosuuden jälkeen (välisumma)]]+Yhteenveto[[#This Row],[Lisäosat yhteensä]]+Yhteenveto[[#This Row],[Valtionosuuteen tehtävät vähennykset ja lisäykset, netto]]</f>
        <v>-449612.66945533315</v>
      </c>
      <c r="M125" s="34">
        <f>'Verotuloihin perust tasaus'!N130</f>
        <v>4828692.3449799865</v>
      </c>
      <c r="N125" s="303">
        <f>SUM(Yhteenveto[[#This Row],[Valtionosuus ennen verotuloihin perustuvaa valtionosuuden tasausta]]+Yhteenveto[[#This Row],[Verotuloihin perustuva valtionosuuden tasaus]])</f>
        <v>4379079.6755246539</v>
      </c>
      <c r="O125" s="241">
        <f>Verokorvaukset!G123</f>
        <v>1221068.9334484865</v>
      </c>
      <c r="P125" s="372">
        <f>SUM(Yhteenveto[[#This Row],[Kunnan  peruspalvelujen valtionosuus ]:[Veroperustemuutoksista johtuvien veromenetysten korvaus]])</f>
        <v>5600148.6089731399</v>
      </c>
      <c r="Q125" s="34">
        <f>Kotikuntakorvaus!F127</f>
        <v>425044.71500000003</v>
      </c>
      <c r="R125" s="341">
        <f>+Yhteenveto[[#This Row],[Kunnan  peruspalvelujen valtionosuus ]]+Yhteenveto[[#This Row],[Veroperustemuutoksista johtuvien veromenetysten korvaus]]+Yhteenveto[[#This Row],[Kotikuntakorvaus, netto]]</f>
        <v>6025193.3239731397</v>
      </c>
      <c r="S125" s="11"/>
      <c r="T125"/>
    </row>
    <row r="126" spans="1:20" ht="15" x14ac:dyDescent="0.25">
      <c r="A126" s="32">
        <v>403</v>
      </c>
      <c r="B126" s="13" t="s">
        <v>131</v>
      </c>
      <c r="C126" s="15">
        <v>2758</v>
      </c>
      <c r="D126" s="15">
        <f>Ikärakenne[[#This Row],[Laskennalliset kustannukset, IKÄRAKENNE yhteensä, €]]</f>
        <v>4173575.92</v>
      </c>
      <c r="E126" s="15">
        <f>'Lask. kustannukset MUUT'!AD132</f>
        <v>998672.08745685336</v>
      </c>
      <c r="F126" s="231">
        <f>Yhteenveto[[#This Row],[Ikärakenne, laskennallinen kustannus]]+Yhteenveto[[#This Row],[Muut laskennalliset kustannukset ]]</f>
        <v>5172248.0074568531</v>
      </c>
      <c r="G126" s="451">
        <v>1548.77</v>
      </c>
      <c r="H126" s="17">
        <v>4271507.66</v>
      </c>
      <c r="I126" s="339">
        <f>Yhteenveto[[#This Row],[Laskennalliset kustannukset yhteensä]]-Yhteenveto[[#This Row],[Omarahoitusosuus, €]]</f>
        <v>900740.34745685291</v>
      </c>
      <c r="J126" s="33">
        <f>Lisäosat!U127</f>
        <v>267489.618370082</v>
      </c>
      <c r="K126" s="34">
        <f>'Muut lis_väh'!Q124</f>
        <v>34175.874959622619</v>
      </c>
      <c r="L126" s="231">
        <f>Yhteenveto[[#This Row],[Valtionosuus omarahoitusosuuden jälkeen (välisumma)]]+Yhteenveto[[#This Row],[Lisäosat yhteensä]]+Yhteenveto[[#This Row],[Valtionosuuteen tehtävät vähennykset ja lisäykset, netto]]</f>
        <v>1202405.8407865574</v>
      </c>
      <c r="M126" s="34">
        <f>'Verotuloihin perust tasaus'!N131</f>
        <v>1655421.1168313518</v>
      </c>
      <c r="N126" s="303">
        <f>SUM(Yhteenveto[[#This Row],[Valtionosuus ennen verotuloihin perustuvaa valtionosuuden tasausta]]+Yhteenveto[[#This Row],[Verotuloihin perustuva valtionosuuden tasaus]])</f>
        <v>2857826.9576179092</v>
      </c>
      <c r="O126" s="241">
        <f>Verokorvaukset!G124</f>
        <v>483586.04634732328</v>
      </c>
      <c r="P126" s="372">
        <f>SUM(Yhteenveto[[#This Row],[Kunnan  peruspalvelujen valtionosuus ]:[Veroperustemuutoksista johtuvien veromenetysten korvaus]])</f>
        <v>3341413.0039652325</v>
      </c>
      <c r="Q126" s="34">
        <f>Kotikuntakorvaus!F128</f>
        <v>-77737</v>
      </c>
      <c r="R126" s="341">
        <f>+Yhteenveto[[#This Row],[Kunnan  peruspalvelujen valtionosuus ]]+Yhteenveto[[#This Row],[Veroperustemuutoksista johtuvien veromenetysten korvaus]]+Yhteenveto[[#This Row],[Kotikuntakorvaus, netto]]</f>
        <v>3263676.0039652325</v>
      </c>
      <c r="S126" s="11"/>
      <c r="T126"/>
    </row>
    <row r="127" spans="1:20" ht="15" x14ac:dyDescent="0.25">
      <c r="A127" s="32">
        <v>405</v>
      </c>
      <c r="B127" s="13" t="s">
        <v>132</v>
      </c>
      <c r="C127" s="15">
        <v>73327</v>
      </c>
      <c r="D127" s="15">
        <f>Ikärakenne[[#This Row],[Laskennalliset kustannukset, IKÄRAKENNE yhteensä, €]]</f>
        <v>105706229.39999999</v>
      </c>
      <c r="E127" s="15">
        <f>'Lask. kustannukset MUUT'!AD133</f>
        <v>30047956.948324971</v>
      </c>
      <c r="F127" s="231">
        <f>Yhteenveto[[#This Row],[Ikärakenne, laskennallinen kustannus]]+Yhteenveto[[#This Row],[Muut laskennalliset kustannukset ]]</f>
        <v>135754186.34832495</v>
      </c>
      <c r="G127" s="451">
        <v>1548.77</v>
      </c>
      <c r="H127" s="17">
        <v>113566657.78999999</v>
      </c>
      <c r="I127" s="339">
        <f>Yhteenveto[[#This Row],[Laskennalliset kustannukset yhteensä]]-Yhteenveto[[#This Row],[Omarahoitusosuus, €]]</f>
        <v>22187528.558324963</v>
      </c>
      <c r="J127" s="33">
        <f>Lisäosat!U128</f>
        <v>2928977.9975400665</v>
      </c>
      <c r="K127" s="34">
        <f>'Muut lis_väh'!Q125</f>
        <v>-8972464.5370916929</v>
      </c>
      <c r="L127" s="231">
        <f>Yhteenveto[[#This Row],[Valtionosuus omarahoitusosuuden jälkeen (välisumma)]]+Yhteenveto[[#This Row],[Lisäosat yhteensä]]+Yhteenveto[[#This Row],[Valtionosuuteen tehtävät vähennykset ja lisäykset, netto]]</f>
        <v>16144042.018773338</v>
      </c>
      <c r="M127" s="34">
        <f>'Verotuloihin perust tasaus'!N132</f>
        <v>8533251.252972642</v>
      </c>
      <c r="N127" s="303">
        <f>SUM(Yhteenveto[[#This Row],[Valtionosuus ennen verotuloihin perustuvaa valtionosuuden tasausta]]+Yhteenveto[[#This Row],[Verotuloihin perustuva valtionosuuden tasaus]])</f>
        <v>24677293.27174598</v>
      </c>
      <c r="O127" s="241">
        <f>Verokorvaukset!G125</f>
        <v>7612471.5258685714</v>
      </c>
      <c r="P127" s="372">
        <f>SUM(Yhteenveto[[#This Row],[Kunnan  peruspalvelujen valtionosuus ]:[Veroperustemuutoksista johtuvien veromenetysten korvaus]])</f>
        <v>32289764.797614552</v>
      </c>
      <c r="Q127" s="34">
        <f>Kotikuntakorvaus!F129</f>
        <v>-1912241.8624999998</v>
      </c>
      <c r="R127" s="341">
        <f>+Yhteenveto[[#This Row],[Kunnan  peruspalvelujen valtionosuus ]]+Yhteenveto[[#This Row],[Veroperustemuutoksista johtuvien veromenetysten korvaus]]+Yhteenveto[[#This Row],[Kotikuntakorvaus, netto]]</f>
        <v>30377522.935114551</v>
      </c>
      <c r="S127" s="11"/>
      <c r="T127"/>
    </row>
    <row r="128" spans="1:20" ht="15" x14ac:dyDescent="0.25">
      <c r="A128" s="32">
        <v>407</v>
      </c>
      <c r="B128" s="13" t="s">
        <v>133</v>
      </c>
      <c r="C128" s="15">
        <v>2429</v>
      </c>
      <c r="D128" s="15">
        <f>Ikärakenne[[#This Row],[Laskennalliset kustannukset, IKÄRAKENNE yhteensä, €]]</f>
        <v>3412105.6199999996</v>
      </c>
      <c r="E128" s="15">
        <f>'Lask. kustannukset MUUT'!AD134</f>
        <v>1285506.7173922916</v>
      </c>
      <c r="F128" s="231">
        <f>Yhteenveto[[#This Row],[Ikärakenne, laskennallinen kustannus]]+Yhteenveto[[#This Row],[Muut laskennalliset kustannukset ]]</f>
        <v>4697612.3373922911</v>
      </c>
      <c r="G128" s="451">
        <v>1548.77</v>
      </c>
      <c r="H128" s="17">
        <v>3761962.33</v>
      </c>
      <c r="I128" s="339">
        <f>Yhteenveto[[#This Row],[Laskennalliset kustannukset yhteensä]]-Yhteenveto[[#This Row],[Omarahoitusosuus, €]]</f>
        <v>935650.00739229098</v>
      </c>
      <c r="J128" s="33">
        <f>Lisäosat!U129</f>
        <v>99016.637354264254</v>
      </c>
      <c r="K128" s="34">
        <f>'Muut lis_väh'!Q126</f>
        <v>-50439.165357902093</v>
      </c>
      <c r="L128" s="231">
        <f>Yhteenveto[[#This Row],[Valtionosuus omarahoitusosuuden jälkeen (välisumma)]]+Yhteenveto[[#This Row],[Lisäosat yhteensä]]+Yhteenveto[[#This Row],[Valtionosuuteen tehtävät vähennykset ja lisäykset, netto]]</f>
        <v>984227.47938865318</v>
      </c>
      <c r="M128" s="34">
        <f>'Verotuloihin perust tasaus'!N133</f>
        <v>1122380.279581476</v>
      </c>
      <c r="N128" s="303">
        <f>SUM(Yhteenveto[[#This Row],[Valtionosuus ennen verotuloihin perustuvaa valtionosuuden tasausta]]+Yhteenveto[[#This Row],[Verotuloihin perustuva valtionosuuden tasaus]])</f>
        <v>2106607.7589701293</v>
      </c>
      <c r="O128" s="241">
        <f>Verokorvaukset!G126</f>
        <v>494123.7886823666</v>
      </c>
      <c r="P128" s="372">
        <f>SUM(Yhteenveto[[#This Row],[Kunnan  peruspalvelujen valtionosuus ]:[Veroperustemuutoksista johtuvien veromenetysten korvaus]])</f>
        <v>2600731.547652496</v>
      </c>
      <c r="Q128" s="34">
        <f>Kotikuntakorvaus!F130</f>
        <v>-904487.66250000009</v>
      </c>
      <c r="R128" s="341">
        <f>+Yhteenveto[[#This Row],[Kunnan  peruspalvelujen valtionosuus ]]+Yhteenveto[[#This Row],[Veroperustemuutoksista johtuvien veromenetysten korvaus]]+Yhteenveto[[#This Row],[Kotikuntakorvaus, netto]]</f>
        <v>1696243.8851524959</v>
      </c>
      <c r="S128" s="11"/>
      <c r="T128"/>
    </row>
    <row r="129" spans="1:20" ht="15" x14ac:dyDescent="0.25">
      <c r="A129" s="32">
        <v>408</v>
      </c>
      <c r="B129" s="13" t="s">
        <v>134</v>
      </c>
      <c r="C129" s="15">
        <v>14028</v>
      </c>
      <c r="D129" s="15">
        <f>Ikärakenne[[#This Row],[Laskennalliset kustannukset, IKÄRAKENNE yhteensä, €]]</f>
        <v>25660020.609999999</v>
      </c>
      <c r="E129" s="15">
        <f>'Lask. kustannukset MUUT'!AD135</f>
        <v>3375929.5237041013</v>
      </c>
      <c r="F129" s="231">
        <f>Yhteenveto[[#This Row],[Ikärakenne, laskennallinen kustannus]]+Yhteenveto[[#This Row],[Muut laskennalliset kustannukset ]]</f>
        <v>29035950.1337041</v>
      </c>
      <c r="G129" s="451">
        <v>1548.77</v>
      </c>
      <c r="H129" s="17">
        <v>21726145.559999999</v>
      </c>
      <c r="I129" s="339">
        <f>Yhteenveto[[#This Row],[Laskennalliset kustannukset yhteensä]]-Yhteenveto[[#This Row],[Omarahoitusosuus, €]]</f>
        <v>7309804.5737041011</v>
      </c>
      <c r="J129" s="33">
        <f>Lisäosat!U130</f>
        <v>442837.76802382397</v>
      </c>
      <c r="K129" s="34">
        <f>'Muut lis_väh'!Q127</f>
        <v>-669600.09597380599</v>
      </c>
      <c r="L129" s="231">
        <f>Yhteenveto[[#This Row],[Valtionosuus omarahoitusosuuden jälkeen (välisumma)]]+Yhteenveto[[#This Row],[Lisäosat yhteensä]]+Yhteenveto[[#This Row],[Valtionosuuteen tehtävät vähennykset ja lisäykset, netto]]</f>
        <v>7083042.245754119</v>
      </c>
      <c r="M129" s="34">
        <f>'Verotuloihin perust tasaus'!N134</f>
        <v>5875586.8462212142</v>
      </c>
      <c r="N129" s="303">
        <f>SUM(Yhteenveto[[#This Row],[Valtionosuus ennen verotuloihin perustuvaa valtionosuuden tasausta]]+Yhteenveto[[#This Row],[Verotuloihin perustuva valtionosuuden tasaus]])</f>
        <v>12958629.091975333</v>
      </c>
      <c r="O129" s="241">
        <f>Verokorvaukset!G127</f>
        <v>1469085.7386913456</v>
      </c>
      <c r="P129" s="372">
        <f>SUM(Yhteenveto[[#This Row],[Kunnan  peruspalvelujen valtionosuus ]:[Veroperustemuutoksista johtuvien veromenetysten korvaus]])</f>
        <v>14427714.830666678</v>
      </c>
      <c r="Q129" s="34">
        <f>Kotikuntakorvaus!F131</f>
        <v>-144696.82500000001</v>
      </c>
      <c r="R129" s="341">
        <f>+Yhteenveto[[#This Row],[Kunnan  peruspalvelujen valtionosuus ]]+Yhteenveto[[#This Row],[Veroperustemuutoksista johtuvien veromenetysten korvaus]]+Yhteenveto[[#This Row],[Kotikuntakorvaus, netto]]</f>
        <v>14283018.005666679</v>
      </c>
      <c r="S129" s="11"/>
      <c r="T129"/>
    </row>
    <row r="130" spans="1:20" ht="15" x14ac:dyDescent="0.25">
      <c r="A130" s="32">
        <v>410</v>
      </c>
      <c r="B130" s="13" t="s">
        <v>135</v>
      </c>
      <c r="C130" s="15">
        <v>18878</v>
      </c>
      <c r="D130" s="15">
        <f>Ikärakenne[[#This Row],[Laskennalliset kustannukset, IKÄRAKENNE yhteensä, €]]</f>
        <v>43351085.119999997</v>
      </c>
      <c r="E130" s="15">
        <f>'Lask. kustannukset MUUT'!AD136</f>
        <v>4061324.2807530295</v>
      </c>
      <c r="F130" s="231">
        <f>Yhteenveto[[#This Row],[Ikärakenne, laskennallinen kustannus]]+Yhteenveto[[#This Row],[Muut laskennalliset kustannukset ]]</f>
        <v>47412409.400753029</v>
      </c>
      <c r="G130" s="451">
        <v>1548.77</v>
      </c>
      <c r="H130" s="17">
        <v>29237680.059999999</v>
      </c>
      <c r="I130" s="339">
        <f>Yhteenveto[[#This Row],[Laskennalliset kustannukset yhteensä]]-Yhteenveto[[#This Row],[Omarahoitusosuus, €]]</f>
        <v>18174729.34075303</v>
      </c>
      <c r="J130" s="33">
        <f>Lisäosat!U131</f>
        <v>583340.67166006565</v>
      </c>
      <c r="K130" s="34">
        <f>'Muut lis_väh'!Q128</f>
        <v>-7653592.0331548667</v>
      </c>
      <c r="L130" s="231">
        <f>Yhteenveto[[#This Row],[Valtionosuus omarahoitusosuuden jälkeen (välisumma)]]+Yhteenveto[[#This Row],[Lisäosat yhteensä]]+Yhteenveto[[#This Row],[Valtionosuuteen tehtävät vähennykset ja lisäykset, netto]]</f>
        <v>11104477.979258228</v>
      </c>
      <c r="M130" s="34">
        <f>'Verotuloihin perust tasaus'!N135</f>
        <v>8014389.6586591695</v>
      </c>
      <c r="N130" s="303">
        <f>SUM(Yhteenveto[[#This Row],[Valtionosuus ennen verotuloihin perustuvaa valtionosuuden tasausta]]+Yhteenveto[[#This Row],[Verotuloihin perustuva valtionosuuden tasaus]])</f>
        <v>19118867.637917399</v>
      </c>
      <c r="O130" s="241">
        <f>Verokorvaukset!G128</f>
        <v>915674.97621804662</v>
      </c>
      <c r="P130" s="372">
        <f>SUM(Yhteenveto[[#This Row],[Kunnan  peruspalvelujen valtionosuus ]:[Veroperustemuutoksista johtuvien veromenetysten korvaus]])</f>
        <v>20034542.614135444</v>
      </c>
      <c r="Q130" s="34">
        <f>Kotikuntakorvaus!F132</f>
        <v>148866.3550000001</v>
      </c>
      <c r="R130" s="341">
        <f>+Yhteenveto[[#This Row],[Kunnan  peruspalvelujen valtionosuus ]]+Yhteenveto[[#This Row],[Veroperustemuutoksista johtuvien veromenetysten korvaus]]+Yhteenveto[[#This Row],[Kotikuntakorvaus, netto]]</f>
        <v>20183408.969135445</v>
      </c>
      <c r="S130" s="11"/>
      <c r="T130"/>
    </row>
    <row r="131" spans="1:20" ht="15" x14ac:dyDescent="0.25">
      <c r="A131" s="32">
        <v>416</v>
      </c>
      <c r="B131" s="13" t="s">
        <v>136</v>
      </c>
      <c r="C131" s="15">
        <v>2849</v>
      </c>
      <c r="D131" s="15">
        <f>Ikärakenne[[#This Row],[Laskennalliset kustannukset, IKÄRAKENNE yhteensä, €]]</f>
        <v>5226552.2399999993</v>
      </c>
      <c r="E131" s="15">
        <f>'Lask. kustannukset MUUT'!AD137</f>
        <v>691020.73558565672</v>
      </c>
      <c r="F131" s="231">
        <f>Yhteenveto[[#This Row],[Ikärakenne, laskennallinen kustannus]]+Yhteenveto[[#This Row],[Muut laskennalliset kustannukset ]]</f>
        <v>5917572.9755856562</v>
      </c>
      <c r="G131" s="451">
        <v>1548.77</v>
      </c>
      <c r="H131" s="17">
        <v>4412445.7299999995</v>
      </c>
      <c r="I131" s="339">
        <f>Yhteenveto[[#This Row],[Laskennalliset kustannukset yhteensä]]-Yhteenveto[[#This Row],[Omarahoitusosuus, €]]</f>
        <v>1505127.2455856567</v>
      </c>
      <c r="J131" s="33">
        <f>Lisäosat!U132</f>
        <v>65669.967712192141</v>
      </c>
      <c r="K131" s="34">
        <f>'Muut lis_väh'!Q129</f>
        <v>-919534.89205101086</v>
      </c>
      <c r="L131" s="231">
        <f>Yhteenveto[[#This Row],[Valtionosuus omarahoitusosuuden jälkeen (välisumma)]]+Yhteenveto[[#This Row],[Lisäosat yhteensä]]+Yhteenveto[[#This Row],[Valtionosuuteen tehtävät vähennykset ja lisäykset, netto]]</f>
        <v>651262.32124683796</v>
      </c>
      <c r="M131" s="34">
        <f>'Verotuloihin perust tasaus'!N136</f>
        <v>1242299.0969774353</v>
      </c>
      <c r="N131" s="303">
        <f>SUM(Yhteenveto[[#This Row],[Valtionosuus ennen verotuloihin perustuvaa valtionosuuden tasausta]]+Yhteenveto[[#This Row],[Verotuloihin perustuva valtionosuuden tasaus]])</f>
        <v>1893561.4182242732</v>
      </c>
      <c r="O131" s="241">
        <f>Verokorvaukset!G129</f>
        <v>250530.1090566568</v>
      </c>
      <c r="P131" s="372">
        <f>SUM(Yhteenveto[[#This Row],[Kunnan  peruspalvelujen valtionosuus ]:[Veroperustemuutoksista johtuvien veromenetysten korvaus]])</f>
        <v>2144091.52728093</v>
      </c>
      <c r="Q131" s="34">
        <f>Kotikuntakorvaus!F133</f>
        <v>-84044.297499999986</v>
      </c>
      <c r="R131" s="341">
        <f>+Yhteenveto[[#This Row],[Kunnan  peruspalvelujen valtionosuus ]]+Yhteenveto[[#This Row],[Veroperustemuutoksista johtuvien veromenetysten korvaus]]+Yhteenveto[[#This Row],[Kotikuntakorvaus, netto]]</f>
        <v>2060047.2297809301</v>
      </c>
      <c r="S131" s="11"/>
      <c r="T131"/>
    </row>
    <row r="132" spans="1:20" ht="15" x14ac:dyDescent="0.25">
      <c r="A132" s="32">
        <v>418</v>
      </c>
      <c r="B132" s="13" t="s">
        <v>137</v>
      </c>
      <c r="C132" s="15">
        <v>24854</v>
      </c>
      <c r="D132" s="15">
        <f>Ikärakenne[[#This Row],[Laskennalliset kustannukset, IKÄRAKENNE yhteensä, €]]</f>
        <v>55360410</v>
      </c>
      <c r="E132" s="15">
        <f>'Lask. kustannukset MUUT'!AD138</f>
        <v>4419198.9995953394</v>
      </c>
      <c r="F132" s="231">
        <f>Yhteenveto[[#This Row],[Ikärakenne, laskennallinen kustannus]]+Yhteenveto[[#This Row],[Muut laskennalliset kustannukset ]]</f>
        <v>59779608.999595337</v>
      </c>
      <c r="G132" s="451">
        <v>1548.77</v>
      </c>
      <c r="H132" s="17">
        <v>38493129.579999998</v>
      </c>
      <c r="I132" s="339">
        <f>Yhteenveto[[#This Row],[Laskennalliset kustannukset yhteensä]]-Yhteenveto[[#This Row],[Omarahoitusosuus, €]]</f>
        <v>21286479.419595338</v>
      </c>
      <c r="J132" s="33">
        <f>Lisäosat!U133</f>
        <v>1080006.6099130949</v>
      </c>
      <c r="K132" s="34">
        <f>'Muut lis_väh'!Q130</f>
        <v>-2283188.1148183192</v>
      </c>
      <c r="L132" s="231">
        <f>Yhteenveto[[#This Row],[Valtionosuus omarahoitusosuuden jälkeen (välisumma)]]+Yhteenveto[[#This Row],[Lisäosat yhteensä]]+Yhteenveto[[#This Row],[Valtionosuuteen tehtävät vähennykset ja lisäykset, netto]]</f>
        <v>20083297.914690115</v>
      </c>
      <c r="M132" s="34">
        <f>'Verotuloihin perust tasaus'!N137</f>
        <v>1345685.2882976474</v>
      </c>
      <c r="N132" s="303">
        <f>SUM(Yhteenveto[[#This Row],[Valtionosuus ennen verotuloihin perustuvaa valtionosuuden tasausta]]+Yhteenveto[[#This Row],[Verotuloihin perustuva valtionosuuden tasaus]])</f>
        <v>21428983.20298776</v>
      </c>
      <c r="O132" s="241">
        <f>Verokorvaukset!G130</f>
        <v>983634.34927292576</v>
      </c>
      <c r="P132" s="372">
        <f>SUM(Yhteenveto[[#This Row],[Kunnan  peruspalvelujen valtionosuus ]:[Veroperustemuutoksista johtuvien veromenetysten korvaus]])</f>
        <v>22412617.552260686</v>
      </c>
      <c r="Q132" s="34">
        <f>Kotikuntakorvaus!F134</f>
        <v>-659439.4375</v>
      </c>
      <c r="R132" s="341">
        <f>+Yhteenveto[[#This Row],[Kunnan  peruspalvelujen valtionosuus ]]+Yhteenveto[[#This Row],[Veroperustemuutoksista johtuvien veromenetysten korvaus]]+Yhteenveto[[#This Row],[Kotikuntakorvaus, netto]]</f>
        <v>21753178.114760686</v>
      </c>
      <c r="S132" s="11"/>
      <c r="T132"/>
    </row>
    <row r="133" spans="1:20" ht="15" x14ac:dyDescent="0.25">
      <c r="A133" s="32">
        <v>420</v>
      </c>
      <c r="B133" s="36" t="s">
        <v>138</v>
      </c>
      <c r="C133" s="15">
        <v>8971</v>
      </c>
      <c r="D133" s="15">
        <f>Ikärakenne[[#This Row],[Laskennalliset kustannukset, IKÄRAKENNE yhteensä, €]]</f>
        <v>13154618.540000001</v>
      </c>
      <c r="E133" s="15">
        <f>'Lask. kustannukset MUUT'!AD139</f>
        <v>2727112.4037647853</v>
      </c>
      <c r="F133" s="231">
        <f>Yhteenveto[[#This Row],[Ikärakenne, laskennallinen kustannus]]+Yhteenveto[[#This Row],[Muut laskennalliset kustannukset ]]</f>
        <v>15881730.943764787</v>
      </c>
      <c r="G133" s="451">
        <v>1548.77</v>
      </c>
      <c r="H133" s="17">
        <v>13894015.67</v>
      </c>
      <c r="I133" s="339">
        <f>Yhteenveto[[#This Row],[Laskennalliset kustannukset yhteensä]]-Yhteenveto[[#This Row],[Omarahoitusosuus, €]]</f>
        <v>1987715.2737647872</v>
      </c>
      <c r="J133" s="33">
        <f>Lisäosat!U134</f>
        <v>285157.28460346779</v>
      </c>
      <c r="K133" s="34">
        <f>'Muut lis_väh'!Q131</f>
        <v>70172.89269506454</v>
      </c>
      <c r="L133" s="231">
        <f>Yhteenveto[[#This Row],[Valtionosuus omarahoitusosuuden jälkeen (välisumma)]]+Yhteenveto[[#This Row],[Lisäosat yhteensä]]+Yhteenveto[[#This Row],[Valtionosuuteen tehtävät vähennykset ja lisäykset, netto]]</f>
        <v>2343045.4510633196</v>
      </c>
      <c r="M133" s="34">
        <f>'Verotuloihin perust tasaus'!N138</f>
        <v>2637576.8860052442</v>
      </c>
      <c r="N133" s="303">
        <f>SUM(Yhteenveto[[#This Row],[Valtionosuus ennen verotuloihin perustuvaa valtionosuuden tasausta]]+Yhteenveto[[#This Row],[Verotuloihin perustuva valtionosuuden tasaus]])</f>
        <v>4980622.3370685633</v>
      </c>
      <c r="O133" s="241">
        <f>Verokorvaukset!G131</f>
        <v>1016145.8197371115</v>
      </c>
      <c r="P133" s="372">
        <f>SUM(Yhteenveto[[#This Row],[Kunnan  peruspalvelujen valtionosuus ]:[Veroperustemuutoksista johtuvien veromenetysten korvaus]])</f>
        <v>5996768.1568056745</v>
      </c>
      <c r="Q133" s="34">
        <f>Kotikuntakorvaus!F135</f>
        <v>-138636.8725</v>
      </c>
      <c r="R133" s="341">
        <f>+Yhteenveto[[#This Row],[Kunnan  peruspalvelujen valtionosuus ]]+Yhteenveto[[#This Row],[Veroperustemuutoksista johtuvien veromenetysten korvaus]]+Yhteenveto[[#This Row],[Kotikuntakorvaus, netto]]</f>
        <v>5858131.284305675</v>
      </c>
      <c r="S133" s="11"/>
      <c r="T133"/>
    </row>
    <row r="134" spans="1:20" ht="15" x14ac:dyDescent="0.25">
      <c r="A134" s="32">
        <v>421</v>
      </c>
      <c r="B134" s="13" t="s">
        <v>139</v>
      </c>
      <c r="C134" s="15">
        <v>665</v>
      </c>
      <c r="D134" s="15">
        <f>Ikärakenne[[#This Row],[Laskennalliset kustannukset, IKÄRAKENNE yhteensä, €]]</f>
        <v>1070799.04</v>
      </c>
      <c r="E134" s="15">
        <f>'Lask. kustannukset MUUT'!AD140</f>
        <v>492140.33456394111</v>
      </c>
      <c r="F134" s="231">
        <f>Yhteenveto[[#This Row],[Ikärakenne, laskennallinen kustannus]]+Yhteenveto[[#This Row],[Muut laskennalliset kustannukset ]]</f>
        <v>1562939.3745639413</v>
      </c>
      <c r="G134" s="451">
        <v>1548.77</v>
      </c>
      <c r="H134" s="17">
        <v>1029932.0499999999</v>
      </c>
      <c r="I134" s="339">
        <f>Yhteenveto[[#This Row],[Laskennalliset kustannukset yhteensä]]-Yhteenveto[[#This Row],[Omarahoitusosuus, €]]</f>
        <v>533007.32456394134</v>
      </c>
      <c r="J134" s="33">
        <f>Lisäosat!U135</f>
        <v>232775.57239113774</v>
      </c>
      <c r="K134" s="34">
        <f>'Muut lis_väh'!Q132</f>
        <v>366699.97211109876</v>
      </c>
      <c r="L134" s="231">
        <f>Yhteenveto[[#This Row],[Valtionosuus omarahoitusosuuden jälkeen (välisumma)]]+Yhteenveto[[#This Row],[Lisäosat yhteensä]]+Yhteenveto[[#This Row],[Valtionosuuteen tehtävät vähennykset ja lisäykset, netto]]</f>
        <v>1132482.8690661779</v>
      </c>
      <c r="M134" s="34">
        <f>'Verotuloihin perust tasaus'!N139</f>
        <v>35723.021557781482</v>
      </c>
      <c r="N134" s="303">
        <f>SUM(Yhteenveto[[#This Row],[Valtionosuus ennen verotuloihin perustuvaa valtionosuuden tasausta]]+Yhteenveto[[#This Row],[Verotuloihin perustuva valtionosuuden tasaus]])</f>
        <v>1168205.8906239592</v>
      </c>
      <c r="O134" s="241">
        <f>Verokorvaukset!G132</f>
        <v>136868.12657738413</v>
      </c>
      <c r="P134" s="372">
        <f>SUM(Yhteenveto[[#This Row],[Kunnan  peruspalvelujen valtionosuus ]:[Veroperustemuutoksista johtuvien veromenetysten korvaus]])</f>
        <v>1305074.0172013433</v>
      </c>
      <c r="Q134" s="34">
        <f>Kotikuntakorvaus!F136</f>
        <v>-8833.75</v>
      </c>
      <c r="R134" s="341">
        <f>+Yhteenveto[[#This Row],[Kunnan  peruspalvelujen valtionosuus ]]+Yhteenveto[[#This Row],[Veroperustemuutoksista johtuvien veromenetysten korvaus]]+Yhteenveto[[#This Row],[Kotikuntakorvaus, netto]]</f>
        <v>1296240.2672013433</v>
      </c>
      <c r="S134" s="11"/>
      <c r="T134"/>
    </row>
    <row r="135" spans="1:20" ht="15" x14ac:dyDescent="0.25">
      <c r="A135" s="32">
        <v>422</v>
      </c>
      <c r="B135" s="13" t="s">
        <v>140</v>
      </c>
      <c r="C135" s="15">
        <v>10049</v>
      </c>
      <c r="D135" s="15">
        <f>Ikärakenne[[#This Row],[Laskennalliset kustannukset, IKÄRAKENNE yhteensä, €]]</f>
        <v>10835507.26</v>
      </c>
      <c r="E135" s="15">
        <f>'Lask. kustannukset MUUT'!AD141</f>
        <v>6489036.5988629097</v>
      </c>
      <c r="F135" s="231">
        <f>Yhteenveto[[#This Row],[Ikärakenne, laskennallinen kustannus]]+Yhteenveto[[#This Row],[Muut laskennalliset kustannukset ]]</f>
        <v>17324543.85886291</v>
      </c>
      <c r="G135" s="451">
        <v>1548.77</v>
      </c>
      <c r="H135" s="17">
        <v>15563589.73</v>
      </c>
      <c r="I135" s="339">
        <f>Yhteenveto[[#This Row],[Laskennalliset kustannukset yhteensä]]-Yhteenveto[[#This Row],[Omarahoitusosuus, €]]</f>
        <v>1760954.12886291</v>
      </c>
      <c r="J135" s="33">
        <f>Lisäosat!U136</f>
        <v>1532399.1120931816</v>
      </c>
      <c r="K135" s="34">
        <f>'Muut lis_väh'!Q133</f>
        <v>-866225.9398148742</v>
      </c>
      <c r="L135" s="231">
        <f>Yhteenveto[[#This Row],[Valtionosuus omarahoitusosuuden jälkeen (välisumma)]]+Yhteenveto[[#This Row],[Lisäosat yhteensä]]+Yhteenveto[[#This Row],[Valtionosuuteen tehtävät vähennykset ja lisäykset, netto]]</f>
        <v>2427127.3011412174</v>
      </c>
      <c r="M135" s="34">
        <f>'Verotuloihin perust tasaus'!N140</f>
        <v>2619935.8472822886</v>
      </c>
      <c r="N135" s="303">
        <f>SUM(Yhteenveto[[#This Row],[Valtionosuus ennen verotuloihin perustuvaa valtionosuuden tasausta]]+Yhteenveto[[#This Row],[Verotuloihin perustuva valtionosuuden tasaus]])</f>
        <v>5047063.1484235059</v>
      </c>
      <c r="O135" s="241">
        <f>Verokorvaukset!G133</f>
        <v>1489368.0909198606</v>
      </c>
      <c r="P135" s="372">
        <f>SUM(Yhteenveto[[#This Row],[Kunnan  peruspalvelujen valtionosuus ]:[Veroperustemuutoksista johtuvien veromenetysten korvaus]])</f>
        <v>6536431.2393433666</v>
      </c>
      <c r="Q135" s="34">
        <f>Kotikuntakorvaus!F137</f>
        <v>69168.262499999953</v>
      </c>
      <c r="R135" s="341">
        <f>+Yhteenveto[[#This Row],[Kunnan  peruspalvelujen valtionosuus ]]+Yhteenveto[[#This Row],[Veroperustemuutoksista johtuvien veromenetysten korvaus]]+Yhteenveto[[#This Row],[Kotikuntakorvaus, netto]]</f>
        <v>6605599.5018433668</v>
      </c>
      <c r="S135" s="11"/>
      <c r="T135"/>
    </row>
    <row r="136" spans="1:20" ht="15" x14ac:dyDescent="0.25">
      <c r="A136" s="32">
        <v>423</v>
      </c>
      <c r="B136" s="13" t="s">
        <v>141</v>
      </c>
      <c r="C136" s="15">
        <v>20666</v>
      </c>
      <c r="D136" s="15">
        <f>Ikärakenne[[#This Row],[Laskennalliset kustannukset, IKÄRAKENNE yhteensä, €]]</f>
        <v>42262391.489999995</v>
      </c>
      <c r="E136" s="15">
        <f>'Lask. kustannukset MUUT'!AD142</f>
        <v>4128366.4478886239</v>
      </c>
      <c r="F136" s="231">
        <f>Yhteenveto[[#This Row],[Ikärakenne, laskennallinen kustannus]]+Yhteenveto[[#This Row],[Muut laskennalliset kustannukset ]]</f>
        <v>46390757.937888622</v>
      </c>
      <c r="G136" s="451">
        <v>1548.77</v>
      </c>
      <c r="H136" s="17">
        <v>32006880.82</v>
      </c>
      <c r="I136" s="339">
        <f>Yhteenveto[[#This Row],[Laskennalliset kustannukset yhteensä]]-Yhteenveto[[#This Row],[Omarahoitusosuus, €]]</f>
        <v>14383877.117888622</v>
      </c>
      <c r="J136" s="33">
        <f>Lisäosat!U137</f>
        <v>787571.14984193456</v>
      </c>
      <c r="K136" s="34">
        <f>'Muut lis_väh'!Q134</f>
        <v>953330.09008030803</v>
      </c>
      <c r="L136" s="231">
        <f>Yhteenveto[[#This Row],[Valtionosuus omarahoitusosuuden jälkeen (välisumma)]]+Yhteenveto[[#This Row],[Lisäosat yhteensä]]+Yhteenveto[[#This Row],[Valtionosuuteen tehtävät vähennykset ja lisäykset, netto]]</f>
        <v>16124778.357810864</v>
      </c>
      <c r="M136" s="34">
        <f>'Verotuloihin perust tasaus'!N141</f>
        <v>1246281.5548738167</v>
      </c>
      <c r="N136" s="303">
        <f>SUM(Yhteenveto[[#This Row],[Valtionosuus ennen verotuloihin perustuvaa valtionosuuden tasausta]]+Yhteenveto[[#This Row],[Verotuloihin perustuva valtionosuuden tasaus]])</f>
        <v>17371059.912684679</v>
      </c>
      <c r="O136" s="241">
        <f>Verokorvaukset!G134</f>
        <v>1228291.2580784396</v>
      </c>
      <c r="P136" s="372">
        <f>SUM(Yhteenveto[[#This Row],[Kunnan  peruspalvelujen valtionosuus ]:[Veroperustemuutoksista johtuvien veromenetysten korvaus]])</f>
        <v>18599351.17076312</v>
      </c>
      <c r="Q136" s="34">
        <f>Kotikuntakorvaus!F138</f>
        <v>-555678.21</v>
      </c>
      <c r="R136" s="341">
        <f>+Yhteenveto[[#This Row],[Kunnan  peruspalvelujen valtionosuus ]]+Yhteenveto[[#This Row],[Veroperustemuutoksista johtuvien veromenetysten korvaus]]+Yhteenveto[[#This Row],[Kotikuntakorvaus, netto]]</f>
        <v>18043672.960763119</v>
      </c>
      <c r="S136" s="11"/>
      <c r="T136"/>
    </row>
    <row r="137" spans="1:20" ht="15" x14ac:dyDescent="0.25">
      <c r="A137" s="32">
        <v>425</v>
      </c>
      <c r="B137" s="13" t="s">
        <v>142</v>
      </c>
      <c r="C137" s="15">
        <v>10190</v>
      </c>
      <c r="D137" s="15">
        <f>Ikärakenne[[#This Row],[Laskennalliset kustannukset, IKÄRAKENNE yhteensä, €]]</f>
        <v>31934677.900000002</v>
      </c>
      <c r="E137" s="15">
        <f>'Lask. kustannukset MUUT'!AD143</f>
        <v>1667842.5415733331</v>
      </c>
      <c r="F137" s="231">
        <f>Yhteenveto[[#This Row],[Ikärakenne, laskennallinen kustannus]]+Yhteenveto[[#This Row],[Muut laskennalliset kustannukset ]]</f>
        <v>33602520.441573337</v>
      </c>
      <c r="G137" s="451">
        <v>1548.77</v>
      </c>
      <c r="H137" s="17">
        <v>15781966.300000001</v>
      </c>
      <c r="I137" s="339">
        <f>Yhteenveto[[#This Row],[Laskennalliset kustannukset yhteensä]]-Yhteenveto[[#This Row],[Omarahoitusosuus, €]]</f>
        <v>17820554.141573336</v>
      </c>
      <c r="J137" s="33">
        <f>Lisäosat!U138</f>
        <v>326286.2132446639</v>
      </c>
      <c r="K137" s="34">
        <f>'Muut lis_väh'!Q135</f>
        <v>-2875410.2637931621</v>
      </c>
      <c r="L137" s="231">
        <f>Yhteenveto[[#This Row],[Valtionosuus omarahoitusosuuden jälkeen (välisumma)]]+Yhteenveto[[#This Row],[Lisäosat yhteensä]]+Yhteenveto[[#This Row],[Valtionosuuteen tehtävät vähennykset ja lisäykset, netto]]</f>
        <v>15271430.091024838</v>
      </c>
      <c r="M137" s="34">
        <f>'Verotuloihin perust tasaus'!N142</f>
        <v>5350941.2785619497</v>
      </c>
      <c r="N137" s="303">
        <f>SUM(Yhteenveto[[#This Row],[Valtionosuus ennen verotuloihin perustuvaa valtionosuuden tasausta]]+Yhteenveto[[#This Row],[Verotuloihin perustuva valtionosuuden tasaus]])</f>
        <v>20622371.369586788</v>
      </c>
      <c r="O137" s="241">
        <f>Verokorvaukset!G135</f>
        <v>342261.98771764478</v>
      </c>
      <c r="P137" s="372">
        <f>SUM(Yhteenveto[[#This Row],[Kunnan  peruspalvelujen valtionosuus ]:[Veroperustemuutoksista johtuvien veromenetysten korvaus]])</f>
        <v>20964633.357304431</v>
      </c>
      <c r="Q137" s="34">
        <f>Kotikuntakorvaus!F139</f>
        <v>246426.29</v>
      </c>
      <c r="R137" s="341">
        <f>+Yhteenveto[[#This Row],[Kunnan  peruspalvelujen valtionosuus ]]+Yhteenveto[[#This Row],[Veroperustemuutoksista johtuvien veromenetysten korvaus]]+Yhteenveto[[#This Row],[Kotikuntakorvaus, netto]]</f>
        <v>21211059.647304431</v>
      </c>
      <c r="S137" s="11"/>
      <c r="T137"/>
    </row>
    <row r="138" spans="1:20" ht="15" x14ac:dyDescent="0.25">
      <c r="A138" s="32">
        <v>426</v>
      </c>
      <c r="B138" s="13" t="s">
        <v>143</v>
      </c>
      <c r="C138" s="15">
        <v>11913</v>
      </c>
      <c r="D138" s="15">
        <f>Ikärakenne[[#This Row],[Laskennalliset kustannukset, IKÄRAKENNE yhteensä, €]]</f>
        <v>22514938.66</v>
      </c>
      <c r="E138" s="15">
        <f>'Lask. kustannukset MUUT'!AD144</f>
        <v>3244649.3662564871</v>
      </c>
      <c r="F138" s="231">
        <f>Yhteenveto[[#This Row],[Ikärakenne, laskennallinen kustannus]]+Yhteenveto[[#This Row],[Muut laskennalliset kustannukset ]]</f>
        <v>25759588.026256487</v>
      </c>
      <c r="G138" s="451">
        <v>1548.77</v>
      </c>
      <c r="H138" s="17">
        <v>18450497.010000002</v>
      </c>
      <c r="I138" s="339">
        <f>Yhteenveto[[#This Row],[Laskennalliset kustannukset yhteensä]]-Yhteenveto[[#This Row],[Omarahoitusosuus, €]]</f>
        <v>7309091.0162564851</v>
      </c>
      <c r="J138" s="33">
        <f>Lisäosat!U139</f>
        <v>362062.9891512855</v>
      </c>
      <c r="K138" s="34">
        <f>'Muut lis_väh'!Q136</f>
        <v>-3500792.3997600297</v>
      </c>
      <c r="L138" s="231">
        <f>Yhteenveto[[#This Row],[Valtionosuus omarahoitusosuuden jälkeen (välisumma)]]+Yhteenveto[[#This Row],[Lisäosat yhteensä]]+Yhteenveto[[#This Row],[Valtionosuuteen tehtävät vähennykset ja lisäykset, netto]]</f>
        <v>4170361.6056477414</v>
      </c>
      <c r="M138" s="34">
        <f>'Verotuloihin perust tasaus'!N143</f>
        <v>5801629.259206471</v>
      </c>
      <c r="N138" s="303">
        <f>SUM(Yhteenveto[[#This Row],[Valtionosuus ennen verotuloihin perustuvaa valtionosuuden tasausta]]+Yhteenveto[[#This Row],[Verotuloihin perustuva valtionosuuden tasaus]])</f>
        <v>9971990.8648542129</v>
      </c>
      <c r="O138" s="241">
        <f>Verokorvaukset!G136</f>
        <v>1007410.6728847694</v>
      </c>
      <c r="P138" s="372">
        <f>SUM(Yhteenveto[[#This Row],[Kunnan  peruspalvelujen valtionosuus ]:[Veroperustemuutoksista johtuvien veromenetysten korvaus]])</f>
        <v>10979401.537738983</v>
      </c>
      <c r="Q138" s="34">
        <f>Kotikuntakorvaus!F140</f>
        <v>-866855.88750000019</v>
      </c>
      <c r="R138" s="341">
        <f>+Yhteenveto[[#This Row],[Kunnan  peruspalvelujen valtionosuus ]]+Yhteenveto[[#This Row],[Veroperustemuutoksista johtuvien veromenetysten korvaus]]+Yhteenveto[[#This Row],[Kotikuntakorvaus, netto]]</f>
        <v>10112545.650238983</v>
      </c>
      <c r="S138" s="11"/>
      <c r="T138"/>
    </row>
    <row r="139" spans="1:20" ht="15" x14ac:dyDescent="0.25">
      <c r="A139" s="32">
        <v>430</v>
      </c>
      <c r="B139" s="13" t="s">
        <v>144</v>
      </c>
      <c r="C139" s="15">
        <v>15295</v>
      </c>
      <c r="D139" s="15">
        <f>Ikärakenne[[#This Row],[Laskennalliset kustannukset, IKÄRAKENNE yhteensä, €]]</f>
        <v>22286034.59</v>
      </c>
      <c r="E139" s="15">
        <f>'Lask. kustannukset MUUT'!AD145</f>
        <v>5059481.0347679704</v>
      </c>
      <c r="F139" s="231">
        <f>Yhteenveto[[#This Row],[Ikärakenne, laskennallinen kustannus]]+Yhteenveto[[#This Row],[Muut laskennalliset kustannukset ]]</f>
        <v>27345515.62476797</v>
      </c>
      <c r="G139" s="451">
        <v>1548.77</v>
      </c>
      <c r="H139" s="17">
        <v>23688437.149999999</v>
      </c>
      <c r="I139" s="339">
        <f>Yhteenveto[[#This Row],[Laskennalliset kustannukset yhteensä]]-Yhteenveto[[#This Row],[Omarahoitusosuus, €]]</f>
        <v>3657078.4747679718</v>
      </c>
      <c r="J139" s="33">
        <f>Lisäosat!U140</f>
        <v>480352.13860966649</v>
      </c>
      <c r="K139" s="34">
        <f>'Muut lis_väh'!Q137</f>
        <v>153062.32098623749</v>
      </c>
      <c r="L139" s="231">
        <f>Yhteenveto[[#This Row],[Valtionosuus omarahoitusosuuden jälkeen (välisumma)]]+Yhteenveto[[#This Row],[Lisäosat yhteensä]]+Yhteenveto[[#This Row],[Valtionosuuteen tehtävät vähennykset ja lisäykset, netto]]</f>
        <v>4290492.9343638755</v>
      </c>
      <c r="M139" s="34">
        <f>'Verotuloihin perust tasaus'!N144</f>
        <v>6554978.4080348546</v>
      </c>
      <c r="N139" s="303">
        <f>SUM(Yhteenveto[[#This Row],[Valtionosuus ennen verotuloihin perustuvaa valtionosuuden tasausta]]+Yhteenveto[[#This Row],[Verotuloihin perustuva valtionosuuden tasaus]])</f>
        <v>10845471.342398729</v>
      </c>
      <c r="O139" s="241">
        <f>Verokorvaukset!G137</f>
        <v>2338989.3386127707</v>
      </c>
      <c r="P139" s="372">
        <f>SUM(Yhteenveto[[#This Row],[Kunnan  peruspalvelujen valtionosuus ]:[Veroperustemuutoksista johtuvien veromenetysten korvaus]])</f>
        <v>13184460.6810115</v>
      </c>
      <c r="Q139" s="34">
        <f>Kotikuntakorvaus!F141</f>
        <v>149255.04000000004</v>
      </c>
      <c r="R139" s="341">
        <f>+Yhteenveto[[#This Row],[Kunnan  peruspalvelujen valtionosuus ]]+Yhteenveto[[#This Row],[Veroperustemuutoksista johtuvien veromenetysten korvaus]]+Yhteenveto[[#This Row],[Kotikuntakorvaus, netto]]</f>
        <v>13333715.721011501</v>
      </c>
      <c r="S139" s="11"/>
      <c r="T139"/>
    </row>
    <row r="140" spans="1:20" ht="15" x14ac:dyDescent="0.25">
      <c r="A140" s="32">
        <v>433</v>
      </c>
      <c r="B140" s="13" t="s">
        <v>145</v>
      </c>
      <c r="C140" s="15">
        <v>7657</v>
      </c>
      <c r="D140" s="15">
        <f>Ikärakenne[[#This Row],[Laskennalliset kustannukset, IKÄRAKENNE yhteensä, €]]</f>
        <v>12951085.309999999</v>
      </c>
      <c r="E140" s="15">
        <f>'Lask. kustannukset MUUT'!AD146</f>
        <v>1892913.8462793392</v>
      </c>
      <c r="F140" s="231">
        <f>Yhteenveto[[#This Row],[Ikärakenne, laskennallinen kustannus]]+Yhteenveto[[#This Row],[Muut laskennalliset kustannukset ]]</f>
        <v>14843999.156279339</v>
      </c>
      <c r="G140" s="451">
        <v>1548.77</v>
      </c>
      <c r="H140" s="17">
        <v>11858931.890000001</v>
      </c>
      <c r="I140" s="339">
        <f>Yhteenveto[[#This Row],[Laskennalliset kustannukset yhteensä]]-Yhteenveto[[#This Row],[Omarahoitusosuus, €]]</f>
        <v>2985067.2662793379</v>
      </c>
      <c r="J140" s="33">
        <f>Lisäosat!U141</f>
        <v>216082.60048707784</v>
      </c>
      <c r="K140" s="34">
        <f>'Muut lis_väh'!Q138</f>
        <v>-579187.42250127019</v>
      </c>
      <c r="L140" s="231">
        <f>Yhteenveto[[#This Row],[Valtionosuus omarahoitusosuuden jälkeen (välisumma)]]+Yhteenveto[[#This Row],[Lisäosat yhteensä]]+Yhteenveto[[#This Row],[Valtionosuuteen tehtävät vähennykset ja lisäykset, netto]]</f>
        <v>2621962.4442651453</v>
      </c>
      <c r="M140" s="34">
        <f>'Verotuloihin perust tasaus'!N145</f>
        <v>2235601.2457984863</v>
      </c>
      <c r="N140" s="303">
        <f>SUM(Yhteenveto[[#This Row],[Valtionosuus ennen verotuloihin perustuvaa valtionosuuden tasausta]]+Yhteenveto[[#This Row],[Verotuloihin perustuva valtionosuuden tasaus]])</f>
        <v>4857563.6900636312</v>
      </c>
      <c r="O140" s="241">
        <f>Verokorvaukset!G138</f>
        <v>875160.11937925883</v>
      </c>
      <c r="P140" s="372">
        <f>SUM(Yhteenveto[[#This Row],[Kunnan  peruspalvelujen valtionosuus ]:[Veroperustemuutoksista johtuvien veromenetysten korvaus]])</f>
        <v>5732723.8094428899</v>
      </c>
      <c r="Q140" s="34">
        <f>Kotikuntakorvaus!F142</f>
        <v>125439.25</v>
      </c>
      <c r="R140" s="341">
        <f>+Yhteenveto[[#This Row],[Kunnan  peruspalvelujen valtionosuus ]]+Yhteenveto[[#This Row],[Veroperustemuutoksista johtuvien veromenetysten korvaus]]+Yhteenveto[[#This Row],[Kotikuntakorvaus, netto]]</f>
        <v>5858163.0594428899</v>
      </c>
      <c r="S140" s="11"/>
      <c r="T140"/>
    </row>
    <row r="141" spans="1:20" ht="15" x14ac:dyDescent="0.25">
      <c r="A141" s="32">
        <v>434</v>
      </c>
      <c r="B141" s="13" t="s">
        <v>146</v>
      </c>
      <c r="C141" s="15">
        <v>14352</v>
      </c>
      <c r="D141" s="15">
        <f>Ikärakenne[[#This Row],[Laskennalliset kustannukset, IKÄRAKENNE yhteensä, €]]</f>
        <v>20549581.32</v>
      </c>
      <c r="E141" s="15">
        <f>'Lask. kustannukset MUUT'!AD147</f>
        <v>6996197.6340158312</v>
      </c>
      <c r="F141" s="231">
        <f>Yhteenveto[[#This Row],[Ikärakenne, laskennallinen kustannus]]+Yhteenveto[[#This Row],[Muut laskennalliset kustannukset ]]</f>
        <v>27545778.954015832</v>
      </c>
      <c r="G141" s="451">
        <v>1548.77</v>
      </c>
      <c r="H141" s="17">
        <v>22227947.039999999</v>
      </c>
      <c r="I141" s="339">
        <f>Yhteenveto[[#This Row],[Laskennalliset kustannukset yhteensä]]-Yhteenveto[[#This Row],[Omarahoitusosuus, €]]</f>
        <v>5317831.9140158333</v>
      </c>
      <c r="J141" s="33">
        <f>Lisäosat!U142</f>
        <v>446896.31615779101</v>
      </c>
      <c r="K141" s="34">
        <f>'Muut lis_väh'!Q139</f>
        <v>1630905.9209157743</v>
      </c>
      <c r="L141" s="231">
        <f>Yhteenveto[[#This Row],[Valtionosuus omarahoitusosuuden jälkeen (välisumma)]]+Yhteenveto[[#This Row],[Lisäosat yhteensä]]+Yhteenveto[[#This Row],[Valtionosuuteen tehtävät vähennykset ja lisäykset, netto]]</f>
        <v>7395634.1510893982</v>
      </c>
      <c r="M141" s="34">
        <f>'Verotuloihin perust tasaus'!N146</f>
        <v>-437433.32242857682</v>
      </c>
      <c r="N141" s="303">
        <f>SUM(Yhteenveto[[#This Row],[Valtionosuus ennen verotuloihin perustuvaa valtionosuuden tasausta]]+Yhteenveto[[#This Row],[Verotuloihin perustuva valtionosuuden tasaus]])</f>
        <v>6958200.8286608215</v>
      </c>
      <c r="O141" s="241">
        <f>Verokorvaukset!G139</f>
        <v>1762920.0401322444</v>
      </c>
      <c r="P141" s="372">
        <f>SUM(Yhteenveto[[#This Row],[Kunnan  peruspalvelujen valtionosuus ]:[Veroperustemuutoksista johtuvien veromenetysten korvaus]])</f>
        <v>8721120.8687930666</v>
      </c>
      <c r="Q141" s="34">
        <f>Kotikuntakorvaus!F143</f>
        <v>1049449.5</v>
      </c>
      <c r="R141" s="341">
        <f>+Yhteenveto[[#This Row],[Kunnan  peruspalvelujen valtionosuus ]]+Yhteenveto[[#This Row],[Veroperustemuutoksista johtuvien veromenetysten korvaus]]+Yhteenveto[[#This Row],[Kotikuntakorvaus, netto]]</f>
        <v>9770570.3687930666</v>
      </c>
      <c r="S141" s="11"/>
      <c r="T141"/>
    </row>
    <row r="142" spans="1:20" ht="15" x14ac:dyDescent="0.25">
      <c r="A142" s="32">
        <v>435</v>
      </c>
      <c r="B142" s="13" t="s">
        <v>147</v>
      </c>
      <c r="C142" s="15">
        <v>711</v>
      </c>
      <c r="D142" s="15">
        <f>Ikärakenne[[#This Row],[Laskennalliset kustannukset, IKÄRAKENNE yhteensä, €]]</f>
        <v>804317.24</v>
      </c>
      <c r="E142" s="15">
        <f>'Lask. kustannukset MUUT'!AD148</f>
        <v>401884.1188240546</v>
      </c>
      <c r="F142" s="231">
        <f>Yhteenveto[[#This Row],[Ikärakenne, laskennallinen kustannus]]+Yhteenveto[[#This Row],[Muut laskennalliset kustannukset ]]</f>
        <v>1206201.3588240547</v>
      </c>
      <c r="G142" s="451">
        <v>1548.77</v>
      </c>
      <c r="H142" s="17">
        <v>1101175.47</v>
      </c>
      <c r="I142" s="339">
        <f>Yhteenveto[[#This Row],[Laskennalliset kustannukset yhteensä]]-Yhteenveto[[#This Row],[Omarahoitusosuus, €]]</f>
        <v>105025.88882405474</v>
      </c>
      <c r="J142" s="33">
        <f>Lisäosat!U143</f>
        <v>235322.84565305529</v>
      </c>
      <c r="K142" s="34">
        <f>'Muut lis_väh'!Q140</f>
        <v>696212.76040490472</v>
      </c>
      <c r="L142" s="231">
        <f>Yhteenveto[[#This Row],[Valtionosuus omarahoitusosuuden jälkeen (välisumma)]]+Yhteenveto[[#This Row],[Lisäosat yhteensä]]+Yhteenveto[[#This Row],[Valtionosuuteen tehtävät vähennykset ja lisäykset, netto]]</f>
        <v>1036561.4948820148</v>
      </c>
      <c r="M142" s="34">
        <f>'Verotuloihin perust tasaus'!N147</f>
        <v>37229.551312794698</v>
      </c>
      <c r="N142" s="303">
        <f>SUM(Yhteenveto[[#This Row],[Valtionosuus ennen verotuloihin perustuvaa valtionosuuden tasausta]]+Yhteenveto[[#This Row],[Verotuloihin perustuva valtionosuuden tasaus]])</f>
        <v>1073791.0461948095</v>
      </c>
      <c r="O142" s="241">
        <f>Verokorvaukset!G140</f>
        <v>127836.13698177444</v>
      </c>
      <c r="P142" s="372">
        <f>SUM(Yhteenveto[[#This Row],[Kunnan  peruspalvelujen valtionosuus ]:[Veroperustemuutoksista johtuvien veromenetysten korvaus]])</f>
        <v>1201627.1831765838</v>
      </c>
      <c r="Q142" s="34">
        <f>Kotikuntakorvaus!F144</f>
        <v>-217310.25</v>
      </c>
      <c r="R142" s="341">
        <f>+Yhteenveto[[#This Row],[Kunnan  peruspalvelujen valtionosuus ]]+Yhteenveto[[#This Row],[Veroperustemuutoksista johtuvien veromenetysten korvaus]]+Yhteenveto[[#This Row],[Kotikuntakorvaus, netto]]</f>
        <v>984316.93317658384</v>
      </c>
      <c r="S142" s="11"/>
      <c r="T142"/>
    </row>
    <row r="143" spans="1:20" ht="15" x14ac:dyDescent="0.25">
      <c r="A143" s="32">
        <v>436</v>
      </c>
      <c r="B143" s="13" t="s">
        <v>148</v>
      </c>
      <c r="C143" s="15">
        <v>2008</v>
      </c>
      <c r="D143" s="15">
        <f>Ikärakenne[[#This Row],[Laskennalliset kustannukset, IKÄRAKENNE yhteensä, €]]</f>
        <v>5363810.21</v>
      </c>
      <c r="E143" s="15">
        <f>'Lask. kustannukset MUUT'!AD149</f>
        <v>624956.45418785466</v>
      </c>
      <c r="F143" s="231">
        <f>Yhteenveto[[#This Row],[Ikärakenne, laskennallinen kustannus]]+Yhteenveto[[#This Row],[Muut laskennalliset kustannukset ]]</f>
        <v>5988766.6641878542</v>
      </c>
      <c r="G143" s="451">
        <v>1548.77</v>
      </c>
      <c r="H143" s="17">
        <v>3109930.16</v>
      </c>
      <c r="I143" s="339">
        <f>Yhteenveto[[#This Row],[Laskennalliset kustannukset yhteensä]]-Yhteenveto[[#This Row],[Omarahoitusosuus, €]]</f>
        <v>2878836.504187854</v>
      </c>
      <c r="J143" s="33">
        <f>Lisäosat!U144</f>
        <v>63972.546754472227</v>
      </c>
      <c r="K143" s="34">
        <f>'Muut lis_väh'!Q141</f>
        <v>-467865.03596341179</v>
      </c>
      <c r="L143" s="231">
        <f>Yhteenveto[[#This Row],[Valtionosuus omarahoitusosuuden jälkeen (välisumma)]]+Yhteenveto[[#This Row],[Lisäosat yhteensä]]+Yhteenveto[[#This Row],[Valtionosuuteen tehtävät vähennykset ja lisäykset, netto]]</f>
        <v>2474944.0149789145</v>
      </c>
      <c r="M143" s="34">
        <f>'Verotuloihin perust tasaus'!N148</f>
        <v>1446386.5304027605</v>
      </c>
      <c r="N143" s="303">
        <f>SUM(Yhteenveto[[#This Row],[Valtionosuus ennen verotuloihin perustuvaa valtionosuuden tasausta]]+Yhteenveto[[#This Row],[Verotuloihin perustuva valtionosuuden tasaus]])</f>
        <v>3921330.545381675</v>
      </c>
      <c r="O143" s="241">
        <f>Verokorvaukset!G141</f>
        <v>202870.53864246342</v>
      </c>
      <c r="P143" s="372">
        <f>SUM(Yhteenveto[[#This Row],[Kunnan  peruspalvelujen valtionosuus ]:[Veroperustemuutoksista johtuvien veromenetysten korvaus]])</f>
        <v>4124201.0840241383</v>
      </c>
      <c r="Q143" s="34">
        <f>Kotikuntakorvaus!F145</f>
        <v>64451.040000000008</v>
      </c>
      <c r="R143" s="341">
        <f>+Yhteenveto[[#This Row],[Kunnan  peruspalvelujen valtionosuus ]]+Yhteenveto[[#This Row],[Veroperustemuutoksista johtuvien veromenetysten korvaus]]+Yhteenveto[[#This Row],[Kotikuntakorvaus, netto]]</f>
        <v>4188652.1240241383</v>
      </c>
      <c r="S143" s="11"/>
      <c r="T143"/>
    </row>
    <row r="144" spans="1:20" ht="15" x14ac:dyDescent="0.25">
      <c r="A144" s="32">
        <v>440</v>
      </c>
      <c r="B144" s="13" t="s">
        <v>149</v>
      </c>
      <c r="C144" s="15">
        <v>5884</v>
      </c>
      <c r="D144" s="15">
        <f>Ikärakenne[[#This Row],[Laskennalliset kustannukset, IKÄRAKENNE yhteensä, €]]</f>
        <v>18150969.130000003</v>
      </c>
      <c r="E144" s="15">
        <f>'Lask. kustannukset MUUT'!AD150</f>
        <v>3273607.8762103142</v>
      </c>
      <c r="F144" s="231">
        <f>Yhteenveto[[#This Row],[Ikärakenne, laskennallinen kustannus]]+Yhteenveto[[#This Row],[Muut laskennalliset kustannukset ]]</f>
        <v>21424577.006210316</v>
      </c>
      <c r="G144" s="451">
        <v>1548.77</v>
      </c>
      <c r="H144" s="17">
        <v>9112962.6799999997</v>
      </c>
      <c r="I144" s="339">
        <f>Yhteenveto[[#This Row],[Laskennalliset kustannukset yhteensä]]-Yhteenveto[[#This Row],[Omarahoitusosuus, €]]</f>
        <v>12311614.326210316</v>
      </c>
      <c r="J144" s="33">
        <f>Lisäosat!U145</f>
        <v>258969.31187942351</v>
      </c>
      <c r="K144" s="34">
        <f>'Muut lis_väh'!Q142</f>
        <v>-2778659.029631116</v>
      </c>
      <c r="L144" s="231">
        <f>Yhteenveto[[#This Row],[Valtionosuus omarahoitusosuuden jälkeen (välisumma)]]+Yhteenveto[[#This Row],[Lisäosat yhteensä]]+Yhteenveto[[#This Row],[Valtionosuuteen tehtävät vähennykset ja lisäykset, netto]]</f>
        <v>9791924.6084586252</v>
      </c>
      <c r="M144" s="34">
        <f>'Verotuloihin perust tasaus'!N149</f>
        <v>3284808.9413912036</v>
      </c>
      <c r="N144" s="303">
        <f>SUM(Yhteenveto[[#This Row],[Valtionosuus ennen verotuloihin perustuvaa valtionosuuden tasausta]]+Yhteenveto[[#This Row],[Verotuloihin perustuva valtionosuuden tasaus]])</f>
        <v>13076733.549849829</v>
      </c>
      <c r="O144" s="241">
        <f>Verokorvaukset!G142</f>
        <v>363236.89621414035</v>
      </c>
      <c r="P144" s="372">
        <f>SUM(Yhteenveto[[#This Row],[Kunnan  peruspalvelujen valtionosuus ]:[Veroperustemuutoksista johtuvien veromenetysten korvaus]])</f>
        <v>13439970.446063969</v>
      </c>
      <c r="Q144" s="34">
        <f>Kotikuntakorvaus!F146</f>
        <v>-38868.5</v>
      </c>
      <c r="R144" s="341">
        <f>+Yhteenveto[[#This Row],[Kunnan  peruspalvelujen valtionosuus ]]+Yhteenveto[[#This Row],[Veroperustemuutoksista johtuvien veromenetysten korvaus]]+Yhteenveto[[#This Row],[Kotikuntakorvaus, netto]]</f>
        <v>13401101.946063969</v>
      </c>
      <c r="S144" s="11"/>
      <c r="T144"/>
    </row>
    <row r="145" spans="1:20" ht="15" x14ac:dyDescent="0.25">
      <c r="A145" s="32">
        <v>441</v>
      </c>
      <c r="B145" s="13" t="s">
        <v>150</v>
      </c>
      <c r="C145" s="15">
        <v>4358</v>
      </c>
      <c r="D145" s="15">
        <f>Ikärakenne[[#This Row],[Laskennalliset kustannukset, IKÄRAKENNE yhteensä, €]]</f>
        <v>5642900.5199999996</v>
      </c>
      <c r="E145" s="15">
        <f>'Lask. kustannukset MUUT'!AD151</f>
        <v>1735823.1743529085</v>
      </c>
      <c r="F145" s="231">
        <f>Yhteenveto[[#This Row],[Ikärakenne, laskennallinen kustannus]]+Yhteenveto[[#This Row],[Muut laskennalliset kustannukset ]]</f>
        <v>7378723.6943529081</v>
      </c>
      <c r="G145" s="451">
        <v>1548.77</v>
      </c>
      <c r="H145" s="17">
        <v>6749539.6600000001</v>
      </c>
      <c r="I145" s="339">
        <f>Yhteenveto[[#This Row],[Laskennalliset kustannukset yhteensä]]-Yhteenveto[[#This Row],[Omarahoitusosuus, €]]</f>
        <v>629184.03435290791</v>
      </c>
      <c r="J145" s="33">
        <f>Lisäosat!U146</f>
        <v>314449.67856677191</v>
      </c>
      <c r="K145" s="34">
        <f>'Muut lis_väh'!Q143</f>
        <v>-1200958.4498542186</v>
      </c>
      <c r="L145" s="231">
        <f>Yhteenveto[[#This Row],[Valtionosuus omarahoitusosuuden jälkeen (välisumma)]]+Yhteenveto[[#This Row],[Lisäosat yhteensä]]+Yhteenveto[[#This Row],[Valtionosuuteen tehtävät vähennykset ja lisäykset, netto]]</f>
        <v>-257324.73693453881</v>
      </c>
      <c r="M145" s="34">
        <f>'Verotuloihin perust tasaus'!N150</f>
        <v>1285540.5591736385</v>
      </c>
      <c r="N145" s="303">
        <f>SUM(Yhteenveto[[#This Row],[Valtionosuus ennen verotuloihin perustuvaa valtionosuuden tasausta]]+Yhteenveto[[#This Row],[Verotuloihin perustuva valtionosuuden tasaus]])</f>
        <v>1028215.8222390997</v>
      </c>
      <c r="O145" s="241">
        <f>Verokorvaukset!G143</f>
        <v>598378.00307525788</v>
      </c>
      <c r="P145" s="372">
        <f>SUM(Yhteenveto[[#This Row],[Kunnan  peruspalvelujen valtionosuus ]:[Veroperustemuutoksista johtuvien veromenetysten korvaus]])</f>
        <v>1626593.8253143574</v>
      </c>
      <c r="Q145" s="34">
        <f>Kotikuntakorvaus!F147</f>
        <v>-75970.25</v>
      </c>
      <c r="R145" s="341">
        <f>+Yhteenveto[[#This Row],[Kunnan  peruspalvelujen valtionosuus ]]+Yhteenveto[[#This Row],[Veroperustemuutoksista johtuvien veromenetysten korvaus]]+Yhteenveto[[#This Row],[Kotikuntakorvaus, netto]]</f>
        <v>1550623.5753143574</v>
      </c>
      <c r="S145" s="11"/>
      <c r="T145"/>
    </row>
    <row r="146" spans="1:20" ht="15" x14ac:dyDescent="0.25">
      <c r="A146" s="32">
        <v>444</v>
      </c>
      <c r="B146" s="13" t="s">
        <v>151</v>
      </c>
      <c r="C146" s="15">
        <v>45687</v>
      </c>
      <c r="D146" s="15">
        <f>Ikärakenne[[#This Row],[Laskennalliset kustannukset, IKÄRAKENNE yhteensä, €]]</f>
        <v>74534809.379999995</v>
      </c>
      <c r="E146" s="15">
        <f>'Lask. kustannukset MUUT'!AD152</f>
        <v>15444374.136757651</v>
      </c>
      <c r="F146" s="231">
        <f>Yhteenveto[[#This Row],[Ikärakenne, laskennallinen kustannus]]+Yhteenveto[[#This Row],[Muut laskennalliset kustannukset ]]</f>
        <v>89979183.516757652</v>
      </c>
      <c r="G146" s="451">
        <v>1548.77</v>
      </c>
      <c r="H146" s="17">
        <v>70758654.989999995</v>
      </c>
      <c r="I146" s="339">
        <f>Yhteenveto[[#This Row],[Laskennalliset kustannukset yhteensä]]-Yhteenveto[[#This Row],[Omarahoitusosuus, €]]</f>
        <v>19220528.526757658</v>
      </c>
      <c r="J146" s="33">
        <f>Lisäosat!U147</f>
        <v>1359045.9272778914</v>
      </c>
      <c r="K146" s="34">
        <f>'Muut lis_väh'!Q144</f>
        <v>350008.93821508333</v>
      </c>
      <c r="L146" s="231">
        <f>Yhteenveto[[#This Row],[Valtionosuus omarahoitusosuuden jälkeen (välisumma)]]+Yhteenveto[[#This Row],[Lisäosat yhteensä]]+Yhteenveto[[#This Row],[Valtionosuuteen tehtävät vähennykset ja lisäykset, netto]]</f>
        <v>20929583.392250635</v>
      </c>
      <c r="M146" s="34">
        <f>'Verotuloihin perust tasaus'!N151</f>
        <v>4476343.091203087</v>
      </c>
      <c r="N146" s="303">
        <f>SUM(Yhteenveto[[#This Row],[Valtionosuus ennen verotuloihin perustuvaa valtionosuuden tasausta]]+Yhteenveto[[#This Row],[Verotuloihin perustuva valtionosuuden tasaus]])</f>
        <v>25405926.483453721</v>
      </c>
      <c r="O146" s="241">
        <f>Verokorvaukset!G144</f>
        <v>4124708.3981999108</v>
      </c>
      <c r="P146" s="372">
        <f>SUM(Yhteenveto[[#This Row],[Kunnan  peruspalvelujen valtionosuus ]:[Veroperustemuutoksista johtuvien veromenetysten korvaus]])</f>
        <v>29530634.881653633</v>
      </c>
      <c r="Q146" s="34">
        <f>Kotikuntakorvaus!F148</f>
        <v>2818107.5900000003</v>
      </c>
      <c r="R146" s="341">
        <f>+Yhteenveto[[#This Row],[Kunnan  peruspalvelujen valtionosuus ]]+Yhteenveto[[#This Row],[Veroperustemuutoksista johtuvien veromenetysten korvaus]]+Yhteenveto[[#This Row],[Kotikuntakorvaus, netto]]</f>
        <v>32348742.471653633</v>
      </c>
      <c r="S146" s="11"/>
      <c r="T146"/>
    </row>
    <row r="147" spans="1:20" ht="15" x14ac:dyDescent="0.25">
      <c r="A147" s="32">
        <v>445</v>
      </c>
      <c r="B147" s="13" t="s">
        <v>152</v>
      </c>
      <c r="C147" s="15">
        <v>14868</v>
      </c>
      <c r="D147" s="15">
        <f>Ikärakenne[[#This Row],[Laskennalliset kustannukset, IKÄRAKENNE yhteensä, €]]</f>
        <v>23967945.149999999</v>
      </c>
      <c r="E147" s="15">
        <f>'Lask. kustannukset MUUT'!AD153</f>
        <v>12926674.671931382</v>
      </c>
      <c r="F147" s="231">
        <f>Yhteenveto[[#This Row],[Ikärakenne, laskennallinen kustannus]]+Yhteenveto[[#This Row],[Muut laskennalliset kustannukset ]]</f>
        <v>36894619.821931377</v>
      </c>
      <c r="G147" s="451">
        <v>1548.77</v>
      </c>
      <c r="H147" s="17">
        <v>23027112.359999999</v>
      </c>
      <c r="I147" s="339">
        <f>Yhteenveto[[#This Row],[Laskennalliset kustannukset yhteensä]]-Yhteenveto[[#This Row],[Omarahoitusosuus, €]]</f>
        <v>13867507.461931378</v>
      </c>
      <c r="J147" s="33">
        <f>Lisäosat!U148</f>
        <v>461027.71569578507</v>
      </c>
      <c r="K147" s="34">
        <f>'Muut lis_väh'!Q145</f>
        <v>-6088783.4728359841</v>
      </c>
      <c r="L147" s="231">
        <f>Yhteenveto[[#This Row],[Valtionosuus omarahoitusosuuden jälkeen (välisumma)]]+Yhteenveto[[#This Row],[Lisäosat yhteensä]]+Yhteenveto[[#This Row],[Valtionosuuteen tehtävät vähennykset ja lisäykset, netto]]</f>
        <v>8239751.7047911789</v>
      </c>
      <c r="M147" s="34">
        <f>'Verotuloihin perust tasaus'!N152</f>
        <v>-32754.454325028521</v>
      </c>
      <c r="N147" s="303">
        <f>SUM(Yhteenveto[[#This Row],[Valtionosuus ennen verotuloihin perustuvaa valtionosuuden tasausta]]+Yhteenveto[[#This Row],[Verotuloihin perustuva valtionosuuden tasaus]])</f>
        <v>8206997.2504661502</v>
      </c>
      <c r="O147" s="241">
        <f>Verokorvaukset!G145</f>
        <v>1474577.2559438997</v>
      </c>
      <c r="P147" s="372">
        <f>SUM(Yhteenveto[[#This Row],[Kunnan  peruspalvelujen valtionosuus ]:[Veroperustemuutoksista johtuvien veromenetysten korvaus]])</f>
        <v>9681574.5064100493</v>
      </c>
      <c r="Q147" s="34">
        <f>Kotikuntakorvaus!F149</f>
        <v>249200.08749999999</v>
      </c>
      <c r="R147" s="341">
        <f>+Yhteenveto[[#This Row],[Kunnan  peruspalvelujen valtionosuus ]]+Yhteenveto[[#This Row],[Veroperustemuutoksista johtuvien veromenetysten korvaus]]+Yhteenveto[[#This Row],[Kotikuntakorvaus, netto]]</f>
        <v>9930774.5939100496</v>
      </c>
      <c r="S147" s="11"/>
      <c r="T147"/>
    </row>
    <row r="148" spans="1:20" ht="15" x14ac:dyDescent="0.25">
      <c r="A148" s="32">
        <v>475</v>
      </c>
      <c r="B148" s="13" t="s">
        <v>153</v>
      </c>
      <c r="C148" s="15">
        <v>5415</v>
      </c>
      <c r="D148" s="15">
        <f>Ikärakenne[[#This Row],[Laskennalliset kustannukset, IKÄRAKENNE yhteensä, €]]</f>
        <v>9386435.2800000012</v>
      </c>
      <c r="E148" s="15">
        <f>'Lask. kustannukset MUUT'!AD154</f>
        <v>5385127.0087545384</v>
      </c>
      <c r="F148" s="231">
        <f>Yhteenveto[[#This Row],[Ikärakenne, laskennallinen kustannus]]+Yhteenveto[[#This Row],[Muut laskennalliset kustannukset ]]</f>
        <v>14771562.28875454</v>
      </c>
      <c r="G148" s="451">
        <v>1548.77</v>
      </c>
      <c r="H148" s="17">
        <v>8386589.5499999998</v>
      </c>
      <c r="I148" s="339">
        <f>Yhteenveto[[#This Row],[Laskennalliset kustannukset yhteensä]]-Yhteenveto[[#This Row],[Omarahoitusosuus, €]]</f>
        <v>6384972.7387545398</v>
      </c>
      <c r="J148" s="33">
        <f>Lisäosat!U149</f>
        <v>214820.44352079002</v>
      </c>
      <c r="K148" s="34">
        <f>'Muut lis_väh'!Q146</f>
        <v>-2681181.6432475522</v>
      </c>
      <c r="L148" s="231">
        <f>Yhteenveto[[#This Row],[Valtionosuus omarahoitusosuuden jälkeen (välisumma)]]+Yhteenveto[[#This Row],[Lisäosat yhteensä]]+Yhteenveto[[#This Row],[Valtionosuuteen tehtävät vähennykset ja lisäykset, netto]]</f>
        <v>3918611.5390277775</v>
      </c>
      <c r="M148" s="34">
        <f>'Verotuloihin perust tasaus'!N153</f>
        <v>1720893.883023916</v>
      </c>
      <c r="N148" s="303">
        <f>SUM(Yhteenveto[[#This Row],[Valtionosuus ennen verotuloihin perustuvaa valtionosuuden tasausta]]+Yhteenveto[[#This Row],[Verotuloihin perustuva valtionosuuden tasaus]])</f>
        <v>5639505.4220516933</v>
      </c>
      <c r="O148" s="241">
        <f>Verokorvaukset!G146</f>
        <v>698910.66458949074</v>
      </c>
      <c r="P148" s="372">
        <f>SUM(Yhteenveto[[#This Row],[Kunnan  peruspalvelujen valtionosuus ]:[Veroperustemuutoksista johtuvien veromenetysten korvaus]])</f>
        <v>6338416.0866411841</v>
      </c>
      <c r="Q148" s="34">
        <f>Kotikuntakorvaus!F150</f>
        <v>841061.33750000002</v>
      </c>
      <c r="R148" s="341">
        <f>+Yhteenveto[[#This Row],[Kunnan  peruspalvelujen valtionosuus ]]+Yhteenveto[[#This Row],[Veroperustemuutoksista johtuvien veromenetysten korvaus]]+Yhteenveto[[#This Row],[Kotikuntakorvaus, netto]]</f>
        <v>7179477.4241411844</v>
      </c>
      <c r="S148" s="11"/>
      <c r="T148"/>
    </row>
    <row r="149" spans="1:20" ht="15" x14ac:dyDescent="0.25">
      <c r="A149" s="32">
        <v>480</v>
      </c>
      <c r="B149" s="13" t="s">
        <v>154</v>
      </c>
      <c r="C149" s="15">
        <v>1910</v>
      </c>
      <c r="D149" s="15">
        <f>Ikärakenne[[#This Row],[Laskennalliset kustannukset, IKÄRAKENNE yhteensä, €]]</f>
        <v>3178166.4</v>
      </c>
      <c r="E149" s="15">
        <f>'Lask. kustannukset MUUT'!AD155</f>
        <v>535805.72274841974</v>
      </c>
      <c r="F149" s="231">
        <f>Yhteenveto[[#This Row],[Ikärakenne, laskennallinen kustannus]]+Yhteenveto[[#This Row],[Muut laskennalliset kustannukset ]]</f>
        <v>3713972.1227484196</v>
      </c>
      <c r="G149" s="451">
        <v>1548.77</v>
      </c>
      <c r="H149" s="17">
        <v>2958150.7</v>
      </c>
      <c r="I149" s="339">
        <f>Yhteenveto[[#This Row],[Laskennalliset kustannukset yhteensä]]-Yhteenveto[[#This Row],[Omarahoitusosuus, €]]</f>
        <v>755821.42274841946</v>
      </c>
      <c r="J149" s="33">
        <f>Lisäosat!U150</f>
        <v>46198.377207785015</v>
      </c>
      <c r="K149" s="34">
        <f>'Muut lis_väh'!Q147</f>
        <v>-15121.597585381394</v>
      </c>
      <c r="L149" s="231">
        <f>Yhteenveto[[#This Row],[Valtionosuus omarahoitusosuuden jälkeen (välisumma)]]+Yhteenveto[[#This Row],[Lisäosat yhteensä]]+Yhteenveto[[#This Row],[Valtionosuuteen tehtävät vähennykset ja lisäykset, netto]]</f>
        <v>786898.20237082313</v>
      </c>
      <c r="M149" s="34">
        <f>'Verotuloihin perust tasaus'!N154</f>
        <v>1000307.1446906913</v>
      </c>
      <c r="N149" s="303">
        <f>SUM(Yhteenveto[[#This Row],[Valtionosuus ennen verotuloihin perustuvaa valtionosuuden tasausta]]+Yhteenveto[[#This Row],[Verotuloihin perustuva valtionosuuden tasaus]])</f>
        <v>1787205.3470615144</v>
      </c>
      <c r="O149" s="241">
        <f>Verokorvaukset!G147</f>
        <v>327924.62996447174</v>
      </c>
      <c r="P149" s="372">
        <f>SUM(Yhteenveto[[#This Row],[Kunnan  peruspalvelujen valtionosuus ]:[Veroperustemuutoksista johtuvien veromenetysten korvaus]])</f>
        <v>2115129.9770259862</v>
      </c>
      <c r="Q149" s="34">
        <f>Kotikuntakorvaus!F151</f>
        <v>-870831.07499999995</v>
      </c>
      <c r="R149" s="341">
        <f>+Yhteenveto[[#This Row],[Kunnan  peruspalvelujen valtionosuus ]]+Yhteenveto[[#This Row],[Veroperustemuutoksista johtuvien veromenetysten korvaus]]+Yhteenveto[[#This Row],[Kotikuntakorvaus, netto]]</f>
        <v>1244298.9020259862</v>
      </c>
      <c r="S149" s="11"/>
      <c r="T149"/>
    </row>
    <row r="150" spans="1:20" ht="15" x14ac:dyDescent="0.25">
      <c r="A150" s="32">
        <v>481</v>
      </c>
      <c r="B150" s="13" t="s">
        <v>155</v>
      </c>
      <c r="C150" s="15">
        <v>9592</v>
      </c>
      <c r="D150" s="15">
        <f>Ikärakenne[[#This Row],[Laskennalliset kustannukset, IKÄRAKENNE yhteensä, €]]</f>
        <v>19564253.809999999</v>
      </c>
      <c r="E150" s="15">
        <f>'Lask. kustannukset MUUT'!AD156</f>
        <v>1505609.0437828379</v>
      </c>
      <c r="F150" s="231">
        <f>Yhteenveto[[#This Row],[Ikärakenne, laskennallinen kustannus]]+Yhteenveto[[#This Row],[Muut laskennalliset kustannukset ]]</f>
        <v>21069862.853782836</v>
      </c>
      <c r="G150" s="451">
        <v>1548.77</v>
      </c>
      <c r="H150" s="17">
        <v>14855801.84</v>
      </c>
      <c r="I150" s="339">
        <f>Yhteenveto[[#This Row],[Laskennalliset kustannukset yhteensä]]-Yhteenveto[[#This Row],[Omarahoitusosuus, €]]</f>
        <v>6214061.0137828365</v>
      </c>
      <c r="J150" s="33">
        <f>Lisäosat!U151</f>
        <v>282201.97650383878</v>
      </c>
      <c r="K150" s="34">
        <f>'Muut lis_väh'!Q148</f>
        <v>-452211.33347848384</v>
      </c>
      <c r="L150" s="231">
        <f>Yhteenveto[[#This Row],[Valtionosuus omarahoitusosuuden jälkeen (välisumma)]]+Yhteenveto[[#This Row],[Lisäosat yhteensä]]+Yhteenveto[[#This Row],[Valtionosuuteen tehtävät vähennykset ja lisäykset, netto]]</f>
        <v>6044051.6568081919</v>
      </c>
      <c r="M150" s="34">
        <f>'Verotuloihin perust tasaus'!N155</f>
        <v>502009.11115591874</v>
      </c>
      <c r="N150" s="303">
        <f>SUM(Yhteenveto[[#This Row],[Valtionosuus ennen verotuloihin perustuvaa valtionosuuden tasausta]]+Yhteenveto[[#This Row],[Verotuloihin perustuva valtionosuuden tasaus]])</f>
        <v>6546060.7679641107</v>
      </c>
      <c r="O150" s="241">
        <f>Verokorvaukset!G148</f>
        <v>459508.80985810846</v>
      </c>
      <c r="P150" s="372">
        <f>SUM(Yhteenveto[[#This Row],[Kunnan  peruspalvelujen valtionosuus ]:[Veroperustemuutoksista johtuvien veromenetysten korvaus]])</f>
        <v>7005569.5778222196</v>
      </c>
      <c r="Q150" s="34">
        <f>Kotikuntakorvaus!F152</f>
        <v>-291690.4250000001</v>
      </c>
      <c r="R150" s="341">
        <f>+Yhteenveto[[#This Row],[Kunnan  peruspalvelujen valtionosuus ]]+Yhteenveto[[#This Row],[Veroperustemuutoksista johtuvien veromenetysten korvaus]]+Yhteenveto[[#This Row],[Kotikuntakorvaus, netto]]</f>
        <v>6713879.1528222198</v>
      </c>
      <c r="S150" s="11"/>
      <c r="T150"/>
    </row>
    <row r="151" spans="1:20" ht="15" x14ac:dyDescent="0.25">
      <c r="A151" s="32">
        <v>483</v>
      </c>
      <c r="B151" s="13" t="s">
        <v>156</v>
      </c>
      <c r="C151" s="15">
        <v>1059</v>
      </c>
      <c r="D151" s="15">
        <f>Ikärakenne[[#This Row],[Laskennalliset kustannukset, IKÄRAKENNE yhteensä, €]]</f>
        <v>2692289.3400000003</v>
      </c>
      <c r="E151" s="15">
        <f>'Lask. kustannukset MUUT'!AD157</f>
        <v>321547.45462747844</v>
      </c>
      <c r="F151" s="231">
        <f>Yhteenveto[[#This Row],[Ikärakenne, laskennallinen kustannus]]+Yhteenveto[[#This Row],[Muut laskennalliset kustannukset ]]</f>
        <v>3013836.7946274788</v>
      </c>
      <c r="G151" s="451">
        <v>1548.77</v>
      </c>
      <c r="H151" s="17">
        <v>1640147.43</v>
      </c>
      <c r="I151" s="339">
        <f>Yhteenveto[[#This Row],[Laskennalliset kustannukset yhteensä]]-Yhteenveto[[#This Row],[Omarahoitusosuus, €]]</f>
        <v>1373689.3646274789</v>
      </c>
      <c r="J151" s="33">
        <f>Lisäosat!U152</f>
        <v>62362.238166260999</v>
      </c>
      <c r="K151" s="34">
        <f>'Muut lis_väh'!Q149</f>
        <v>-559401.83978163113</v>
      </c>
      <c r="L151" s="231">
        <f>Yhteenveto[[#This Row],[Valtionosuus omarahoitusosuuden jälkeen (välisumma)]]+Yhteenveto[[#This Row],[Lisäosat yhteensä]]+Yhteenveto[[#This Row],[Valtionosuuteen tehtävät vähennykset ja lisäykset, netto]]</f>
        <v>876649.76301210874</v>
      </c>
      <c r="M151" s="34">
        <f>'Verotuloihin perust tasaus'!N156</f>
        <v>954052.43853474373</v>
      </c>
      <c r="N151" s="303">
        <f>SUM(Yhteenveto[[#This Row],[Valtionosuus ennen verotuloihin perustuvaa valtionosuuden tasausta]]+Yhteenveto[[#This Row],[Verotuloihin perustuva valtionosuuden tasaus]])</f>
        <v>1830702.2015468525</v>
      </c>
      <c r="O151" s="241">
        <f>Verokorvaukset!G149</f>
        <v>164158.7516153559</v>
      </c>
      <c r="P151" s="372">
        <f>SUM(Yhteenveto[[#This Row],[Kunnan  peruspalvelujen valtionosuus ]:[Veroperustemuutoksista johtuvien veromenetysten korvaus]])</f>
        <v>1994860.9531622084</v>
      </c>
      <c r="Q151" s="34">
        <f>Kotikuntakorvaus!F153</f>
        <v>46465.525000000001</v>
      </c>
      <c r="R151" s="341">
        <f>+Yhteenveto[[#This Row],[Kunnan  peruspalvelujen valtionosuus ]]+Yhteenveto[[#This Row],[Veroperustemuutoksista johtuvien veromenetysten korvaus]]+Yhteenveto[[#This Row],[Kotikuntakorvaus, netto]]</f>
        <v>2041326.4781622083</v>
      </c>
      <c r="S151" s="11"/>
      <c r="T151"/>
    </row>
    <row r="152" spans="1:20" ht="15" x14ac:dyDescent="0.25">
      <c r="A152" s="32">
        <v>484</v>
      </c>
      <c r="B152" s="13" t="s">
        <v>157</v>
      </c>
      <c r="C152" s="15">
        <v>2904</v>
      </c>
      <c r="D152" s="15">
        <f>Ikärakenne[[#This Row],[Laskennalliset kustannukset, IKÄRAKENNE yhteensä, €]]</f>
        <v>4566581.2700000005</v>
      </c>
      <c r="E152" s="15">
        <f>'Lask. kustannukset MUUT'!AD158</f>
        <v>1079196.7650960586</v>
      </c>
      <c r="F152" s="231">
        <f>Yhteenveto[[#This Row],[Ikärakenne, laskennallinen kustannus]]+Yhteenveto[[#This Row],[Muut laskennalliset kustannukset ]]</f>
        <v>5645778.0350960586</v>
      </c>
      <c r="G152" s="451">
        <v>1548.77</v>
      </c>
      <c r="H152" s="17">
        <v>4497628.08</v>
      </c>
      <c r="I152" s="339">
        <f>Yhteenveto[[#This Row],[Laskennalliset kustannukset yhteensä]]-Yhteenveto[[#This Row],[Omarahoitusosuus, €]]</f>
        <v>1148149.9550960585</v>
      </c>
      <c r="J152" s="33">
        <f>Lisäosat!U153</f>
        <v>252212.61297195309</v>
      </c>
      <c r="K152" s="34">
        <f>'Muut lis_väh'!Q150</f>
        <v>-550440.47724143427</v>
      </c>
      <c r="L152" s="231">
        <f>Yhteenveto[[#This Row],[Valtionosuus omarahoitusosuuden jälkeen (välisumma)]]+Yhteenveto[[#This Row],[Lisäosat yhteensä]]+Yhteenveto[[#This Row],[Valtionosuuteen tehtävät vähennykset ja lisäykset, netto]]</f>
        <v>849922.09082657739</v>
      </c>
      <c r="M152" s="34">
        <f>'Verotuloihin perust tasaus'!N157</f>
        <v>-44793.048886004835</v>
      </c>
      <c r="N152" s="303">
        <f>SUM(Yhteenveto[[#This Row],[Valtionosuus ennen verotuloihin perustuvaa valtionosuuden tasausta]]+Yhteenveto[[#This Row],[Verotuloihin perustuva valtionosuuden tasaus]])</f>
        <v>805129.04194057256</v>
      </c>
      <c r="O152" s="241">
        <f>Verokorvaukset!G150</f>
        <v>398501.33019635436</v>
      </c>
      <c r="P152" s="372">
        <f>SUM(Yhteenveto[[#This Row],[Kunnan  peruspalvelujen valtionosuus ]:[Veroperustemuutoksista johtuvien veromenetysten korvaus]])</f>
        <v>1203630.372136927</v>
      </c>
      <c r="Q152" s="34">
        <f>Kotikuntakorvaus!F154</f>
        <v>107860.08749999999</v>
      </c>
      <c r="R152" s="341">
        <f>+Yhteenveto[[#This Row],[Kunnan  peruspalvelujen valtionosuus ]]+Yhteenveto[[#This Row],[Veroperustemuutoksista johtuvien veromenetysten korvaus]]+Yhteenveto[[#This Row],[Kotikuntakorvaus, netto]]</f>
        <v>1311490.4596369269</v>
      </c>
      <c r="S152" s="11"/>
      <c r="T152"/>
    </row>
    <row r="153" spans="1:20" ht="15" x14ac:dyDescent="0.25">
      <c r="A153" s="32">
        <v>489</v>
      </c>
      <c r="B153" s="13" t="s">
        <v>158</v>
      </c>
      <c r="C153" s="15">
        <v>1703</v>
      </c>
      <c r="D153" s="15">
        <f>Ikärakenne[[#This Row],[Laskennalliset kustannukset, IKÄRAKENNE yhteensä, €]]</f>
        <v>1901683.5800000003</v>
      </c>
      <c r="E153" s="15">
        <f>'Lask. kustannukset MUUT'!AD159</f>
        <v>880627.85445087228</v>
      </c>
      <c r="F153" s="231">
        <f>Yhteenveto[[#This Row],[Ikärakenne, laskennallinen kustannus]]+Yhteenveto[[#This Row],[Muut laskennalliset kustannukset ]]</f>
        <v>2782311.4344508727</v>
      </c>
      <c r="G153" s="451">
        <v>1548.77</v>
      </c>
      <c r="H153" s="17">
        <v>2637555.31</v>
      </c>
      <c r="I153" s="339">
        <f>Yhteenveto[[#This Row],[Laskennalliset kustannukset yhteensä]]-Yhteenveto[[#This Row],[Omarahoitusosuus, €]]</f>
        <v>144756.12445087265</v>
      </c>
      <c r="J153" s="33">
        <f>Lisäosat!U154</f>
        <v>252085.31866564206</v>
      </c>
      <c r="K153" s="34">
        <f>'Muut lis_väh'!Q151</f>
        <v>766372.84482475591</v>
      </c>
      <c r="L153" s="231">
        <f>Yhteenveto[[#This Row],[Valtionosuus omarahoitusosuuden jälkeen (välisumma)]]+Yhteenveto[[#This Row],[Lisäosat yhteensä]]+Yhteenveto[[#This Row],[Valtionosuuteen tehtävät vähennykset ja lisäykset, netto]]</f>
        <v>1163214.2879412705</v>
      </c>
      <c r="M153" s="34">
        <f>'Verotuloihin perust tasaus'!N158</f>
        <v>937926.50397913682</v>
      </c>
      <c r="N153" s="303">
        <f>SUM(Yhteenveto[[#This Row],[Valtionosuus ennen verotuloihin perustuvaa valtionosuuden tasausta]]+Yhteenveto[[#This Row],[Verotuloihin perustuva valtionosuuden tasaus]])</f>
        <v>2101140.7919204072</v>
      </c>
      <c r="O153" s="241">
        <f>Verokorvaukset!G151</f>
        <v>315629.08518774144</v>
      </c>
      <c r="P153" s="372">
        <f>SUM(Yhteenveto[[#This Row],[Kunnan  peruspalvelujen valtionosuus ]:[Veroperustemuutoksista johtuvien veromenetysten korvaus]])</f>
        <v>2416769.8771081488</v>
      </c>
      <c r="Q153" s="34">
        <f>Kotikuntakorvaus!F155</f>
        <v>-706788.33750000002</v>
      </c>
      <c r="R153" s="341">
        <f>+Yhteenveto[[#This Row],[Kunnan  peruspalvelujen valtionosuus ]]+Yhteenveto[[#This Row],[Veroperustemuutoksista johtuvien veromenetysten korvaus]]+Yhteenveto[[#This Row],[Kotikuntakorvaus, netto]]</f>
        <v>1709981.5396081489</v>
      </c>
      <c r="S153" s="11"/>
      <c r="T153"/>
    </row>
    <row r="154" spans="1:20" ht="15" x14ac:dyDescent="0.25">
      <c r="A154" s="32">
        <v>491</v>
      </c>
      <c r="B154" s="13" t="s">
        <v>159</v>
      </c>
      <c r="C154" s="15">
        <v>51890</v>
      </c>
      <c r="D154" s="15">
        <f>Ikärakenne[[#This Row],[Laskennalliset kustannukset, IKÄRAKENNE yhteensä, €]]</f>
        <v>77064742.709999993</v>
      </c>
      <c r="E154" s="15">
        <f>'Lask. kustannukset MUUT'!AD160</f>
        <v>16908096.820967782</v>
      </c>
      <c r="F154" s="231">
        <f>Yhteenveto[[#This Row],[Ikärakenne, laskennallinen kustannus]]+Yhteenveto[[#This Row],[Muut laskennalliset kustannukset ]]</f>
        <v>93972839.530967772</v>
      </c>
      <c r="G154" s="451">
        <v>1548.77</v>
      </c>
      <c r="H154" s="17">
        <v>80365675.299999997</v>
      </c>
      <c r="I154" s="339">
        <f>Yhteenveto[[#This Row],[Laskennalliset kustannukset yhteensä]]-Yhteenveto[[#This Row],[Omarahoitusosuus, €]]</f>
        <v>13607164.230967775</v>
      </c>
      <c r="J154" s="33">
        <f>Lisäosat!U155</f>
        <v>1788251.4382251259</v>
      </c>
      <c r="K154" s="34">
        <f>'Muut lis_väh'!Q152</f>
        <v>-19466781.88021766</v>
      </c>
      <c r="L154" s="231">
        <f>Yhteenveto[[#This Row],[Valtionosuus omarahoitusosuuden jälkeen (välisumma)]]+Yhteenveto[[#This Row],[Lisäosat yhteensä]]+Yhteenveto[[#This Row],[Valtionosuuteen tehtävät vähennykset ja lisäykset, netto]]</f>
        <v>-4071366.2110247593</v>
      </c>
      <c r="M154" s="34">
        <f>'Verotuloihin perust tasaus'!N159</f>
        <v>10831585.894036431</v>
      </c>
      <c r="N154" s="303">
        <f>SUM(Yhteenveto[[#This Row],[Valtionosuus ennen verotuloihin perustuvaa valtionosuuden tasausta]]+Yhteenveto[[#This Row],[Verotuloihin perustuva valtionosuuden tasaus]])</f>
        <v>6760219.6830116715</v>
      </c>
      <c r="O154" s="241">
        <f>Verokorvaukset!G152</f>
        <v>4868688.1924593728</v>
      </c>
      <c r="P154" s="372">
        <f>SUM(Yhteenveto[[#This Row],[Kunnan  peruspalvelujen valtionosuus ]:[Veroperustemuutoksista johtuvien veromenetysten korvaus]])</f>
        <v>11628907.875471044</v>
      </c>
      <c r="Q154" s="34">
        <f>Kotikuntakorvaus!F156</f>
        <v>292556.13250000007</v>
      </c>
      <c r="R154" s="341">
        <f>+Yhteenveto[[#This Row],[Kunnan  peruspalvelujen valtionosuus ]]+Yhteenveto[[#This Row],[Veroperustemuutoksista johtuvien veromenetysten korvaus]]+Yhteenveto[[#This Row],[Kotikuntakorvaus, netto]]</f>
        <v>11921464.007971045</v>
      </c>
      <c r="S154" s="11"/>
      <c r="T154"/>
    </row>
    <row r="155" spans="1:20" ht="15" x14ac:dyDescent="0.25">
      <c r="A155" s="32">
        <v>494</v>
      </c>
      <c r="B155" s="13" t="s">
        <v>160</v>
      </c>
      <c r="C155" s="15">
        <v>8749</v>
      </c>
      <c r="D155" s="15">
        <f>Ikärakenne[[#This Row],[Laskennalliset kustannukset, IKÄRAKENNE yhteensä, €]]</f>
        <v>20754865.800000001</v>
      </c>
      <c r="E155" s="15">
        <f>'Lask. kustannukset MUUT'!AD161</f>
        <v>2023176.8148722334</v>
      </c>
      <c r="F155" s="231">
        <f>Yhteenveto[[#This Row],[Ikärakenne, laskennallinen kustannus]]+Yhteenveto[[#This Row],[Muut laskennalliset kustannukset ]]</f>
        <v>22778042.614872236</v>
      </c>
      <c r="G155" s="451">
        <v>1548.77</v>
      </c>
      <c r="H155" s="17">
        <v>13550188.73</v>
      </c>
      <c r="I155" s="339">
        <f>Yhteenveto[[#This Row],[Laskennalliset kustannukset yhteensä]]-Yhteenveto[[#This Row],[Omarahoitusosuus, €]]</f>
        <v>9227853.8848722354</v>
      </c>
      <c r="J155" s="33">
        <f>Lisäosat!U156</f>
        <v>379862.25649722724</v>
      </c>
      <c r="K155" s="34">
        <f>'Muut lis_väh'!Q153</f>
        <v>-4331535.8904277598</v>
      </c>
      <c r="L155" s="231">
        <f>Yhteenveto[[#This Row],[Valtionosuus omarahoitusosuuden jälkeen (välisumma)]]+Yhteenveto[[#This Row],[Lisäosat yhteensä]]+Yhteenveto[[#This Row],[Valtionosuuteen tehtävät vähennykset ja lisäykset, netto]]</f>
        <v>5276180.2509417022</v>
      </c>
      <c r="M155" s="34">
        <f>'Verotuloihin perust tasaus'!N160</f>
        <v>5172940.0398979746</v>
      </c>
      <c r="N155" s="303">
        <f>SUM(Yhteenveto[[#This Row],[Valtionosuus ennen verotuloihin perustuvaa valtionosuuden tasausta]]+Yhteenveto[[#This Row],[Verotuloihin perustuva valtionosuuden tasaus]])</f>
        <v>10449120.290839676</v>
      </c>
      <c r="O155" s="241">
        <f>Verokorvaukset!G153</f>
        <v>626010.87844207522</v>
      </c>
      <c r="P155" s="372">
        <f>SUM(Yhteenveto[[#This Row],[Kunnan  peruspalvelujen valtionosuus ]:[Veroperustemuutoksista johtuvien veromenetysten korvaus]])</f>
        <v>11075131.169281751</v>
      </c>
      <c r="Q155" s="34">
        <f>Kotikuntakorvaus!F157</f>
        <v>54875.255000000005</v>
      </c>
      <c r="R155" s="341">
        <f>+Yhteenveto[[#This Row],[Kunnan  peruspalvelujen valtionosuus ]]+Yhteenveto[[#This Row],[Veroperustemuutoksista johtuvien veromenetysten korvaus]]+Yhteenveto[[#This Row],[Kotikuntakorvaus, netto]]</f>
        <v>11130006.424281752</v>
      </c>
      <c r="S155" s="11"/>
      <c r="T155"/>
    </row>
    <row r="156" spans="1:20" ht="15" x14ac:dyDescent="0.25">
      <c r="A156" s="32">
        <v>495</v>
      </c>
      <c r="B156" s="13" t="s">
        <v>161</v>
      </c>
      <c r="C156" s="15">
        <v>1393</v>
      </c>
      <c r="D156" s="15">
        <f>Ikärakenne[[#This Row],[Laskennalliset kustannukset, IKÄRAKENNE yhteensä, €]]</f>
        <v>1871016.6299999997</v>
      </c>
      <c r="E156" s="15">
        <f>'Lask. kustannukset MUUT'!AD162</f>
        <v>896660.12281722378</v>
      </c>
      <c r="F156" s="231">
        <f>Yhteenveto[[#This Row],[Ikärakenne, laskennallinen kustannus]]+Yhteenveto[[#This Row],[Muut laskennalliset kustannukset ]]</f>
        <v>2767676.7528172233</v>
      </c>
      <c r="G156" s="451">
        <v>1548.77</v>
      </c>
      <c r="H156" s="17">
        <v>2157436.61</v>
      </c>
      <c r="I156" s="339">
        <f>Yhteenveto[[#This Row],[Laskennalliset kustannukset yhteensä]]-Yhteenveto[[#This Row],[Omarahoitusosuus, €]]</f>
        <v>610240.14281722344</v>
      </c>
      <c r="J156" s="33">
        <f>Lisäosat!U157</f>
        <v>122778.77797007828</v>
      </c>
      <c r="K156" s="34">
        <f>'Muut lis_väh'!Q154</f>
        <v>-95021.238193592202</v>
      </c>
      <c r="L156" s="231">
        <f>Yhteenveto[[#This Row],[Valtionosuus omarahoitusosuuden jälkeen (välisumma)]]+Yhteenveto[[#This Row],[Lisäosat yhteensä]]+Yhteenveto[[#This Row],[Valtionosuuteen tehtävät vähennykset ja lisäykset, netto]]</f>
        <v>637997.68259370956</v>
      </c>
      <c r="M156" s="34">
        <f>'Verotuloihin perust tasaus'!N161</f>
        <v>256563.55556210555</v>
      </c>
      <c r="N156" s="303">
        <f>SUM(Yhteenveto[[#This Row],[Valtionosuus ennen verotuloihin perustuvaa valtionosuuden tasausta]]+Yhteenveto[[#This Row],[Verotuloihin perustuva valtionosuuden tasaus]])</f>
        <v>894561.23815581505</v>
      </c>
      <c r="O156" s="241">
        <f>Verokorvaukset!G154</f>
        <v>222310.57098733829</v>
      </c>
      <c r="P156" s="372">
        <f>SUM(Yhteenveto[[#This Row],[Kunnan  peruspalvelujen valtionosuus ]:[Veroperustemuutoksista johtuvien veromenetysten korvaus]])</f>
        <v>1116871.8091431533</v>
      </c>
      <c r="Q156" s="34">
        <f>Kotikuntakorvaus!F158</f>
        <v>-18586.21</v>
      </c>
      <c r="R156" s="341">
        <f>+Yhteenveto[[#This Row],[Kunnan  peruspalvelujen valtionosuus ]]+Yhteenveto[[#This Row],[Veroperustemuutoksista johtuvien veromenetysten korvaus]]+Yhteenveto[[#This Row],[Kotikuntakorvaus, netto]]</f>
        <v>1098285.5991431533</v>
      </c>
      <c r="S156" s="11"/>
      <c r="T156"/>
    </row>
    <row r="157" spans="1:20" ht="15" x14ac:dyDescent="0.25">
      <c r="A157" s="32">
        <v>498</v>
      </c>
      <c r="B157" s="13" t="s">
        <v>162</v>
      </c>
      <c r="C157" s="15">
        <v>2313</v>
      </c>
      <c r="D157" s="15">
        <f>Ikärakenne[[#This Row],[Laskennalliset kustannukset, IKÄRAKENNE yhteensä, €]]</f>
        <v>3790782.8000000003</v>
      </c>
      <c r="E157" s="15">
        <f>'Lask. kustannukset MUUT'!AD163</f>
        <v>2162212.4194382899</v>
      </c>
      <c r="F157" s="231">
        <f>Yhteenveto[[#This Row],[Ikärakenne, laskennallinen kustannus]]+Yhteenveto[[#This Row],[Muut laskennalliset kustannukset ]]</f>
        <v>5952995.2194382902</v>
      </c>
      <c r="G157" s="451">
        <v>1548.77</v>
      </c>
      <c r="H157" s="17">
        <v>3582305.01</v>
      </c>
      <c r="I157" s="339">
        <f>Yhteenveto[[#This Row],[Laskennalliset kustannukset yhteensä]]-Yhteenveto[[#This Row],[Omarahoitusosuus, €]]</f>
        <v>2370690.2094382904</v>
      </c>
      <c r="J157" s="33">
        <f>Lisäosat!U158</f>
        <v>935614.71613341861</v>
      </c>
      <c r="K157" s="34">
        <f>'Muut lis_väh'!Q155</f>
        <v>457020.54901636066</v>
      </c>
      <c r="L157" s="231">
        <f>Yhteenveto[[#This Row],[Valtionosuus omarahoitusosuuden jälkeen (välisumma)]]+Yhteenveto[[#This Row],[Lisäosat yhteensä]]+Yhteenveto[[#This Row],[Valtionosuuteen tehtävät vähennykset ja lisäykset, netto]]</f>
        <v>3763325.4745880696</v>
      </c>
      <c r="M157" s="34">
        <f>'Verotuloihin perust tasaus'!N162</f>
        <v>361254.56231389468</v>
      </c>
      <c r="N157" s="303">
        <f>SUM(Yhteenveto[[#This Row],[Valtionosuus ennen verotuloihin perustuvaa valtionosuuden tasausta]]+Yhteenveto[[#This Row],[Verotuloihin perustuva valtionosuuden tasaus]])</f>
        <v>4124580.0369019643</v>
      </c>
      <c r="O157" s="241">
        <f>Verokorvaukset!G155</f>
        <v>265252.4471527547</v>
      </c>
      <c r="P157" s="372">
        <f>SUM(Yhteenveto[[#This Row],[Kunnan  peruspalvelujen valtionosuus ]:[Veroperustemuutoksista johtuvien veromenetysten korvaus]])</f>
        <v>4389832.4840547191</v>
      </c>
      <c r="Q157" s="34">
        <f>Kotikuntakorvaus!F159</f>
        <v>152028.83749999999</v>
      </c>
      <c r="R157" s="341">
        <f>+Yhteenveto[[#This Row],[Kunnan  peruspalvelujen valtionosuus ]]+Yhteenveto[[#This Row],[Veroperustemuutoksista johtuvien veromenetysten korvaus]]+Yhteenveto[[#This Row],[Kotikuntakorvaus, netto]]</f>
        <v>4541861.3215547195</v>
      </c>
      <c r="S157" s="11"/>
      <c r="T157"/>
    </row>
    <row r="158" spans="1:20" ht="15" x14ac:dyDescent="0.25">
      <c r="A158" s="32">
        <v>499</v>
      </c>
      <c r="B158" s="13" t="s">
        <v>163</v>
      </c>
      <c r="C158" s="15">
        <v>19738</v>
      </c>
      <c r="D158" s="15">
        <f>Ikärakenne[[#This Row],[Laskennalliset kustannukset, IKÄRAKENNE yhteensä, €]]</f>
        <v>40094376.109999999</v>
      </c>
      <c r="E158" s="15">
        <f>'Lask. kustannukset MUUT'!AD164</f>
        <v>8535800.5430467092</v>
      </c>
      <c r="F158" s="231">
        <f>Yhteenveto[[#This Row],[Ikärakenne, laskennallinen kustannus]]+Yhteenveto[[#This Row],[Muut laskennalliset kustannukset ]]</f>
        <v>48630176.653046712</v>
      </c>
      <c r="G158" s="451">
        <v>1548.77</v>
      </c>
      <c r="H158" s="17">
        <v>30569622.259999998</v>
      </c>
      <c r="I158" s="339">
        <f>Yhteenveto[[#This Row],[Laskennalliset kustannukset yhteensä]]-Yhteenveto[[#This Row],[Omarahoitusosuus, €]]</f>
        <v>18060554.393046714</v>
      </c>
      <c r="J158" s="33">
        <f>Lisäosat!U159</f>
        <v>736159.3548118897</v>
      </c>
      <c r="K158" s="34">
        <f>'Muut lis_väh'!Q156</f>
        <v>-534040.62391953531</v>
      </c>
      <c r="L158" s="231">
        <f>Yhteenveto[[#This Row],[Valtionosuus omarahoitusosuuden jälkeen (välisumma)]]+Yhteenveto[[#This Row],[Lisäosat yhteensä]]+Yhteenveto[[#This Row],[Valtionosuuteen tehtävät vähennykset ja lisäykset, netto]]</f>
        <v>18262673.123939067</v>
      </c>
      <c r="M158" s="34">
        <f>'Verotuloihin perust tasaus'!N163</f>
        <v>3758168.7772982237</v>
      </c>
      <c r="N158" s="303">
        <f>SUM(Yhteenveto[[#This Row],[Valtionosuus ennen verotuloihin perustuvaa valtionosuuden tasausta]]+Yhteenveto[[#This Row],[Verotuloihin perustuva valtionosuuden tasaus]])</f>
        <v>22020841.90123729</v>
      </c>
      <c r="O158" s="241">
        <f>Verokorvaukset!G156</f>
        <v>1289938.4511402927</v>
      </c>
      <c r="P158" s="372">
        <f>SUM(Yhteenveto[[#This Row],[Kunnan  peruspalvelujen valtionosuus ]:[Veroperustemuutoksista johtuvien veromenetysten korvaus]])</f>
        <v>23310780.352377582</v>
      </c>
      <c r="Q158" s="34">
        <f>Kotikuntakorvaus!F160</f>
        <v>579829.68250000011</v>
      </c>
      <c r="R158" s="341">
        <f>+Yhteenveto[[#This Row],[Kunnan  peruspalvelujen valtionosuus ]]+Yhteenveto[[#This Row],[Veroperustemuutoksista johtuvien veromenetysten korvaus]]+Yhteenveto[[#This Row],[Kotikuntakorvaus, netto]]</f>
        <v>23890610.034877583</v>
      </c>
      <c r="S158" s="11"/>
      <c r="T158"/>
    </row>
    <row r="159" spans="1:20" ht="15" x14ac:dyDescent="0.25">
      <c r="A159" s="32">
        <v>500</v>
      </c>
      <c r="B159" s="13" t="s">
        <v>164</v>
      </c>
      <c r="C159" s="15">
        <v>10614</v>
      </c>
      <c r="D159" s="15">
        <f>Ikärakenne[[#This Row],[Laskennalliset kustannukset, IKÄRAKENNE yhteensä, €]]</f>
        <v>23473151.93</v>
      </c>
      <c r="E159" s="15">
        <f>'Lask. kustannukset MUUT'!AD165</f>
        <v>1835314.6724609358</v>
      </c>
      <c r="F159" s="231">
        <f>Yhteenveto[[#This Row],[Ikärakenne, laskennallinen kustannus]]+Yhteenveto[[#This Row],[Muut laskennalliset kustannukset ]]</f>
        <v>25308466.602460936</v>
      </c>
      <c r="G159" s="451">
        <v>1548.77</v>
      </c>
      <c r="H159" s="17">
        <v>16438644.779999999</v>
      </c>
      <c r="I159" s="339">
        <f>Yhteenveto[[#This Row],[Laskennalliset kustannukset yhteensä]]-Yhteenveto[[#This Row],[Omarahoitusosuus, €]]</f>
        <v>8869821.8224609364</v>
      </c>
      <c r="J159" s="33">
        <f>Lisäosat!U160</f>
        <v>402151.1033603063</v>
      </c>
      <c r="K159" s="34">
        <f>'Muut lis_väh'!Q157</f>
        <v>2826906.7514462988</v>
      </c>
      <c r="L159" s="231">
        <f>Yhteenveto[[#This Row],[Valtionosuus omarahoitusosuuden jälkeen (välisumma)]]+Yhteenveto[[#This Row],[Lisäosat yhteensä]]+Yhteenveto[[#This Row],[Valtionosuuteen tehtävät vähennykset ja lisäykset, netto]]</f>
        <v>12098879.677267542</v>
      </c>
      <c r="M159" s="34">
        <f>'Verotuloihin perust tasaus'!N164</f>
        <v>839656.91623446264</v>
      </c>
      <c r="N159" s="303">
        <f>SUM(Yhteenveto[[#This Row],[Valtionosuus ennen verotuloihin perustuvaa valtionosuuden tasausta]]+Yhteenveto[[#This Row],[Verotuloihin perustuva valtionosuuden tasaus]])</f>
        <v>12938536.593502006</v>
      </c>
      <c r="O159" s="241">
        <f>Verokorvaukset!G157</f>
        <v>388524.57007571741</v>
      </c>
      <c r="P159" s="372">
        <f>SUM(Yhteenveto[[#This Row],[Kunnan  peruspalvelujen valtionosuus ]:[Veroperustemuutoksista johtuvien veromenetysten korvaus]])</f>
        <v>13327061.163577722</v>
      </c>
      <c r="Q159" s="34">
        <f>Kotikuntakorvaus!F161</f>
        <v>-207080.76750000007</v>
      </c>
      <c r="R159" s="341">
        <f>+Yhteenveto[[#This Row],[Kunnan  peruspalvelujen valtionosuus ]]+Yhteenveto[[#This Row],[Veroperustemuutoksista johtuvien veromenetysten korvaus]]+Yhteenveto[[#This Row],[Kotikuntakorvaus, netto]]</f>
        <v>13119980.396077722</v>
      </c>
      <c r="S159" s="11"/>
      <c r="T159"/>
    </row>
    <row r="160" spans="1:20" ht="15" x14ac:dyDescent="0.25">
      <c r="A160" s="32">
        <v>503</v>
      </c>
      <c r="B160" s="13" t="s">
        <v>165</v>
      </c>
      <c r="C160" s="15">
        <v>7477</v>
      </c>
      <c r="D160" s="15">
        <f>Ikärakenne[[#This Row],[Laskennalliset kustannukset, IKÄRAKENNE yhteensä, €]]</f>
        <v>12093611.01</v>
      </c>
      <c r="E160" s="15">
        <f>'Lask. kustannukset MUUT'!AD166</f>
        <v>1958227.3512452487</v>
      </c>
      <c r="F160" s="231">
        <f>Yhteenveto[[#This Row],[Ikärakenne, laskennallinen kustannus]]+Yhteenveto[[#This Row],[Muut laskennalliset kustannukset ]]</f>
        <v>14051838.361245248</v>
      </c>
      <c r="G160" s="451">
        <v>1548.77</v>
      </c>
      <c r="H160" s="17">
        <v>11580153.289999999</v>
      </c>
      <c r="I160" s="339">
        <f>Yhteenveto[[#This Row],[Laskennalliset kustannukset yhteensä]]-Yhteenveto[[#This Row],[Omarahoitusosuus, €]]</f>
        <v>2471685.0712452494</v>
      </c>
      <c r="J160" s="33">
        <f>Lisäosat!U161</f>
        <v>207048.34425050957</v>
      </c>
      <c r="K160" s="34">
        <f>'Muut lis_väh'!Q158</f>
        <v>-1772335.2715495853</v>
      </c>
      <c r="L160" s="231">
        <f>Yhteenveto[[#This Row],[Valtionosuus omarahoitusosuuden jälkeen (välisumma)]]+Yhteenveto[[#This Row],[Lisäosat yhteensä]]+Yhteenveto[[#This Row],[Valtionosuuteen tehtävät vähennykset ja lisäykset, netto]]</f>
        <v>906398.1439461736</v>
      </c>
      <c r="M160" s="34">
        <f>'Verotuloihin perust tasaus'!N165</f>
        <v>2855990.5795537517</v>
      </c>
      <c r="N160" s="303">
        <f>SUM(Yhteenveto[[#This Row],[Valtionosuus ennen verotuloihin perustuvaa valtionosuuden tasausta]]+Yhteenveto[[#This Row],[Verotuloihin perustuva valtionosuuden tasaus]])</f>
        <v>3762388.7234999253</v>
      </c>
      <c r="O160" s="241">
        <f>Verokorvaukset!G158</f>
        <v>836298.40390608716</v>
      </c>
      <c r="P160" s="372">
        <f>SUM(Yhteenveto[[#This Row],[Kunnan  peruspalvelujen valtionosuus ]:[Veroperustemuutoksista johtuvien veromenetysten korvaus]])</f>
        <v>4598687.1274060123</v>
      </c>
      <c r="Q160" s="34">
        <f>Kotikuntakorvaus!F162</f>
        <v>275789.67500000005</v>
      </c>
      <c r="R160" s="341">
        <f>+Yhteenveto[[#This Row],[Kunnan  peruspalvelujen valtionosuus ]]+Yhteenveto[[#This Row],[Veroperustemuutoksista johtuvien veromenetysten korvaus]]+Yhteenveto[[#This Row],[Kotikuntakorvaus, netto]]</f>
        <v>4874476.8024060121</v>
      </c>
      <c r="S160" s="11"/>
      <c r="T160"/>
    </row>
    <row r="161" spans="1:20" ht="15" x14ac:dyDescent="0.25">
      <c r="A161" s="32">
        <v>504</v>
      </c>
      <c r="B161" s="13" t="s">
        <v>166</v>
      </c>
      <c r="C161" s="15">
        <v>1677</v>
      </c>
      <c r="D161" s="15">
        <f>Ikärakenne[[#This Row],[Laskennalliset kustannukset, IKÄRAKENNE yhteensä, €]]</f>
        <v>2464149.2900000005</v>
      </c>
      <c r="E161" s="15">
        <f>'Lask. kustannukset MUUT'!AD167</f>
        <v>662490.17767194891</v>
      </c>
      <c r="F161" s="231">
        <f>Yhteenveto[[#This Row],[Ikärakenne, laskennallinen kustannus]]+Yhteenveto[[#This Row],[Muut laskennalliset kustannukset ]]</f>
        <v>3126639.4676719494</v>
      </c>
      <c r="G161" s="451">
        <v>1548.77</v>
      </c>
      <c r="H161" s="17">
        <v>2597287.29</v>
      </c>
      <c r="I161" s="339">
        <f>Yhteenveto[[#This Row],[Laskennalliset kustannukset yhteensä]]-Yhteenveto[[#This Row],[Omarahoitusosuus, €]]</f>
        <v>529352.17767194938</v>
      </c>
      <c r="J161" s="33">
        <f>Lisäosat!U162</f>
        <v>50721.113237464771</v>
      </c>
      <c r="K161" s="34">
        <f>'Muut lis_väh'!Q159</f>
        <v>-738896.46093432535</v>
      </c>
      <c r="L161" s="231">
        <f>Yhteenveto[[#This Row],[Valtionosuus omarahoitusosuuden jälkeen (välisumma)]]+Yhteenveto[[#This Row],[Lisäosat yhteensä]]+Yhteenveto[[#This Row],[Valtionosuuteen tehtävät vähennykset ja lisäykset, netto]]</f>
        <v>-158823.17002491117</v>
      </c>
      <c r="M161" s="34">
        <f>'Verotuloihin perust tasaus'!N166</f>
        <v>729256.12711783161</v>
      </c>
      <c r="N161" s="303">
        <f>SUM(Yhteenveto[[#This Row],[Valtionosuus ennen verotuloihin perustuvaa valtionosuuden tasausta]]+Yhteenveto[[#This Row],[Verotuloihin perustuva valtionosuuden tasaus]])</f>
        <v>570432.95709292043</v>
      </c>
      <c r="O161" s="241">
        <f>Verokorvaukset!G159</f>
        <v>255823.61226439266</v>
      </c>
      <c r="P161" s="372">
        <f>SUM(Yhteenveto[[#This Row],[Kunnan  peruspalvelujen valtionosuus ]:[Veroperustemuutoksista johtuvien veromenetysten korvaus]])</f>
        <v>826256.5693573131</v>
      </c>
      <c r="Q161" s="34">
        <f>Kotikuntakorvaus!F163</f>
        <v>-768359.57499999995</v>
      </c>
      <c r="R161" s="341">
        <f>+Yhteenveto[[#This Row],[Kunnan  peruspalvelujen valtionosuus ]]+Yhteenveto[[#This Row],[Veroperustemuutoksista johtuvien veromenetysten korvaus]]+Yhteenveto[[#This Row],[Kotikuntakorvaus, netto]]</f>
        <v>57896.994357313146</v>
      </c>
      <c r="S161" s="11"/>
      <c r="T161"/>
    </row>
    <row r="162" spans="1:20" ht="15" x14ac:dyDescent="0.25">
      <c r="A162" s="32">
        <v>505</v>
      </c>
      <c r="B162" s="13" t="s">
        <v>167</v>
      </c>
      <c r="C162" s="15">
        <v>20934</v>
      </c>
      <c r="D162" s="15">
        <f>Ikärakenne[[#This Row],[Laskennalliset kustannukset, IKÄRAKENNE yhteensä, €]]</f>
        <v>41127498.190000005</v>
      </c>
      <c r="E162" s="15">
        <f>'Lask. kustannukset MUUT'!AD168</f>
        <v>5563127.2616416002</v>
      </c>
      <c r="F162" s="231">
        <f>Yhteenveto[[#This Row],[Ikärakenne, laskennallinen kustannus]]+Yhteenveto[[#This Row],[Muut laskennalliset kustannukset ]]</f>
        <v>46690625.451641604</v>
      </c>
      <c r="G162" s="451">
        <v>1548.77</v>
      </c>
      <c r="H162" s="17">
        <v>32421951.18</v>
      </c>
      <c r="I162" s="339">
        <f>Yhteenveto[[#This Row],[Laskennalliset kustannukset yhteensä]]-Yhteenveto[[#This Row],[Omarahoitusosuus, €]]</f>
        <v>14268674.271641605</v>
      </c>
      <c r="J162" s="33">
        <f>Lisäosat!U163</f>
        <v>615937.69178205915</v>
      </c>
      <c r="K162" s="34">
        <f>'Muut lis_väh'!Q160</f>
        <v>-2919994.2864007219</v>
      </c>
      <c r="L162" s="231">
        <f>Yhteenveto[[#This Row],[Valtionosuus omarahoitusosuuden jälkeen (välisumma)]]+Yhteenveto[[#This Row],[Lisäosat yhteensä]]+Yhteenveto[[#This Row],[Valtionosuuteen tehtävät vähennykset ja lisäykset, netto]]</f>
        <v>11964617.677022941</v>
      </c>
      <c r="M162" s="34">
        <f>'Verotuloihin perust tasaus'!N167</f>
        <v>3454149.4874267848</v>
      </c>
      <c r="N162" s="303">
        <f>SUM(Yhteenveto[[#This Row],[Valtionosuus ennen verotuloihin perustuvaa valtionosuuden tasausta]]+Yhteenveto[[#This Row],[Verotuloihin perustuva valtionosuuden tasaus]])</f>
        <v>15418767.164449725</v>
      </c>
      <c r="O162" s="241">
        <f>Verokorvaukset!G160</f>
        <v>1593065.6878781789</v>
      </c>
      <c r="P162" s="372">
        <f>SUM(Yhteenveto[[#This Row],[Kunnan  peruspalvelujen valtionosuus ]:[Veroperustemuutoksista johtuvien veromenetysten korvaus]])</f>
        <v>17011832.852327906</v>
      </c>
      <c r="Q162" s="34">
        <f>Kotikuntakorvaus!F164</f>
        <v>-2061832.585</v>
      </c>
      <c r="R162" s="341">
        <f>+Yhteenveto[[#This Row],[Kunnan  peruspalvelujen valtionosuus ]]+Yhteenveto[[#This Row],[Veroperustemuutoksista johtuvien veromenetysten korvaus]]+Yhteenveto[[#This Row],[Kotikuntakorvaus, netto]]</f>
        <v>14950000.267327905</v>
      </c>
      <c r="S162" s="11"/>
      <c r="T162"/>
    </row>
    <row r="163" spans="1:20" ht="15" x14ac:dyDescent="0.25">
      <c r="A163" s="32">
        <v>507</v>
      </c>
      <c r="B163" s="13" t="s">
        <v>168</v>
      </c>
      <c r="C163" s="15">
        <v>7057</v>
      </c>
      <c r="D163" s="15">
        <f>Ikärakenne[[#This Row],[Laskennalliset kustannukset, IKÄRAKENNE yhteensä, €]]</f>
        <v>8350297.5300000003</v>
      </c>
      <c r="E163" s="15">
        <f>'Lask. kustannukset MUUT'!AD169</f>
        <v>2934908.3128583455</v>
      </c>
      <c r="F163" s="231">
        <f>Yhteenveto[[#This Row],[Ikärakenne, laskennallinen kustannus]]+Yhteenveto[[#This Row],[Muut laskennalliset kustannukset ]]</f>
        <v>11285205.842858346</v>
      </c>
      <c r="G163" s="451">
        <v>1548.77</v>
      </c>
      <c r="H163" s="17">
        <v>10929669.890000001</v>
      </c>
      <c r="I163" s="339">
        <f>Yhteenveto[[#This Row],[Laskennalliset kustannukset yhteensä]]-Yhteenveto[[#This Row],[Omarahoitusosuus, €]]</f>
        <v>355535.95285834558</v>
      </c>
      <c r="J163" s="33">
        <f>Lisäosat!U164</f>
        <v>954391.33257055935</v>
      </c>
      <c r="K163" s="34">
        <f>'Muut lis_väh'!Q161</f>
        <v>-2196984.0385437501</v>
      </c>
      <c r="L163" s="231">
        <f>Yhteenveto[[#This Row],[Valtionosuus omarahoitusosuuden jälkeen (välisumma)]]+Yhteenveto[[#This Row],[Lisäosat yhteensä]]+Yhteenveto[[#This Row],[Valtionosuuteen tehtävät vähennykset ja lisäykset, netto]]</f>
        <v>-887056.75311484514</v>
      </c>
      <c r="M163" s="34">
        <f>'Verotuloihin perust tasaus'!N168</f>
        <v>1383153.888324474</v>
      </c>
      <c r="N163" s="303">
        <f>SUM(Yhteenveto[[#This Row],[Valtionosuus ennen verotuloihin perustuvaa valtionosuuden tasausta]]+Yhteenveto[[#This Row],[Verotuloihin perustuva valtionosuuden tasaus]])</f>
        <v>496097.13520962885</v>
      </c>
      <c r="O163" s="241">
        <f>Verokorvaukset!G161</f>
        <v>1061372.690681322</v>
      </c>
      <c r="P163" s="372">
        <f>SUM(Yhteenveto[[#This Row],[Kunnan  peruspalvelujen valtionosuus ]:[Veroperustemuutoksista johtuvien veromenetysten korvaus]])</f>
        <v>1557469.8258909509</v>
      </c>
      <c r="Q163" s="34">
        <f>Kotikuntakorvaus!F165</f>
        <v>-18886.557499999995</v>
      </c>
      <c r="R163" s="341">
        <f>+Yhteenveto[[#This Row],[Kunnan  peruspalvelujen valtionosuus ]]+Yhteenveto[[#This Row],[Veroperustemuutoksista johtuvien veromenetysten korvaus]]+Yhteenveto[[#This Row],[Kotikuntakorvaus, netto]]</f>
        <v>1538583.2683909507</v>
      </c>
      <c r="S163" s="11"/>
      <c r="T163"/>
    </row>
    <row r="164" spans="1:20" ht="15" x14ac:dyDescent="0.25">
      <c r="A164" s="32">
        <v>508</v>
      </c>
      <c r="B164" s="13" t="s">
        <v>169</v>
      </c>
      <c r="C164" s="15">
        <v>9270</v>
      </c>
      <c r="D164" s="15">
        <f>Ikärakenne[[#This Row],[Laskennalliset kustannukset, IKÄRAKENNE yhteensä, €]]</f>
        <v>11561528.83</v>
      </c>
      <c r="E164" s="15">
        <f>'Lask. kustannukset MUUT'!AD170</f>
        <v>2936444.3587435842</v>
      </c>
      <c r="F164" s="231">
        <f>Yhteenveto[[#This Row],[Ikärakenne, laskennallinen kustannus]]+Yhteenveto[[#This Row],[Muut laskennalliset kustannukset ]]</f>
        <v>14497973.188743584</v>
      </c>
      <c r="G164" s="451">
        <v>1548.77</v>
      </c>
      <c r="H164" s="17">
        <v>14357097.9</v>
      </c>
      <c r="I164" s="339">
        <f>Yhteenveto[[#This Row],[Laskennalliset kustannukset yhteensä]]-Yhteenveto[[#This Row],[Omarahoitusosuus, €]]</f>
        <v>140875.28874358349</v>
      </c>
      <c r="J164" s="33">
        <f>Lisäosat!U165</f>
        <v>679765.10979036451</v>
      </c>
      <c r="K164" s="34">
        <f>'Muut lis_väh'!Q162</f>
        <v>-1704490.3794950882</v>
      </c>
      <c r="L164" s="231">
        <f>Yhteenveto[[#This Row],[Valtionosuus omarahoitusosuuden jälkeen (välisumma)]]+Yhteenveto[[#This Row],[Lisäosat yhteensä]]+Yhteenveto[[#This Row],[Valtionosuuteen tehtävät vähennykset ja lisäykset, netto]]</f>
        <v>-883849.98096114025</v>
      </c>
      <c r="M164" s="34">
        <f>'Verotuloihin perust tasaus'!N169</f>
        <v>35648.101272418404</v>
      </c>
      <c r="N164" s="303">
        <f>SUM(Yhteenveto[[#This Row],[Valtionosuus ennen verotuloihin perustuvaa valtionosuuden tasausta]]+Yhteenveto[[#This Row],[Verotuloihin perustuva valtionosuuden tasaus]])</f>
        <v>-848201.87968872185</v>
      </c>
      <c r="O164" s="241">
        <f>Verokorvaukset!G162</f>
        <v>926826.61633327696</v>
      </c>
      <c r="P164" s="372">
        <f>SUM(Yhteenveto[[#This Row],[Kunnan  peruspalvelujen valtionosuus ]:[Veroperustemuutoksista johtuvien veromenetysten korvaus]])</f>
        <v>78624.736644555116</v>
      </c>
      <c r="Q164" s="34">
        <f>Kotikuntakorvaus!F166</f>
        <v>-37190.087499999994</v>
      </c>
      <c r="R164" s="341">
        <f>+Yhteenveto[[#This Row],[Kunnan  peruspalvelujen valtionosuus ]]+Yhteenveto[[#This Row],[Veroperustemuutoksista johtuvien veromenetysten korvaus]]+Yhteenveto[[#This Row],[Kotikuntakorvaus, netto]]</f>
        <v>41434.649144555122</v>
      </c>
      <c r="S164" s="11"/>
      <c r="T164"/>
    </row>
    <row r="165" spans="1:20" ht="15" x14ac:dyDescent="0.25">
      <c r="A165" s="32">
        <v>529</v>
      </c>
      <c r="B165" s="13" t="s">
        <v>170</v>
      </c>
      <c r="C165" s="15">
        <v>20129</v>
      </c>
      <c r="D165" s="15">
        <f>Ikärakenne[[#This Row],[Laskennalliset kustannukset, IKÄRAKENNE yhteensä, €]]</f>
        <v>32288322.069999993</v>
      </c>
      <c r="E165" s="15">
        <f>'Lask. kustannukset MUUT'!AD171</f>
        <v>5624080.2939337315</v>
      </c>
      <c r="F165" s="231">
        <f>Yhteenveto[[#This Row],[Ikärakenne, laskennallinen kustannus]]+Yhteenveto[[#This Row],[Muut laskennalliset kustannukset ]]</f>
        <v>37912402.363933727</v>
      </c>
      <c r="G165" s="451">
        <v>1548.77</v>
      </c>
      <c r="H165" s="17">
        <v>31175191.329999998</v>
      </c>
      <c r="I165" s="339">
        <f>Yhteenveto[[#This Row],[Laskennalliset kustannukset yhteensä]]-Yhteenveto[[#This Row],[Omarahoitusosuus, €]]</f>
        <v>6737211.0339337289</v>
      </c>
      <c r="J165" s="33">
        <f>Lisäosat!U166</f>
        <v>795405.11045130494</v>
      </c>
      <c r="K165" s="34">
        <f>'Muut lis_väh'!Q163</f>
        <v>3261106.3698787671</v>
      </c>
      <c r="L165" s="231">
        <f>Yhteenveto[[#This Row],[Valtionosuus omarahoitusosuuden jälkeen (välisumma)]]+Yhteenveto[[#This Row],[Lisäosat yhteensä]]+Yhteenveto[[#This Row],[Valtionosuuteen tehtävät vähennykset ja lisäykset, netto]]</f>
        <v>10793722.514263801</v>
      </c>
      <c r="M165" s="34">
        <f>'Verotuloihin perust tasaus'!N170</f>
        <v>-597133.86239249574</v>
      </c>
      <c r="N165" s="303">
        <f>SUM(Yhteenveto[[#This Row],[Valtionosuus ennen verotuloihin perustuvaa valtionosuuden tasausta]]+Yhteenveto[[#This Row],[Verotuloihin perustuva valtionosuuden tasaus]])</f>
        <v>10196588.651871305</v>
      </c>
      <c r="O165" s="241">
        <f>Verokorvaukset!G163</f>
        <v>1314180.072232042</v>
      </c>
      <c r="P165" s="372">
        <f>SUM(Yhteenveto[[#This Row],[Kunnan  peruspalvelujen valtionosuus ]:[Veroperustemuutoksista johtuvien veromenetysten korvaus]])</f>
        <v>11510768.724103346</v>
      </c>
      <c r="Q165" s="34">
        <f>Kotikuntakorvaus!F167</f>
        <v>11042.1875</v>
      </c>
      <c r="R165" s="341">
        <f>+Yhteenveto[[#This Row],[Kunnan  peruspalvelujen valtionosuus ]]+Yhteenveto[[#This Row],[Veroperustemuutoksista johtuvien veromenetysten korvaus]]+Yhteenveto[[#This Row],[Kotikuntakorvaus, netto]]</f>
        <v>11521810.911603346</v>
      </c>
      <c r="S165" s="11"/>
      <c r="T165"/>
    </row>
    <row r="166" spans="1:20" ht="15" x14ac:dyDescent="0.25">
      <c r="A166" s="32">
        <v>531</v>
      </c>
      <c r="B166" s="13" t="s">
        <v>171</v>
      </c>
      <c r="C166" s="15">
        <v>4939</v>
      </c>
      <c r="D166" s="15">
        <f>Ikärakenne[[#This Row],[Laskennalliset kustannukset, IKÄRAKENNE yhteensä, €]]</f>
        <v>7739990.2399999993</v>
      </c>
      <c r="E166" s="15">
        <f>'Lask. kustannukset MUUT'!AD172</f>
        <v>989439.85752229253</v>
      </c>
      <c r="F166" s="231">
        <f>Yhteenveto[[#This Row],[Ikärakenne, laskennallinen kustannus]]+Yhteenveto[[#This Row],[Muut laskennalliset kustannukset ]]</f>
        <v>8729430.0975222923</v>
      </c>
      <c r="G166" s="451">
        <v>1548.77</v>
      </c>
      <c r="H166" s="17">
        <v>7649375.0300000003</v>
      </c>
      <c r="I166" s="339">
        <f>Yhteenveto[[#This Row],[Laskennalliset kustannukset yhteensä]]-Yhteenveto[[#This Row],[Omarahoitusosuus, €]]</f>
        <v>1080055.067522292</v>
      </c>
      <c r="J166" s="33">
        <f>Lisäosat!U167</f>
        <v>154188.86141711855</v>
      </c>
      <c r="K166" s="34">
        <f>'Muut lis_väh'!Q164</f>
        <v>-2061762.6463738261</v>
      </c>
      <c r="L166" s="231">
        <f>Yhteenveto[[#This Row],[Valtionosuus omarahoitusosuuden jälkeen (välisumma)]]+Yhteenveto[[#This Row],[Lisäosat yhteensä]]+Yhteenveto[[#This Row],[Valtionosuuteen tehtävät vähennykset ja lisäykset, netto]]</f>
        <v>-827518.71743441559</v>
      </c>
      <c r="M166" s="34">
        <f>'Verotuloihin perust tasaus'!N171</f>
        <v>1909421.6987222452</v>
      </c>
      <c r="N166" s="303">
        <f>SUM(Yhteenveto[[#This Row],[Valtionosuus ennen verotuloihin perustuvaa valtionosuuden tasausta]]+Yhteenveto[[#This Row],[Verotuloihin perustuva valtionosuuden tasaus]])</f>
        <v>1081902.9812878296</v>
      </c>
      <c r="O166" s="241">
        <f>Verokorvaukset!G164</f>
        <v>487666.375496188</v>
      </c>
      <c r="P166" s="372">
        <f>SUM(Yhteenveto[[#This Row],[Kunnan  peruspalvelujen valtionosuus ]:[Veroperustemuutoksista johtuvien veromenetysten korvaus]])</f>
        <v>1569569.3567840175</v>
      </c>
      <c r="Q166" s="34">
        <f>Kotikuntakorvaus!F168</f>
        <v>-98089.960000000021</v>
      </c>
      <c r="R166" s="341">
        <f>+Yhteenveto[[#This Row],[Kunnan  peruspalvelujen valtionosuus ]]+Yhteenveto[[#This Row],[Veroperustemuutoksista johtuvien veromenetysten korvaus]]+Yhteenveto[[#This Row],[Kotikuntakorvaus, netto]]</f>
        <v>1471479.3967840176</v>
      </c>
      <c r="S166" s="11"/>
      <c r="T166"/>
    </row>
    <row r="167" spans="1:20" ht="15" x14ac:dyDescent="0.25">
      <c r="A167" s="32">
        <v>535</v>
      </c>
      <c r="B167" s="13" t="s">
        <v>172</v>
      </c>
      <c r="C167" s="15">
        <v>10378</v>
      </c>
      <c r="D167" s="15">
        <f>Ikärakenne[[#This Row],[Laskennalliset kustannukset, IKÄRAKENNE yhteensä, €]]</f>
        <v>24015729.530000001</v>
      </c>
      <c r="E167" s="15">
        <f>'Lask. kustannukset MUUT'!AD173</f>
        <v>2026596.5905664538</v>
      </c>
      <c r="F167" s="231">
        <f>Yhteenveto[[#This Row],[Ikärakenne, laskennallinen kustannus]]+Yhteenveto[[#This Row],[Muut laskennalliset kustannukset ]]</f>
        <v>26042326.120566454</v>
      </c>
      <c r="G167" s="451">
        <v>1548.77</v>
      </c>
      <c r="H167" s="17">
        <v>16073135.060000001</v>
      </c>
      <c r="I167" s="339">
        <f>Yhteenveto[[#This Row],[Laskennalliset kustannukset yhteensä]]-Yhteenveto[[#This Row],[Omarahoitusosuus, €]]</f>
        <v>9969191.0605664533</v>
      </c>
      <c r="J167" s="33">
        <f>Lisäosat!U168</f>
        <v>396748.53548381559</v>
      </c>
      <c r="K167" s="34">
        <f>'Muut lis_väh'!Q165</f>
        <v>-750848.46579627495</v>
      </c>
      <c r="L167" s="231">
        <f>Yhteenveto[[#This Row],[Valtionosuus omarahoitusosuuden jälkeen (välisumma)]]+Yhteenveto[[#This Row],[Lisäosat yhteensä]]+Yhteenveto[[#This Row],[Valtionosuuteen tehtävät vähennykset ja lisäykset, netto]]</f>
        <v>9615091.130253993</v>
      </c>
      <c r="M167" s="34">
        <f>'Verotuloihin perust tasaus'!N172</f>
        <v>6575516.5439849822</v>
      </c>
      <c r="N167" s="303">
        <f>SUM(Yhteenveto[[#This Row],[Valtionosuus ennen verotuloihin perustuvaa valtionosuuden tasausta]]+Yhteenveto[[#This Row],[Verotuloihin perustuva valtionosuuden tasaus]])</f>
        <v>16190607.674238976</v>
      </c>
      <c r="O167" s="241">
        <f>Verokorvaukset!G165</f>
        <v>1139804.9926978387</v>
      </c>
      <c r="P167" s="372">
        <f>SUM(Yhteenveto[[#This Row],[Kunnan  peruspalvelujen valtionosuus ]:[Veroperustemuutoksista johtuvien veromenetysten korvaus]])</f>
        <v>17330412.666936815</v>
      </c>
      <c r="Q167" s="34">
        <f>Kotikuntakorvaus!F169</f>
        <v>-191727.70999999996</v>
      </c>
      <c r="R167" s="341">
        <f>+Yhteenveto[[#This Row],[Kunnan  peruspalvelujen valtionosuus ]]+Yhteenveto[[#This Row],[Veroperustemuutoksista johtuvien veromenetysten korvaus]]+Yhteenveto[[#This Row],[Kotikuntakorvaus, netto]]</f>
        <v>17138684.956936814</v>
      </c>
      <c r="S167" s="11"/>
      <c r="T167"/>
    </row>
    <row r="168" spans="1:20" ht="15" x14ac:dyDescent="0.25">
      <c r="A168" s="32">
        <v>536</v>
      </c>
      <c r="B168" s="13" t="s">
        <v>173</v>
      </c>
      <c r="C168" s="15">
        <v>36176</v>
      </c>
      <c r="D168" s="15">
        <f>Ikärakenne[[#This Row],[Laskennalliset kustannukset, IKÄRAKENNE yhteensä, €]]</f>
        <v>66969181.140000008</v>
      </c>
      <c r="E168" s="15">
        <f>'Lask. kustannukset MUUT'!AD174</f>
        <v>8069920.7728044409</v>
      </c>
      <c r="F168" s="231">
        <f>Yhteenveto[[#This Row],[Ikärakenne, laskennallinen kustannus]]+Yhteenveto[[#This Row],[Muut laskennalliset kustannukset ]]</f>
        <v>75039101.912804455</v>
      </c>
      <c r="G168" s="451">
        <v>1548.77</v>
      </c>
      <c r="H168" s="17">
        <v>56028303.519999996</v>
      </c>
      <c r="I168" s="339">
        <f>Yhteenveto[[#This Row],[Laskennalliset kustannukset yhteensä]]-Yhteenveto[[#This Row],[Omarahoitusosuus, €]]</f>
        <v>19010798.392804459</v>
      </c>
      <c r="J168" s="33">
        <f>Lisäosat!U169</f>
        <v>1710655.0477406946</v>
      </c>
      <c r="K168" s="34">
        <f>'Muut lis_väh'!Q166</f>
        <v>-4803817.1107954448</v>
      </c>
      <c r="L168" s="231">
        <f>Yhteenveto[[#This Row],[Valtionosuus omarahoitusosuuden jälkeen (välisumma)]]+Yhteenveto[[#This Row],[Lisäosat yhteensä]]+Yhteenveto[[#This Row],[Valtionosuuteen tehtävät vähennykset ja lisäykset, netto]]</f>
        <v>15917636.329749707</v>
      </c>
      <c r="M168" s="34">
        <f>'Verotuloihin perust tasaus'!N173</f>
        <v>6509731.2807936072</v>
      </c>
      <c r="N168" s="303">
        <f>SUM(Yhteenveto[[#This Row],[Valtionosuus ennen verotuloihin perustuvaa valtionosuuden tasausta]]+Yhteenveto[[#This Row],[Verotuloihin perustuva valtionosuuden tasaus]])</f>
        <v>22427367.610543314</v>
      </c>
      <c r="O168" s="241">
        <f>Verokorvaukset!G166</f>
        <v>1554276.5617601555</v>
      </c>
      <c r="P168" s="372">
        <f>SUM(Yhteenveto[[#This Row],[Kunnan  peruspalvelujen valtionosuus ]:[Veroperustemuutoksista johtuvien veromenetysten korvaus]])</f>
        <v>23981644.172303468</v>
      </c>
      <c r="Q168" s="34">
        <f>Kotikuntakorvaus!F170</f>
        <v>247274.33000000007</v>
      </c>
      <c r="R168" s="341">
        <f>+Yhteenveto[[#This Row],[Kunnan  peruspalvelujen valtionosuus ]]+Yhteenveto[[#This Row],[Veroperustemuutoksista johtuvien veromenetysten korvaus]]+Yhteenveto[[#This Row],[Kotikuntakorvaus, netto]]</f>
        <v>24228918.502303466</v>
      </c>
      <c r="S168" s="11"/>
      <c r="T168"/>
    </row>
    <row r="169" spans="1:20" ht="15" x14ac:dyDescent="0.25">
      <c r="A169" s="32">
        <v>538</v>
      </c>
      <c r="B169" s="13" t="s">
        <v>174</v>
      </c>
      <c r="C169" s="15">
        <v>4659</v>
      </c>
      <c r="D169" s="15">
        <f>Ikärakenne[[#This Row],[Laskennalliset kustannukset, IKÄRAKENNE yhteensä, €]]</f>
        <v>9302630.3699999992</v>
      </c>
      <c r="E169" s="15">
        <f>'Lask. kustannukset MUUT'!AD175</f>
        <v>947658.46787238971</v>
      </c>
      <c r="F169" s="231">
        <f>Yhteenveto[[#This Row],[Ikärakenne, laskennallinen kustannus]]+Yhteenveto[[#This Row],[Muut laskennalliset kustannukset ]]</f>
        <v>10250288.83787239</v>
      </c>
      <c r="G169" s="451">
        <v>1548.77</v>
      </c>
      <c r="H169" s="17">
        <v>7215719.4299999997</v>
      </c>
      <c r="I169" s="339">
        <f>Yhteenveto[[#This Row],[Laskennalliset kustannukset yhteensä]]-Yhteenveto[[#This Row],[Omarahoitusosuus, €]]</f>
        <v>3034569.40787239</v>
      </c>
      <c r="J169" s="33">
        <f>Lisäosat!U170</f>
        <v>132333.24116642374</v>
      </c>
      <c r="K169" s="34">
        <f>'Muut lis_väh'!Q167</f>
        <v>-453165.20613514417</v>
      </c>
      <c r="L169" s="231">
        <f>Yhteenveto[[#This Row],[Valtionosuus omarahoitusosuuden jälkeen (välisumma)]]+Yhteenveto[[#This Row],[Lisäosat yhteensä]]+Yhteenveto[[#This Row],[Valtionosuuteen tehtävät vähennykset ja lisäykset, netto]]</f>
        <v>2713737.4429036696</v>
      </c>
      <c r="M169" s="34">
        <f>'Verotuloihin perust tasaus'!N174</f>
        <v>1740194.642141229</v>
      </c>
      <c r="N169" s="303">
        <f>SUM(Yhteenveto[[#This Row],[Valtionosuus ennen verotuloihin perustuvaa valtionosuuden tasausta]]+Yhteenveto[[#This Row],[Verotuloihin perustuva valtionosuuden tasaus]])</f>
        <v>4453932.0850448981</v>
      </c>
      <c r="O169" s="241">
        <f>Verokorvaukset!G167</f>
        <v>377172.24105278845</v>
      </c>
      <c r="P169" s="372">
        <f>SUM(Yhteenveto[[#This Row],[Kunnan  peruspalvelujen valtionosuus ]:[Veroperustemuutoksista johtuvien veromenetysten korvaus]])</f>
        <v>4831104.3260976868</v>
      </c>
      <c r="Q169" s="34">
        <f>Kotikuntakorvaus!F171</f>
        <v>7738.3650000000198</v>
      </c>
      <c r="R169" s="341">
        <f>+Yhteenveto[[#This Row],[Kunnan  peruspalvelujen valtionosuus ]]+Yhteenveto[[#This Row],[Veroperustemuutoksista johtuvien veromenetysten korvaus]]+Yhteenveto[[#This Row],[Kotikuntakorvaus, netto]]</f>
        <v>4838842.691097687</v>
      </c>
      <c r="S169" s="11"/>
      <c r="T169"/>
    </row>
    <row r="170" spans="1:20" ht="15" x14ac:dyDescent="0.25">
      <c r="A170" s="32">
        <v>541</v>
      </c>
      <c r="B170" s="13" t="s">
        <v>175</v>
      </c>
      <c r="C170" s="15">
        <v>8980</v>
      </c>
      <c r="D170" s="15">
        <f>Ikärakenne[[#This Row],[Laskennalliset kustannukset, IKÄRAKENNE yhteensä, €]]</f>
        <v>11363308.490000002</v>
      </c>
      <c r="E170" s="15">
        <f>'Lask. kustannukset MUUT'!AD176</f>
        <v>4293865.5741062304</v>
      </c>
      <c r="F170" s="231">
        <f>Yhteenveto[[#This Row],[Ikärakenne, laskennallinen kustannus]]+Yhteenveto[[#This Row],[Muut laskennalliset kustannukset ]]</f>
        <v>15657174.064106233</v>
      </c>
      <c r="G170" s="451">
        <v>1548.77</v>
      </c>
      <c r="H170" s="17">
        <v>13907954.6</v>
      </c>
      <c r="I170" s="339">
        <f>Yhteenveto[[#This Row],[Laskennalliset kustannukset yhteensä]]-Yhteenveto[[#This Row],[Omarahoitusosuus, €]]</f>
        <v>1749219.4641062338</v>
      </c>
      <c r="J170" s="33">
        <f>Lisäosat!U171</f>
        <v>1344918.5858733775</v>
      </c>
      <c r="K170" s="34">
        <f>'Muut lis_väh'!Q168</f>
        <v>3096375.8468701611</v>
      </c>
      <c r="L170" s="231">
        <f>Yhteenveto[[#This Row],[Valtionosuus omarahoitusosuuden jälkeen (välisumma)]]+Yhteenveto[[#This Row],[Lisäosat yhteensä]]+Yhteenveto[[#This Row],[Valtionosuuteen tehtävät vähennykset ja lisäykset, netto]]</f>
        <v>6190513.896849772</v>
      </c>
      <c r="M170" s="34">
        <f>'Verotuloihin perust tasaus'!N175</f>
        <v>4434934.7519597718</v>
      </c>
      <c r="N170" s="303">
        <f>SUM(Yhteenveto[[#This Row],[Valtionosuus ennen verotuloihin perustuvaa valtionosuuden tasausta]]+Yhteenveto[[#This Row],[Verotuloihin perustuva valtionosuuden tasaus]])</f>
        <v>10625448.648809545</v>
      </c>
      <c r="O170" s="241">
        <f>Verokorvaukset!G168</f>
        <v>1403927.2067896649</v>
      </c>
      <c r="P170" s="372">
        <f>SUM(Yhteenveto[[#This Row],[Kunnan  peruspalvelujen valtionosuus ]:[Veroperustemuutoksista johtuvien veromenetysten korvaus]])</f>
        <v>12029375.85559921</v>
      </c>
      <c r="Q170" s="34">
        <f>Kotikuntakorvaus!F172</f>
        <v>-76146.924999999988</v>
      </c>
      <c r="R170" s="341">
        <f>+Yhteenveto[[#This Row],[Kunnan  peruspalvelujen valtionosuus ]]+Yhteenveto[[#This Row],[Veroperustemuutoksista johtuvien veromenetysten korvaus]]+Yhteenveto[[#This Row],[Kotikuntakorvaus, netto]]</f>
        <v>11953228.930599209</v>
      </c>
      <c r="S170" s="11"/>
      <c r="T170"/>
    </row>
    <row r="171" spans="1:20" ht="15" x14ac:dyDescent="0.25">
      <c r="A171" s="32">
        <v>543</v>
      </c>
      <c r="B171" s="13" t="s">
        <v>176</v>
      </c>
      <c r="C171" s="15">
        <v>45048</v>
      </c>
      <c r="D171" s="15">
        <f>Ikärakenne[[#This Row],[Laskennalliset kustannukset, IKÄRAKENNE yhteensä, €]]</f>
        <v>92687975.660000011</v>
      </c>
      <c r="E171" s="15">
        <f>'Lask. kustannukset MUUT'!AD177</f>
        <v>13350385.719921624</v>
      </c>
      <c r="F171" s="231">
        <f>Yhteenveto[[#This Row],[Ikärakenne, laskennallinen kustannus]]+Yhteenveto[[#This Row],[Muut laskennalliset kustannukset ]]</f>
        <v>106038361.37992163</v>
      </c>
      <c r="G171" s="451">
        <v>1548.77</v>
      </c>
      <c r="H171" s="17">
        <v>69768990.959999993</v>
      </c>
      <c r="I171" s="339">
        <f>Yhteenveto[[#This Row],[Laskennalliset kustannukset yhteensä]]-Yhteenveto[[#This Row],[Omarahoitusosuus, €]]</f>
        <v>36269370.419921637</v>
      </c>
      <c r="J171" s="33">
        <f>Lisäosat!U172</f>
        <v>1639661.8460309701</v>
      </c>
      <c r="K171" s="34">
        <f>'Muut lis_väh'!Q169</f>
        <v>1700005.6344160307</v>
      </c>
      <c r="L171" s="231">
        <f>Yhteenveto[[#This Row],[Valtionosuus omarahoitusosuuden jälkeen (välisumma)]]+Yhteenveto[[#This Row],[Lisäosat yhteensä]]+Yhteenveto[[#This Row],[Valtionosuuteen tehtävät vähennykset ja lisäykset, netto]]</f>
        <v>39609037.900368638</v>
      </c>
      <c r="M171" s="34">
        <f>'Verotuloihin perust tasaus'!N176</f>
        <v>-176841.69660990781</v>
      </c>
      <c r="N171" s="303">
        <f>SUM(Yhteenveto[[#This Row],[Valtionosuus ennen verotuloihin perustuvaa valtionosuuden tasausta]]+Yhteenveto[[#This Row],[Verotuloihin perustuva valtionosuuden tasaus]])</f>
        <v>39432196.203758731</v>
      </c>
      <c r="O171" s="241">
        <f>Verokorvaukset!G169</f>
        <v>2293523.2479240643</v>
      </c>
      <c r="P171" s="372">
        <f>SUM(Yhteenveto[[#This Row],[Kunnan  peruspalvelujen valtionosuus ]:[Veroperustemuutoksista johtuvien veromenetysten korvaus]])</f>
        <v>41725719.451682799</v>
      </c>
      <c r="Q171" s="34">
        <f>Kotikuntakorvaus!F173</f>
        <v>-197381.31000000006</v>
      </c>
      <c r="R171" s="341">
        <f>+Yhteenveto[[#This Row],[Kunnan  peruspalvelujen valtionosuus ]]+Yhteenveto[[#This Row],[Veroperustemuutoksista johtuvien veromenetysten korvaus]]+Yhteenveto[[#This Row],[Kotikuntakorvaus, netto]]</f>
        <v>41528338.141682796</v>
      </c>
      <c r="S171" s="11"/>
      <c r="T171"/>
    </row>
    <row r="172" spans="1:20" ht="15" x14ac:dyDescent="0.25">
      <c r="A172" s="32">
        <v>545</v>
      </c>
      <c r="B172" s="13" t="s">
        <v>177</v>
      </c>
      <c r="C172" s="15">
        <v>9554</v>
      </c>
      <c r="D172" s="15">
        <f>Ikärakenne[[#This Row],[Laskennalliset kustannukset, IKÄRAKENNE yhteensä, €]]</f>
        <v>16553907.060000001</v>
      </c>
      <c r="E172" s="15">
        <f>'Lask. kustannukset MUUT'!AD178</f>
        <v>8323167.6965812333</v>
      </c>
      <c r="F172" s="231">
        <f>Yhteenveto[[#This Row],[Ikärakenne, laskennallinen kustannus]]+Yhteenveto[[#This Row],[Muut laskennalliset kustannukset ]]</f>
        <v>24877074.756581232</v>
      </c>
      <c r="G172" s="451">
        <v>1548.77</v>
      </c>
      <c r="H172" s="17">
        <v>14796948.58</v>
      </c>
      <c r="I172" s="339">
        <f>Yhteenveto[[#This Row],[Laskennalliset kustannukset yhteensä]]-Yhteenveto[[#This Row],[Omarahoitusosuus, €]]</f>
        <v>10080126.176581232</v>
      </c>
      <c r="J172" s="33">
        <f>Lisäosat!U173</f>
        <v>807844.61291890033</v>
      </c>
      <c r="K172" s="34">
        <f>'Muut lis_väh'!Q170</f>
        <v>2060105.8158690291</v>
      </c>
      <c r="L172" s="231">
        <f>Yhteenveto[[#This Row],[Valtionosuus omarahoitusosuuden jälkeen (välisumma)]]+Yhteenveto[[#This Row],[Lisäosat yhteensä]]+Yhteenveto[[#This Row],[Valtionosuuteen tehtävät vähennykset ja lisäykset, netto]]</f>
        <v>12948076.605369162</v>
      </c>
      <c r="M172" s="34">
        <f>'Verotuloihin perust tasaus'!N177</f>
        <v>3639763.9538206938</v>
      </c>
      <c r="N172" s="303">
        <f>SUM(Yhteenveto[[#This Row],[Valtionosuus ennen verotuloihin perustuvaa valtionosuuden tasausta]]+Yhteenveto[[#This Row],[Verotuloihin perustuva valtionosuuden tasaus]])</f>
        <v>16587840.559189856</v>
      </c>
      <c r="O172" s="241">
        <f>Verokorvaukset!G170</f>
        <v>1661339.5153550215</v>
      </c>
      <c r="P172" s="372">
        <f>SUM(Yhteenveto[[#This Row],[Kunnan  peruspalvelujen valtionosuus ]:[Veroperustemuutoksista johtuvien veromenetysten korvaus]])</f>
        <v>18249180.074544877</v>
      </c>
      <c r="Q172" s="34">
        <f>Kotikuntakorvaus!F174</f>
        <v>137806.50000000003</v>
      </c>
      <c r="R172" s="341">
        <f>+Yhteenveto[[#This Row],[Kunnan  peruspalvelujen valtionosuus ]]+Yhteenveto[[#This Row],[Veroperustemuutoksista johtuvien veromenetysten korvaus]]+Yhteenveto[[#This Row],[Kotikuntakorvaus, netto]]</f>
        <v>18386986.574544877</v>
      </c>
      <c r="S172" s="11"/>
      <c r="T172"/>
    </row>
    <row r="173" spans="1:20" ht="15" x14ac:dyDescent="0.25">
      <c r="A173" s="32">
        <v>560</v>
      </c>
      <c r="B173" s="13" t="s">
        <v>178</v>
      </c>
      <c r="C173" s="15">
        <v>15651</v>
      </c>
      <c r="D173" s="15">
        <f>Ikärakenne[[#This Row],[Laskennalliset kustannukset, IKÄRAKENNE yhteensä, €]]</f>
        <v>26843989.879999995</v>
      </c>
      <c r="E173" s="15">
        <f>'Lask. kustannukset MUUT'!AD179</f>
        <v>4673410.860473494</v>
      </c>
      <c r="F173" s="231">
        <f>Yhteenveto[[#This Row],[Ikärakenne, laskennallinen kustannus]]+Yhteenveto[[#This Row],[Muut laskennalliset kustannukset ]]</f>
        <v>31517400.74047349</v>
      </c>
      <c r="G173" s="451">
        <v>1548.77</v>
      </c>
      <c r="H173" s="17">
        <v>24239799.27</v>
      </c>
      <c r="I173" s="339">
        <f>Yhteenveto[[#This Row],[Laskennalliset kustannukset yhteensä]]-Yhteenveto[[#This Row],[Omarahoitusosuus, €]]</f>
        <v>7277601.4704734907</v>
      </c>
      <c r="J173" s="33">
        <f>Lisäosat!U174</f>
        <v>465157.74856996839</v>
      </c>
      <c r="K173" s="34">
        <f>'Muut lis_väh'!Q171</f>
        <v>-1500635.5448718886</v>
      </c>
      <c r="L173" s="231">
        <f>Yhteenveto[[#This Row],[Valtionosuus omarahoitusosuuden jälkeen (välisumma)]]+Yhteenveto[[#This Row],[Lisäosat yhteensä]]+Yhteenveto[[#This Row],[Valtionosuuteen tehtävät vähennykset ja lisäykset, netto]]</f>
        <v>6242123.6741715707</v>
      </c>
      <c r="M173" s="34">
        <f>'Verotuloihin perust tasaus'!N178</f>
        <v>6391181.8459668458</v>
      </c>
      <c r="N173" s="303">
        <f>SUM(Yhteenveto[[#This Row],[Valtionosuus ennen verotuloihin perustuvaa valtionosuuden tasausta]]+Yhteenveto[[#This Row],[Verotuloihin perustuva valtionosuuden tasaus]])</f>
        <v>12633305.520138416</v>
      </c>
      <c r="O173" s="241">
        <f>Verokorvaukset!G171</f>
        <v>1719655.2043153846</v>
      </c>
      <c r="P173" s="372">
        <f>SUM(Yhteenveto[[#This Row],[Kunnan  peruspalvelujen valtionosuus ]:[Veroperustemuutoksista johtuvien veromenetysten korvaus]])</f>
        <v>14352960.724453801</v>
      </c>
      <c r="Q173" s="34">
        <f>Kotikuntakorvaus!F175</f>
        <v>374550.99999999977</v>
      </c>
      <c r="R173" s="341">
        <f>+Yhteenveto[[#This Row],[Kunnan  peruspalvelujen valtionosuus ]]+Yhteenveto[[#This Row],[Veroperustemuutoksista johtuvien veromenetysten korvaus]]+Yhteenveto[[#This Row],[Kotikuntakorvaus, netto]]</f>
        <v>14727511.724453801</v>
      </c>
      <c r="S173" s="11"/>
      <c r="T173"/>
    </row>
    <row r="174" spans="1:20" ht="15" x14ac:dyDescent="0.25">
      <c r="A174" s="32">
        <v>561</v>
      </c>
      <c r="B174" s="13" t="s">
        <v>179</v>
      </c>
      <c r="C174" s="15">
        <v>1304</v>
      </c>
      <c r="D174" s="15">
        <f>Ikärakenne[[#This Row],[Laskennalliset kustannukset, IKÄRAKENNE yhteensä, €]]</f>
        <v>2242187.5200000005</v>
      </c>
      <c r="E174" s="15">
        <f>'Lask. kustannukset MUUT'!AD180</f>
        <v>542530.64170378284</v>
      </c>
      <c r="F174" s="231">
        <f>Yhteenveto[[#This Row],[Ikärakenne, laskennallinen kustannus]]+Yhteenveto[[#This Row],[Muut laskennalliset kustannukset ]]</f>
        <v>2784718.1617037831</v>
      </c>
      <c r="G174" s="451">
        <v>1548.77</v>
      </c>
      <c r="H174" s="17">
        <v>2019596.08</v>
      </c>
      <c r="I174" s="339">
        <f>Yhteenveto[[#This Row],[Laskennalliset kustannukset yhteensä]]-Yhteenveto[[#This Row],[Omarahoitusosuus, €]]</f>
        <v>765122.08170378301</v>
      </c>
      <c r="J174" s="33">
        <f>Lisäosat!U175</f>
        <v>34447.981715786809</v>
      </c>
      <c r="K174" s="34">
        <f>'Muut lis_väh'!Q172</f>
        <v>585617.97204745468</v>
      </c>
      <c r="L174" s="231">
        <f>Yhteenveto[[#This Row],[Valtionosuus omarahoitusosuuden jälkeen (välisumma)]]+Yhteenveto[[#This Row],[Lisäosat yhteensä]]+Yhteenveto[[#This Row],[Valtionosuuteen tehtävät vähennykset ja lisäykset, netto]]</f>
        <v>1385188.0354670244</v>
      </c>
      <c r="M174" s="34">
        <f>'Verotuloihin perust tasaus'!N179</f>
        <v>474296.43377586006</v>
      </c>
      <c r="N174" s="303">
        <f>SUM(Yhteenveto[[#This Row],[Valtionosuus ennen verotuloihin perustuvaa valtionosuuden tasausta]]+Yhteenveto[[#This Row],[Verotuloihin perustuva valtionosuuden tasaus]])</f>
        <v>1859484.4692428845</v>
      </c>
      <c r="O174" s="241">
        <f>Verokorvaukset!G172</f>
        <v>264396.59651688876</v>
      </c>
      <c r="P174" s="372">
        <f>SUM(Yhteenveto[[#This Row],[Kunnan  peruspalvelujen valtionosuus ]:[Veroperustemuutoksista johtuvien veromenetysten korvaus]])</f>
        <v>2123881.0657597734</v>
      </c>
      <c r="Q174" s="34">
        <f>Kotikuntakorvaus!F176</f>
        <v>-673043.41249999998</v>
      </c>
      <c r="R174" s="341">
        <f>+Yhteenveto[[#This Row],[Kunnan  peruspalvelujen valtionosuus ]]+Yhteenveto[[#This Row],[Veroperustemuutoksista johtuvien veromenetysten korvaus]]+Yhteenveto[[#This Row],[Kotikuntakorvaus, netto]]</f>
        <v>1450837.6532597733</v>
      </c>
      <c r="S174" s="11"/>
      <c r="T174"/>
    </row>
    <row r="175" spans="1:20" ht="15" x14ac:dyDescent="0.25">
      <c r="A175" s="32">
        <v>562</v>
      </c>
      <c r="B175" s="13" t="s">
        <v>180</v>
      </c>
      <c r="C175" s="15">
        <v>8869</v>
      </c>
      <c r="D175" s="15">
        <f>Ikärakenne[[#This Row],[Laskennalliset kustannukset, IKÄRAKENNE yhteensä, €]]</f>
        <v>13601264.989999998</v>
      </c>
      <c r="E175" s="15">
        <f>'Lask. kustannukset MUUT'!AD181</f>
        <v>2334591.8892730977</v>
      </c>
      <c r="F175" s="231">
        <f>Yhteenveto[[#This Row],[Ikärakenne, laskennallinen kustannus]]+Yhteenveto[[#This Row],[Muut laskennalliset kustannukset ]]</f>
        <v>15935856.879273096</v>
      </c>
      <c r="G175" s="451">
        <v>1548.77</v>
      </c>
      <c r="H175" s="17">
        <v>13736041.129999999</v>
      </c>
      <c r="I175" s="339">
        <f>Yhteenveto[[#This Row],[Laskennalliset kustannukset yhteensä]]-Yhteenveto[[#This Row],[Omarahoitusosuus, €]]</f>
        <v>2199815.7492730971</v>
      </c>
      <c r="J175" s="33">
        <f>Lisäosat!U176</f>
        <v>456546.88611519086</v>
      </c>
      <c r="K175" s="34">
        <f>'Muut lis_väh'!Q173</f>
        <v>-798337.51637789013</v>
      </c>
      <c r="L175" s="231">
        <f>Yhteenveto[[#This Row],[Valtionosuus omarahoitusosuuden jälkeen (välisumma)]]+Yhteenveto[[#This Row],[Lisäosat yhteensä]]+Yhteenveto[[#This Row],[Valtionosuuteen tehtävät vähennykset ja lisäykset, netto]]</f>
        <v>1858025.1190103982</v>
      </c>
      <c r="M175" s="34">
        <f>'Verotuloihin perust tasaus'!N180</f>
        <v>3277753.824964521</v>
      </c>
      <c r="N175" s="303">
        <f>SUM(Yhteenveto[[#This Row],[Valtionosuus ennen verotuloihin perustuvaa valtionosuuden tasausta]]+Yhteenveto[[#This Row],[Verotuloihin perustuva valtionosuuden tasaus]])</f>
        <v>5135778.9439749196</v>
      </c>
      <c r="O175" s="241">
        <f>Verokorvaukset!G173</f>
        <v>983213.33148045267</v>
      </c>
      <c r="P175" s="372">
        <f>SUM(Yhteenveto[[#This Row],[Kunnan  peruspalvelujen valtionosuus ]:[Veroperustemuutoksista johtuvien veromenetysten korvaus]])</f>
        <v>6118992.2754553724</v>
      </c>
      <c r="Q175" s="34">
        <f>Kotikuntakorvaus!F177</f>
        <v>-249200.08749999997</v>
      </c>
      <c r="R175" s="341">
        <f>+Yhteenveto[[#This Row],[Kunnan  peruspalvelujen valtionosuus ]]+Yhteenveto[[#This Row],[Veroperustemuutoksista johtuvien veromenetysten korvaus]]+Yhteenveto[[#This Row],[Kotikuntakorvaus, netto]]</f>
        <v>5869792.187955372</v>
      </c>
      <c r="S175" s="11"/>
      <c r="T175"/>
    </row>
    <row r="176" spans="1:20" ht="15" x14ac:dyDescent="0.25">
      <c r="A176" s="32">
        <v>563</v>
      </c>
      <c r="B176" s="13" t="s">
        <v>181</v>
      </c>
      <c r="C176" s="15">
        <v>6912</v>
      </c>
      <c r="D176" s="15">
        <f>Ikärakenne[[#This Row],[Laskennalliset kustannukset, IKÄRAKENNE yhteensä, €]]</f>
        <v>12172346.839999998</v>
      </c>
      <c r="E176" s="15">
        <f>'Lask. kustannukset MUUT'!AD182</f>
        <v>1771529.8317696182</v>
      </c>
      <c r="F176" s="231">
        <f>Yhteenveto[[#This Row],[Ikärakenne, laskennallinen kustannus]]+Yhteenveto[[#This Row],[Muut laskennalliset kustannukset ]]</f>
        <v>13943876.671769615</v>
      </c>
      <c r="G176" s="451">
        <v>1548.77</v>
      </c>
      <c r="H176" s="17">
        <v>10705098.24</v>
      </c>
      <c r="I176" s="339">
        <f>Yhteenveto[[#This Row],[Laskennalliset kustannukset yhteensä]]-Yhteenveto[[#This Row],[Omarahoitusosuus, €]]</f>
        <v>3238778.431769615</v>
      </c>
      <c r="J176" s="33">
        <f>Lisäosat!U177</f>
        <v>444077.73810827598</v>
      </c>
      <c r="K176" s="34">
        <f>'Muut lis_väh'!Q174</f>
        <v>-2098371.5402547405</v>
      </c>
      <c r="L176" s="231">
        <f>Yhteenveto[[#This Row],[Valtionosuus omarahoitusosuuden jälkeen (välisumma)]]+Yhteenveto[[#This Row],[Lisäosat yhteensä]]+Yhteenveto[[#This Row],[Valtionosuuteen tehtävät vähennykset ja lisäykset, netto]]</f>
        <v>1584484.6296231505</v>
      </c>
      <c r="M176" s="34">
        <f>'Verotuloihin perust tasaus'!N181</f>
        <v>3213249.5315373521</v>
      </c>
      <c r="N176" s="303">
        <f>SUM(Yhteenveto[[#This Row],[Valtionosuus ennen verotuloihin perustuvaa valtionosuuden tasausta]]+Yhteenveto[[#This Row],[Verotuloihin perustuva valtionosuuden tasaus]])</f>
        <v>4797734.1611605026</v>
      </c>
      <c r="O176" s="241">
        <f>Verokorvaukset!G174</f>
        <v>720741.93423692428</v>
      </c>
      <c r="P176" s="372">
        <f>SUM(Yhteenveto[[#This Row],[Kunnan  peruspalvelujen valtionosuus ]:[Veroperustemuutoksista johtuvien veromenetysten korvaus]])</f>
        <v>5518476.0953974267</v>
      </c>
      <c r="Q176" s="34">
        <f>Kotikuntakorvaus!F178</f>
        <v>118372.25000000003</v>
      </c>
      <c r="R176" s="341">
        <f>+Yhteenveto[[#This Row],[Kunnan  peruspalvelujen valtionosuus ]]+Yhteenveto[[#This Row],[Veroperustemuutoksista johtuvien veromenetysten korvaus]]+Yhteenveto[[#This Row],[Kotikuntakorvaus, netto]]</f>
        <v>5636848.3453974267</v>
      </c>
      <c r="S176" s="11"/>
      <c r="T176"/>
    </row>
    <row r="177" spans="1:20" ht="15" x14ac:dyDescent="0.25">
      <c r="A177" s="32">
        <v>564</v>
      </c>
      <c r="B177" s="13" t="s">
        <v>182</v>
      </c>
      <c r="C177" s="15">
        <v>216152</v>
      </c>
      <c r="D177" s="15">
        <f>Ikärakenne[[#This Row],[Laskennalliset kustannukset, IKÄRAKENNE yhteensä, €]]</f>
        <v>380233776.94</v>
      </c>
      <c r="E177" s="15">
        <f>'Lask. kustannukset MUUT'!AD183</f>
        <v>68188006.878165588</v>
      </c>
      <c r="F177" s="231">
        <f>Yhteenveto[[#This Row],[Ikärakenne, laskennallinen kustannus]]+Yhteenveto[[#This Row],[Muut laskennalliset kustannukset ]]</f>
        <v>448421783.8181656</v>
      </c>
      <c r="G177" s="451">
        <v>1548.77</v>
      </c>
      <c r="H177" s="17">
        <v>334769733.04000002</v>
      </c>
      <c r="I177" s="339">
        <f>Yhteenveto[[#This Row],[Laskennalliset kustannukset yhteensä]]-Yhteenveto[[#This Row],[Omarahoitusosuus, €]]</f>
        <v>113652050.77816558</v>
      </c>
      <c r="J177" s="33">
        <f>Lisäosat!U178</f>
        <v>9960082.74371925</v>
      </c>
      <c r="K177" s="34">
        <f>'Muut lis_väh'!Q175</f>
        <v>-37513796.59091451</v>
      </c>
      <c r="L177" s="231">
        <f>Yhteenveto[[#This Row],[Valtionosuus omarahoitusosuuden jälkeen (välisumma)]]+Yhteenveto[[#This Row],[Lisäosat yhteensä]]+Yhteenveto[[#This Row],[Valtionosuuteen tehtävät vähennykset ja lisäykset, netto]]</f>
        <v>86098336.930970311</v>
      </c>
      <c r="M177" s="34">
        <f>'Verotuloihin perust tasaus'!N182</f>
        <v>39091582.934540406</v>
      </c>
      <c r="N177" s="303">
        <f>SUM(Yhteenveto[[#This Row],[Valtionosuus ennen verotuloihin perustuvaa valtionosuuden tasausta]]+Yhteenveto[[#This Row],[Verotuloihin perustuva valtionosuuden tasaus]])</f>
        <v>125189919.86551072</v>
      </c>
      <c r="O177" s="241">
        <f>Verokorvaukset!G175</f>
        <v>17904891.616636097</v>
      </c>
      <c r="P177" s="372">
        <f>SUM(Yhteenveto[[#This Row],[Kunnan  peruspalvelujen valtionosuus ]:[Veroperustemuutoksista johtuvien veromenetysten korvaus]])</f>
        <v>143094811.4821468</v>
      </c>
      <c r="Q177" s="34">
        <f>Kotikuntakorvaus!F179</f>
        <v>-15884796.247499999</v>
      </c>
      <c r="R177" s="341">
        <f>+Yhteenveto[[#This Row],[Kunnan  peruspalvelujen valtionosuus ]]+Yhteenveto[[#This Row],[Veroperustemuutoksista johtuvien veromenetysten korvaus]]+Yhteenveto[[#This Row],[Kotikuntakorvaus, netto]]</f>
        <v>127210015.2346468</v>
      </c>
      <c r="S177" s="11"/>
      <c r="T177"/>
    </row>
    <row r="178" spans="1:20" ht="15" x14ac:dyDescent="0.25">
      <c r="A178" s="32">
        <v>576</v>
      </c>
      <c r="B178" s="13" t="s">
        <v>183</v>
      </c>
      <c r="C178" s="15">
        <v>2676</v>
      </c>
      <c r="D178" s="15">
        <f>Ikärakenne[[#This Row],[Laskennalliset kustannukset, IKÄRAKENNE yhteensä, €]]</f>
        <v>2865583.06</v>
      </c>
      <c r="E178" s="15">
        <f>'Lask. kustannukset MUUT'!AD184</f>
        <v>1083226.461197312</v>
      </c>
      <c r="F178" s="231">
        <f>Yhteenveto[[#This Row],[Ikärakenne, laskennallinen kustannus]]+Yhteenveto[[#This Row],[Muut laskennalliset kustannukset ]]</f>
        <v>3948809.521197312</v>
      </c>
      <c r="G178" s="451">
        <v>1548.77</v>
      </c>
      <c r="H178" s="17">
        <v>4144508.52</v>
      </c>
      <c r="I178" s="339">
        <f>Yhteenveto[[#This Row],[Laskennalliset kustannukset yhteensä]]-Yhteenveto[[#This Row],[Omarahoitusosuus, €]]</f>
        <v>-195698.99880268797</v>
      </c>
      <c r="J178" s="33">
        <f>Lisäosat!U179</f>
        <v>378723.75643427897</v>
      </c>
      <c r="K178" s="34">
        <f>'Muut lis_väh'!Q176</f>
        <v>453950.79087061557</v>
      </c>
      <c r="L178" s="231">
        <f>Yhteenveto[[#This Row],[Valtionosuus omarahoitusosuuden jälkeen (välisumma)]]+Yhteenveto[[#This Row],[Lisäosat yhteensä]]+Yhteenveto[[#This Row],[Valtionosuuteen tehtävät vähennykset ja lisäykset, netto]]</f>
        <v>636975.54850220657</v>
      </c>
      <c r="M178" s="34">
        <f>'Verotuloihin perust tasaus'!N183</f>
        <v>809373.53688449948</v>
      </c>
      <c r="N178" s="303">
        <f>SUM(Yhteenveto[[#This Row],[Valtionosuus ennen verotuloihin perustuvaa valtionosuuden tasausta]]+Yhteenveto[[#This Row],[Verotuloihin perustuva valtionosuuden tasaus]])</f>
        <v>1446349.0853867061</v>
      </c>
      <c r="O178" s="241">
        <f>Verokorvaukset!G176</f>
        <v>463547.91037227435</v>
      </c>
      <c r="P178" s="372">
        <f>SUM(Yhteenveto[[#This Row],[Kunnan  peruspalvelujen valtionosuus ]:[Veroperustemuutoksista johtuvien veromenetysten korvaus]])</f>
        <v>1909896.9957589805</v>
      </c>
      <c r="Q178" s="34">
        <f>Kotikuntakorvaus!F180</f>
        <v>-74203.5</v>
      </c>
      <c r="R178" s="341">
        <f>+Yhteenveto[[#This Row],[Kunnan  peruspalvelujen valtionosuus ]]+Yhteenveto[[#This Row],[Veroperustemuutoksista johtuvien veromenetysten korvaus]]+Yhteenveto[[#This Row],[Kotikuntakorvaus, netto]]</f>
        <v>1835693.4957589805</v>
      </c>
      <c r="S178" s="11"/>
      <c r="T178"/>
    </row>
    <row r="179" spans="1:20" ht="15" x14ac:dyDescent="0.25">
      <c r="A179" s="32">
        <v>577</v>
      </c>
      <c r="B179" s="13" t="s">
        <v>184</v>
      </c>
      <c r="C179" s="15">
        <v>11221</v>
      </c>
      <c r="D179" s="15">
        <f>Ikärakenne[[#This Row],[Laskennalliset kustannukset, IKÄRAKENNE yhteensä, €]]</f>
        <v>22340934.43</v>
      </c>
      <c r="E179" s="15">
        <f>'Lask. kustannukset MUUT'!AD185</f>
        <v>2458399.077452559</v>
      </c>
      <c r="F179" s="231">
        <f>Yhteenveto[[#This Row],[Ikärakenne, laskennallinen kustannus]]+Yhteenveto[[#This Row],[Muut laskennalliset kustannukset ]]</f>
        <v>24799333.507452559</v>
      </c>
      <c r="G179" s="451">
        <v>1548.77</v>
      </c>
      <c r="H179" s="17">
        <v>17378748.169999998</v>
      </c>
      <c r="I179" s="339">
        <f>Yhteenveto[[#This Row],[Laskennalliset kustannukset yhteensä]]-Yhteenveto[[#This Row],[Omarahoitusosuus, €]]</f>
        <v>7420585.3374525607</v>
      </c>
      <c r="J179" s="33">
        <f>Lisäosat!U180</f>
        <v>353921.13251673355</v>
      </c>
      <c r="K179" s="34">
        <f>'Muut lis_väh'!Q177</f>
        <v>-581285.50611994043</v>
      </c>
      <c r="L179" s="231">
        <f>Yhteenveto[[#This Row],[Valtionosuus omarahoitusosuuden jälkeen (välisumma)]]+Yhteenveto[[#This Row],[Lisäosat yhteensä]]+Yhteenveto[[#This Row],[Valtionosuuteen tehtävät vähennykset ja lisäykset, netto]]</f>
        <v>7193220.9638493536</v>
      </c>
      <c r="M179" s="34">
        <f>'Verotuloihin perust tasaus'!N184</f>
        <v>2893520.0116768889</v>
      </c>
      <c r="N179" s="303">
        <f>SUM(Yhteenveto[[#This Row],[Valtionosuus ennen verotuloihin perustuvaa valtionosuuden tasausta]]+Yhteenveto[[#This Row],[Verotuloihin perustuva valtionosuuden tasaus]])</f>
        <v>10086740.975526243</v>
      </c>
      <c r="O179" s="241">
        <f>Verokorvaukset!G177</f>
        <v>753166.66192002688</v>
      </c>
      <c r="P179" s="372">
        <f>SUM(Yhteenveto[[#This Row],[Kunnan  peruspalvelujen valtionosuus ]:[Veroperustemuutoksista johtuvien veromenetysten korvaus]])</f>
        <v>10839907.637446269</v>
      </c>
      <c r="Q179" s="34">
        <f>Kotikuntakorvaus!F181</f>
        <v>13868.987500000047</v>
      </c>
      <c r="R179" s="341">
        <f>+Yhteenveto[[#This Row],[Kunnan  peruspalvelujen valtionosuus ]]+Yhteenveto[[#This Row],[Veroperustemuutoksista johtuvien veromenetysten korvaus]]+Yhteenveto[[#This Row],[Kotikuntakorvaus, netto]]</f>
        <v>10853776.62494627</v>
      </c>
      <c r="S179" s="11"/>
      <c r="T179"/>
    </row>
    <row r="180" spans="1:20" ht="15" x14ac:dyDescent="0.25">
      <c r="A180" s="32">
        <v>578</v>
      </c>
      <c r="B180" s="13" t="s">
        <v>185</v>
      </c>
      <c r="C180" s="15">
        <v>2990</v>
      </c>
      <c r="D180" s="15">
        <f>Ikärakenne[[#This Row],[Laskennalliset kustannukset, IKÄRAKENNE yhteensä, €]]</f>
        <v>3966885.79</v>
      </c>
      <c r="E180" s="15">
        <f>'Lask. kustannukset MUUT'!AD186</f>
        <v>1301998.9820090511</v>
      </c>
      <c r="F180" s="231">
        <f>Yhteenveto[[#This Row],[Ikärakenne, laskennallinen kustannus]]+Yhteenveto[[#This Row],[Muut laskennalliset kustannukset ]]</f>
        <v>5268884.7720090514</v>
      </c>
      <c r="G180" s="451">
        <v>1548.77</v>
      </c>
      <c r="H180" s="17">
        <v>4630822.3</v>
      </c>
      <c r="I180" s="339">
        <f>Yhteenveto[[#This Row],[Laskennalliset kustannukset yhteensä]]-Yhteenveto[[#This Row],[Omarahoitusosuus, €]]</f>
        <v>638062.47200905159</v>
      </c>
      <c r="J180" s="33">
        <f>Lisäosat!U181</f>
        <v>286769.77490196709</v>
      </c>
      <c r="K180" s="34">
        <f>'Muut lis_väh'!Q178</f>
        <v>-673457.3504940538</v>
      </c>
      <c r="L180" s="231">
        <f>Yhteenveto[[#This Row],[Valtionosuus omarahoitusosuuden jälkeen (välisumma)]]+Yhteenveto[[#This Row],[Lisäosat yhteensä]]+Yhteenveto[[#This Row],[Valtionosuuteen tehtävät vähennykset ja lisäykset, netto]]</f>
        <v>251374.89641696482</v>
      </c>
      <c r="M180" s="34">
        <f>'Verotuloihin perust tasaus'!N185</f>
        <v>1697848.0254564418</v>
      </c>
      <c r="N180" s="303">
        <f>SUM(Yhteenveto[[#This Row],[Valtionosuus ennen verotuloihin perustuvaa valtionosuuden tasausta]]+Yhteenveto[[#This Row],[Verotuloihin perustuva valtionosuuden tasaus]])</f>
        <v>1949222.9218734065</v>
      </c>
      <c r="O180" s="241">
        <f>Verokorvaukset!G178</f>
        <v>448842.15974161972</v>
      </c>
      <c r="P180" s="372">
        <f>SUM(Yhteenveto[[#This Row],[Kunnan  peruspalvelujen valtionosuus ]:[Veroperustemuutoksista johtuvien veromenetysten korvaus]])</f>
        <v>2398065.0816150261</v>
      </c>
      <c r="Q180" s="34">
        <f>Kotikuntakorvaus!F182</f>
        <v>-15812.412500000006</v>
      </c>
      <c r="R180" s="341">
        <f>+Yhteenveto[[#This Row],[Kunnan  peruspalvelujen valtionosuus ]]+Yhteenveto[[#This Row],[Veroperustemuutoksista johtuvien veromenetysten korvaus]]+Yhteenveto[[#This Row],[Kotikuntakorvaus, netto]]</f>
        <v>2382252.669115026</v>
      </c>
      <c r="S180" s="11"/>
      <c r="T180"/>
    </row>
    <row r="181" spans="1:20" ht="15" x14ac:dyDescent="0.25">
      <c r="A181" s="32">
        <v>580</v>
      </c>
      <c r="B181" s="13" t="s">
        <v>186</v>
      </c>
      <c r="C181" s="15">
        <v>4300</v>
      </c>
      <c r="D181" s="15">
        <f>Ikärakenne[[#This Row],[Laskennalliset kustannukset, IKÄRAKENNE yhteensä, €]]</f>
        <v>4797995.82</v>
      </c>
      <c r="E181" s="15">
        <f>'Lask. kustannukset MUUT'!AD187</f>
        <v>1457547.0925186647</v>
      </c>
      <c r="F181" s="231">
        <f>Yhteenveto[[#This Row],[Ikärakenne, laskennallinen kustannus]]+Yhteenveto[[#This Row],[Muut laskennalliset kustannukset ]]</f>
        <v>6255542.9125186652</v>
      </c>
      <c r="G181" s="451">
        <v>1548.77</v>
      </c>
      <c r="H181" s="17">
        <v>6659711</v>
      </c>
      <c r="I181" s="339">
        <f>Yhteenveto[[#This Row],[Laskennalliset kustannukset yhteensä]]-Yhteenveto[[#This Row],[Omarahoitusosuus, €]]</f>
        <v>-404168.08748133481</v>
      </c>
      <c r="J181" s="33">
        <f>Lisäosat!U182</f>
        <v>703052.67629338545</v>
      </c>
      <c r="K181" s="34">
        <f>'Muut lis_väh'!Q179</f>
        <v>-700972.62029810925</v>
      </c>
      <c r="L181" s="231">
        <f>Yhteenveto[[#This Row],[Valtionosuus omarahoitusosuuden jälkeen (välisumma)]]+Yhteenveto[[#This Row],[Lisäosat yhteensä]]+Yhteenveto[[#This Row],[Valtionosuuteen tehtävät vähennykset ja lisäykset, netto]]</f>
        <v>-402088.03148605861</v>
      </c>
      <c r="M181" s="34">
        <f>'Verotuloihin perust tasaus'!N186</f>
        <v>2080651.3326695894</v>
      </c>
      <c r="N181" s="303">
        <f>SUM(Yhteenveto[[#This Row],[Valtionosuus ennen verotuloihin perustuvaa valtionosuuden tasausta]]+Yhteenveto[[#This Row],[Verotuloihin perustuva valtionosuuden tasaus]])</f>
        <v>1678563.3011835308</v>
      </c>
      <c r="O181" s="241">
        <f>Verokorvaukset!G179</f>
        <v>726718.16655608756</v>
      </c>
      <c r="P181" s="372">
        <f>SUM(Yhteenveto[[#This Row],[Kunnan  peruspalvelujen valtionosuus ]:[Veroperustemuutoksista johtuvien veromenetysten korvaus]])</f>
        <v>2405281.4677396184</v>
      </c>
      <c r="Q181" s="34">
        <f>Kotikuntakorvaus!F183</f>
        <v>263334.08750000002</v>
      </c>
      <c r="R181" s="341">
        <f>+Yhteenveto[[#This Row],[Kunnan  peruspalvelujen valtionosuus ]]+Yhteenveto[[#This Row],[Veroperustemuutoksista johtuvien veromenetysten korvaus]]+Yhteenveto[[#This Row],[Kotikuntakorvaus, netto]]</f>
        <v>2668615.5552396183</v>
      </c>
      <c r="S181" s="11"/>
      <c r="T181"/>
    </row>
    <row r="182" spans="1:20" ht="15" x14ac:dyDescent="0.25">
      <c r="A182" s="32">
        <v>581</v>
      </c>
      <c r="B182" s="13" t="s">
        <v>187</v>
      </c>
      <c r="C182" s="15">
        <v>6069</v>
      </c>
      <c r="D182" s="15">
        <f>Ikärakenne[[#This Row],[Laskennalliset kustannukset, IKÄRAKENNE yhteensä, €]]</f>
        <v>8743879.6799999997</v>
      </c>
      <c r="E182" s="15">
        <f>'Lask. kustannukset MUUT'!AD188</f>
        <v>2087698.9865904958</v>
      </c>
      <c r="F182" s="231">
        <f>Yhteenveto[[#This Row],[Ikärakenne, laskennallinen kustannus]]+Yhteenveto[[#This Row],[Muut laskennalliset kustannukset ]]</f>
        <v>10831578.666590495</v>
      </c>
      <c r="G182" s="451">
        <v>1548.77</v>
      </c>
      <c r="H182" s="17">
        <v>9399485.1300000008</v>
      </c>
      <c r="I182" s="339">
        <f>Yhteenveto[[#This Row],[Laskennalliset kustannukset yhteensä]]-Yhteenveto[[#This Row],[Omarahoitusosuus, €]]</f>
        <v>1432093.5365904942</v>
      </c>
      <c r="J182" s="33">
        <f>Lisäosat!U183</f>
        <v>515897.57254523819</v>
      </c>
      <c r="K182" s="34">
        <f>'Muut lis_väh'!Q180</f>
        <v>-816143.61060070491</v>
      </c>
      <c r="L182" s="231">
        <f>Yhteenveto[[#This Row],[Valtionosuus omarahoitusosuuden jälkeen (välisumma)]]+Yhteenveto[[#This Row],[Lisäosat yhteensä]]+Yhteenveto[[#This Row],[Valtionosuuteen tehtävät vähennykset ja lisäykset, netto]]</f>
        <v>1131847.4985350277</v>
      </c>
      <c r="M182" s="34">
        <f>'Verotuloihin perust tasaus'!N187</f>
        <v>2245476.0554975253</v>
      </c>
      <c r="N182" s="303">
        <f>SUM(Yhteenveto[[#This Row],[Valtionosuus ennen verotuloihin perustuvaa valtionosuuden tasausta]]+Yhteenveto[[#This Row],[Verotuloihin perustuva valtionosuuden tasaus]])</f>
        <v>3377323.554032553</v>
      </c>
      <c r="O182" s="241">
        <f>Verokorvaukset!G180</f>
        <v>743163.39627286629</v>
      </c>
      <c r="P182" s="372">
        <f>SUM(Yhteenveto[[#This Row],[Kunnan  peruspalvelujen valtionosuus ]:[Veroperustemuutoksista johtuvien veromenetysten korvaus]])</f>
        <v>4120486.950305419</v>
      </c>
      <c r="Q182" s="34">
        <f>Kotikuntakorvaus!F184</f>
        <v>-32896.88499999998</v>
      </c>
      <c r="R182" s="341">
        <f>+Yhteenveto[[#This Row],[Kunnan  peruspalvelujen valtionosuus ]]+Yhteenveto[[#This Row],[Veroperustemuutoksista johtuvien veromenetysten korvaus]]+Yhteenveto[[#This Row],[Kotikuntakorvaus, netto]]</f>
        <v>4087590.0653054193</v>
      </c>
      <c r="S182" s="11"/>
      <c r="T182"/>
    </row>
    <row r="183" spans="1:20" ht="15" x14ac:dyDescent="0.25">
      <c r="A183" s="32">
        <v>583</v>
      </c>
      <c r="B183" s="13" t="s">
        <v>188</v>
      </c>
      <c r="C183" s="15">
        <v>910</v>
      </c>
      <c r="D183" s="15">
        <f>Ikärakenne[[#This Row],[Laskennalliset kustannukset, IKÄRAKENNE yhteensä, €]]</f>
        <v>888541.7300000001</v>
      </c>
      <c r="E183" s="15">
        <f>'Lask. kustannukset MUUT'!AD189</f>
        <v>989780.91501578095</v>
      </c>
      <c r="F183" s="231">
        <f>Yhteenveto[[#This Row],[Ikärakenne, laskennallinen kustannus]]+Yhteenveto[[#This Row],[Muut laskennalliset kustannukset ]]</f>
        <v>1878322.645015781</v>
      </c>
      <c r="G183" s="451">
        <v>1548.77</v>
      </c>
      <c r="H183" s="17">
        <v>1409380.7</v>
      </c>
      <c r="I183" s="339">
        <f>Yhteenveto[[#This Row],[Laskennalliset kustannukset yhteensä]]-Yhteenveto[[#This Row],[Omarahoitusosuus, €]]</f>
        <v>468941.94501578109</v>
      </c>
      <c r="J183" s="33">
        <f>Lisäosat!U184</f>
        <v>374787.41210460966</v>
      </c>
      <c r="K183" s="34">
        <f>'Muut lis_väh'!Q181</f>
        <v>-251880.08798316299</v>
      </c>
      <c r="L183" s="231">
        <f>Yhteenveto[[#This Row],[Valtionosuus omarahoitusosuuden jälkeen (välisumma)]]+Yhteenveto[[#This Row],[Lisäosat yhteensä]]+Yhteenveto[[#This Row],[Valtionosuuteen tehtävät vähennykset ja lisäykset, netto]]</f>
        <v>591849.26913722779</v>
      </c>
      <c r="M183" s="34">
        <f>'Verotuloihin perust tasaus'!N188</f>
        <v>-9812.1128701244816</v>
      </c>
      <c r="N183" s="303">
        <f>SUM(Yhteenveto[[#This Row],[Valtionosuus ennen verotuloihin perustuvaa valtionosuuden tasausta]]+Yhteenveto[[#This Row],[Verotuloihin perustuva valtionosuuden tasaus]])</f>
        <v>582037.15626710327</v>
      </c>
      <c r="O183" s="241">
        <f>Verokorvaukset!G181</f>
        <v>114986.07643208104</v>
      </c>
      <c r="P183" s="372">
        <f>SUM(Yhteenveto[[#This Row],[Kunnan  peruspalvelujen valtionosuus ]:[Veroperustemuutoksista johtuvien veromenetysten korvaus]])</f>
        <v>697023.23269918433</v>
      </c>
      <c r="Q183" s="34">
        <f>Kotikuntakorvaus!F185</f>
        <v>132682.92499999999</v>
      </c>
      <c r="R183" s="341">
        <f>+Yhteenveto[[#This Row],[Kunnan  peruspalvelujen valtionosuus ]]+Yhteenveto[[#This Row],[Veroperustemuutoksista johtuvien veromenetysten korvaus]]+Yhteenveto[[#This Row],[Kotikuntakorvaus, netto]]</f>
        <v>829706.15769918426</v>
      </c>
      <c r="S183" s="11"/>
      <c r="T183"/>
    </row>
    <row r="184" spans="1:20" ht="15" x14ac:dyDescent="0.25">
      <c r="A184" s="32">
        <v>584</v>
      </c>
      <c r="B184" s="13" t="s">
        <v>189</v>
      </c>
      <c r="C184" s="15">
        <v>2594</v>
      </c>
      <c r="D184" s="15">
        <f>Ikärakenne[[#This Row],[Laskennalliset kustannukset, IKÄRAKENNE yhteensä, €]]</f>
        <v>6707980.9999999991</v>
      </c>
      <c r="E184" s="15">
        <f>'Lask. kustannukset MUUT'!AD190</f>
        <v>1051613.254941565</v>
      </c>
      <c r="F184" s="231">
        <f>Yhteenveto[[#This Row],[Ikärakenne, laskennallinen kustannus]]+Yhteenveto[[#This Row],[Muut laskennalliset kustannukset ]]</f>
        <v>7759594.2549415641</v>
      </c>
      <c r="G184" s="451">
        <v>1548.77</v>
      </c>
      <c r="H184" s="17">
        <v>4017509.38</v>
      </c>
      <c r="I184" s="339">
        <f>Yhteenveto[[#This Row],[Laskennalliset kustannukset yhteensä]]-Yhteenveto[[#This Row],[Omarahoitusosuus, €]]</f>
        <v>3742084.8749415642</v>
      </c>
      <c r="J184" s="33">
        <f>Lisäosat!U185</f>
        <v>448980.52918987221</v>
      </c>
      <c r="K184" s="34">
        <f>'Muut lis_väh'!Q182</f>
        <v>-1002574.333607943</v>
      </c>
      <c r="L184" s="231">
        <f>Yhteenveto[[#This Row],[Valtionosuus omarahoitusosuuden jälkeen (välisumma)]]+Yhteenveto[[#This Row],[Lisäosat yhteensä]]+Yhteenveto[[#This Row],[Valtionosuuteen tehtävät vähennykset ja lisäykset, netto]]</f>
        <v>3188491.070523493</v>
      </c>
      <c r="M184" s="34">
        <f>'Verotuloihin perust tasaus'!N189</f>
        <v>1815638.7698176934</v>
      </c>
      <c r="N184" s="303">
        <f>SUM(Yhteenveto[[#This Row],[Valtionosuus ennen verotuloihin perustuvaa valtionosuuden tasausta]]+Yhteenveto[[#This Row],[Verotuloihin perustuva valtionosuuden tasaus]])</f>
        <v>5004129.8403411862</v>
      </c>
      <c r="O184" s="241">
        <f>Verokorvaukset!G182</f>
        <v>372044.84921722929</v>
      </c>
      <c r="P184" s="372">
        <f>SUM(Yhteenveto[[#This Row],[Kunnan  peruspalvelujen valtionosuus ]:[Veroperustemuutoksista johtuvien veromenetysten korvaus]])</f>
        <v>5376174.6895584157</v>
      </c>
      <c r="Q184" s="34">
        <f>Kotikuntakorvaus!F186</f>
        <v>-3533.5</v>
      </c>
      <c r="R184" s="341">
        <f>+Yhteenveto[[#This Row],[Kunnan  peruspalvelujen valtionosuus ]]+Yhteenveto[[#This Row],[Veroperustemuutoksista johtuvien veromenetysten korvaus]]+Yhteenveto[[#This Row],[Kotikuntakorvaus, netto]]</f>
        <v>5372641.1895584157</v>
      </c>
      <c r="S184" s="11"/>
      <c r="T184"/>
    </row>
    <row r="185" spans="1:20" ht="15" x14ac:dyDescent="0.25">
      <c r="A185" s="32">
        <v>592</v>
      </c>
      <c r="B185" s="13" t="s">
        <v>190</v>
      </c>
      <c r="C185" s="15">
        <v>3552</v>
      </c>
      <c r="D185" s="15">
        <f>Ikärakenne[[#This Row],[Laskennalliset kustannukset, IKÄRAKENNE yhteensä, €]]</f>
        <v>6614574.3200000003</v>
      </c>
      <c r="E185" s="15">
        <f>'Lask. kustannukset MUUT'!AD191</f>
        <v>1030766.1777866436</v>
      </c>
      <c r="F185" s="231">
        <f>Yhteenveto[[#This Row],[Ikärakenne, laskennallinen kustannus]]+Yhteenveto[[#This Row],[Muut laskennalliset kustannukset ]]</f>
        <v>7645340.4977866439</v>
      </c>
      <c r="G185" s="451">
        <v>1548.77</v>
      </c>
      <c r="H185" s="17">
        <v>5501231.04</v>
      </c>
      <c r="I185" s="339">
        <f>Yhteenveto[[#This Row],[Laskennalliset kustannukset yhteensä]]-Yhteenveto[[#This Row],[Omarahoitusosuus, €]]</f>
        <v>2144109.4577866439</v>
      </c>
      <c r="J185" s="33">
        <f>Lisäosat!U186</f>
        <v>202728.44538492849</v>
      </c>
      <c r="K185" s="34">
        <f>'Muut lis_väh'!Q183</f>
        <v>-849335.65417335648</v>
      </c>
      <c r="L185" s="231">
        <f>Yhteenveto[[#This Row],[Valtionosuus omarahoitusosuuden jälkeen (välisumma)]]+Yhteenveto[[#This Row],[Lisäosat yhteensä]]+Yhteenveto[[#This Row],[Valtionosuuteen tehtävät vähennykset ja lisäykset, netto]]</f>
        <v>1497502.2489982159</v>
      </c>
      <c r="M185" s="34">
        <f>'Verotuloihin perust tasaus'!N190</f>
        <v>1748869.931265143</v>
      </c>
      <c r="N185" s="303">
        <f>SUM(Yhteenveto[[#This Row],[Valtionosuus ennen verotuloihin perustuvaa valtionosuuden tasausta]]+Yhteenveto[[#This Row],[Verotuloihin perustuva valtionosuuden tasaus]])</f>
        <v>3246372.1802633591</v>
      </c>
      <c r="O185" s="241">
        <f>Verokorvaukset!G183</f>
        <v>371678.03998277616</v>
      </c>
      <c r="P185" s="372">
        <f>SUM(Yhteenveto[[#This Row],[Kunnan  peruspalvelujen valtionosuus ]:[Veroperustemuutoksista johtuvien veromenetysten korvaus]])</f>
        <v>3618050.2202461353</v>
      </c>
      <c r="Q185" s="34">
        <f>Kotikuntakorvaus!F187</f>
        <v>140244.61499999999</v>
      </c>
      <c r="R185" s="341">
        <f>+Yhteenveto[[#This Row],[Kunnan  peruspalvelujen valtionosuus ]]+Yhteenveto[[#This Row],[Veroperustemuutoksista johtuvien veromenetysten korvaus]]+Yhteenveto[[#This Row],[Kotikuntakorvaus, netto]]</f>
        <v>3758294.8352461355</v>
      </c>
      <c r="S185" s="11"/>
      <c r="T185"/>
    </row>
    <row r="186" spans="1:20" ht="15" x14ac:dyDescent="0.25">
      <c r="A186" s="32">
        <v>593</v>
      </c>
      <c r="B186" s="13" t="s">
        <v>191</v>
      </c>
      <c r="C186" s="15">
        <v>17178</v>
      </c>
      <c r="D186" s="15">
        <f>Ikärakenne[[#This Row],[Laskennalliset kustannukset, IKÄRAKENNE yhteensä, €]]</f>
        <v>22441432.219999999</v>
      </c>
      <c r="E186" s="15">
        <f>'Lask. kustannukset MUUT'!AD192</f>
        <v>6408815.5131312013</v>
      </c>
      <c r="F186" s="231">
        <f>Yhteenveto[[#This Row],[Ikärakenne, laskennallinen kustannus]]+Yhteenveto[[#This Row],[Muut laskennalliset kustannukset ]]</f>
        <v>28850247.7331312</v>
      </c>
      <c r="G186" s="451">
        <v>1548.77</v>
      </c>
      <c r="H186" s="17">
        <v>26604771.059999999</v>
      </c>
      <c r="I186" s="339">
        <f>Yhteenveto[[#This Row],[Laskennalliset kustannukset yhteensä]]-Yhteenveto[[#This Row],[Omarahoitusosuus, €]]</f>
        <v>2245476.6731312014</v>
      </c>
      <c r="J186" s="33">
        <f>Lisäosat!U187</f>
        <v>619393.58206719242</v>
      </c>
      <c r="K186" s="34">
        <f>'Muut lis_väh'!Q184</f>
        <v>-3626393.0720577687</v>
      </c>
      <c r="L186" s="231">
        <f>Yhteenveto[[#This Row],[Valtionosuus omarahoitusosuuden jälkeen (välisumma)]]+Yhteenveto[[#This Row],[Lisäosat yhteensä]]+Yhteenveto[[#This Row],[Valtionosuuteen tehtävät vähennykset ja lisäykset, netto]]</f>
        <v>-761522.81685937475</v>
      </c>
      <c r="M186" s="34">
        <f>'Verotuloihin perust tasaus'!N191</f>
        <v>6799117.4769731751</v>
      </c>
      <c r="N186" s="303">
        <f>SUM(Yhteenveto[[#This Row],[Valtionosuus ennen verotuloihin perustuvaa valtionosuuden tasausta]]+Yhteenveto[[#This Row],[Verotuloihin perustuva valtionosuuden tasaus]])</f>
        <v>6037594.6601138003</v>
      </c>
      <c r="O186" s="241">
        <f>Verokorvaukset!G184</f>
        <v>2041055.6758086388</v>
      </c>
      <c r="P186" s="372">
        <f>SUM(Yhteenveto[[#This Row],[Kunnan  peruspalvelujen valtionosuus ]:[Veroperustemuutoksista johtuvien veromenetysten korvaus]])</f>
        <v>8078650.3359224387</v>
      </c>
      <c r="Q186" s="34">
        <f>Kotikuntakorvaus!F188</f>
        <v>-222433.82500000001</v>
      </c>
      <c r="R186" s="341">
        <f>+Yhteenveto[[#This Row],[Kunnan  peruspalvelujen valtionosuus ]]+Yhteenveto[[#This Row],[Veroperustemuutoksista johtuvien veromenetysten korvaus]]+Yhteenveto[[#This Row],[Kotikuntakorvaus, netto]]</f>
        <v>7856216.5109224385</v>
      </c>
      <c r="S186" s="11"/>
      <c r="T186"/>
    </row>
    <row r="187" spans="1:20" ht="15" x14ac:dyDescent="0.25">
      <c r="A187" s="32">
        <v>595</v>
      </c>
      <c r="B187" s="13" t="s">
        <v>192</v>
      </c>
      <c r="C187" s="15">
        <v>3980</v>
      </c>
      <c r="D187" s="15">
        <f>Ikärakenne[[#This Row],[Laskennalliset kustannukset, IKÄRAKENNE yhteensä, €]]</f>
        <v>5430929.2399999993</v>
      </c>
      <c r="E187" s="15">
        <f>'Lask. kustannukset MUUT'!AD193</f>
        <v>1699096.2883245528</v>
      </c>
      <c r="F187" s="231">
        <f>Yhteenveto[[#This Row],[Ikärakenne, laskennallinen kustannus]]+Yhteenveto[[#This Row],[Muut laskennalliset kustannukset ]]</f>
        <v>7130025.5283245519</v>
      </c>
      <c r="G187" s="451">
        <v>1548.77</v>
      </c>
      <c r="H187" s="17">
        <v>6164104.5999999996</v>
      </c>
      <c r="I187" s="339">
        <f>Yhteenveto[[#This Row],[Laskennalliset kustannukset yhteensä]]-Yhteenveto[[#This Row],[Omarahoitusosuus, €]]</f>
        <v>965920.92832455225</v>
      </c>
      <c r="J187" s="33">
        <f>Lisäosat!U188</f>
        <v>645682.28113109735</v>
      </c>
      <c r="K187" s="34">
        <f>'Muut lis_väh'!Q185</f>
        <v>725550.83512600593</v>
      </c>
      <c r="L187" s="231">
        <f>Yhteenveto[[#This Row],[Valtionosuus omarahoitusosuuden jälkeen (välisumma)]]+Yhteenveto[[#This Row],[Lisäosat yhteensä]]+Yhteenveto[[#This Row],[Valtionosuuteen tehtävät vähennykset ja lisäykset, netto]]</f>
        <v>2337154.0445816554</v>
      </c>
      <c r="M187" s="34">
        <f>'Verotuloihin perust tasaus'!N192</f>
        <v>2382616.6204822087</v>
      </c>
      <c r="N187" s="303">
        <f>SUM(Yhteenveto[[#This Row],[Valtionosuus ennen verotuloihin perustuvaa valtionosuuden tasausta]]+Yhteenveto[[#This Row],[Verotuloihin perustuva valtionosuuden tasaus]])</f>
        <v>4719770.6650638636</v>
      </c>
      <c r="O187" s="241">
        <f>Verokorvaukset!G185</f>
        <v>747626.41181996046</v>
      </c>
      <c r="P187" s="372">
        <f>SUM(Yhteenveto[[#This Row],[Kunnan  peruspalvelujen valtionosuus ]:[Veroperustemuutoksista johtuvien veromenetysten korvaus]])</f>
        <v>5467397.0768838245</v>
      </c>
      <c r="Q187" s="34">
        <f>Kotikuntakorvaus!F189</f>
        <v>82030.202499999985</v>
      </c>
      <c r="R187" s="341">
        <f>+Yhteenveto[[#This Row],[Kunnan  peruspalvelujen valtionosuus ]]+Yhteenveto[[#This Row],[Veroperustemuutoksista johtuvien veromenetysten korvaus]]+Yhteenveto[[#This Row],[Kotikuntakorvaus, netto]]</f>
        <v>5549427.2793838242</v>
      </c>
      <c r="S187" s="11"/>
      <c r="T187"/>
    </row>
    <row r="188" spans="1:20" ht="15" x14ac:dyDescent="0.25">
      <c r="A188" s="32">
        <v>598</v>
      </c>
      <c r="B188" s="13" t="s">
        <v>193</v>
      </c>
      <c r="C188" s="15">
        <v>19576</v>
      </c>
      <c r="D188" s="15">
        <f>Ikärakenne[[#This Row],[Laskennalliset kustannukset, IKÄRAKENNE yhteensä, €]]</f>
        <v>32530295.610000003</v>
      </c>
      <c r="E188" s="15">
        <f>'Lask. kustannukset MUUT'!AD194</f>
        <v>13132254.075753428</v>
      </c>
      <c r="F188" s="231">
        <f>Yhteenveto[[#This Row],[Ikärakenne, laskennallinen kustannus]]+Yhteenveto[[#This Row],[Muut laskennalliset kustannukset ]]</f>
        <v>45662549.685753435</v>
      </c>
      <c r="G188" s="451">
        <v>1548.77</v>
      </c>
      <c r="H188" s="17">
        <v>30318721.52</v>
      </c>
      <c r="I188" s="339">
        <f>Yhteenveto[[#This Row],[Laskennalliset kustannukset yhteensä]]-Yhteenveto[[#This Row],[Omarahoitusosuus, €]]</f>
        <v>15343828.165753435</v>
      </c>
      <c r="J188" s="33">
        <f>Lisäosat!U189</f>
        <v>928115.30859417352</v>
      </c>
      <c r="K188" s="34">
        <f>'Muut lis_väh'!Q186</f>
        <v>-11395626.877671141</v>
      </c>
      <c r="L188" s="231">
        <f>Yhteenveto[[#This Row],[Valtionosuus omarahoitusosuuden jälkeen (välisumma)]]+Yhteenveto[[#This Row],[Lisäosat yhteensä]]+Yhteenveto[[#This Row],[Valtionosuuteen tehtävät vähennykset ja lisäykset, netto]]</f>
        <v>4876316.596676467</v>
      </c>
      <c r="M188" s="34">
        <f>'Verotuloihin perust tasaus'!N193</f>
        <v>1605334.1654730681</v>
      </c>
      <c r="N188" s="303">
        <f>SUM(Yhteenveto[[#This Row],[Valtionosuus ennen verotuloihin perustuvaa valtionosuuden tasausta]]+Yhteenveto[[#This Row],[Verotuloihin perustuva valtionosuuden tasaus]])</f>
        <v>6481650.7621495351</v>
      </c>
      <c r="O188" s="241">
        <f>Verokorvaukset!G186</f>
        <v>1628866.6022950287</v>
      </c>
      <c r="P188" s="372">
        <f>SUM(Yhteenveto[[#This Row],[Kunnan  peruspalvelujen valtionosuus ]:[Veroperustemuutoksista johtuvien veromenetysten korvaus]])</f>
        <v>8110517.3644445641</v>
      </c>
      <c r="Q188" s="34">
        <f>Kotikuntakorvaus!F190</f>
        <v>931253.92499999993</v>
      </c>
      <c r="R188" s="341">
        <f>+Yhteenveto[[#This Row],[Kunnan  peruspalvelujen valtionosuus ]]+Yhteenveto[[#This Row],[Veroperustemuutoksista johtuvien veromenetysten korvaus]]+Yhteenveto[[#This Row],[Kotikuntakorvaus, netto]]</f>
        <v>9041771.2894445639</v>
      </c>
      <c r="S188" s="11"/>
      <c r="T188"/>
    </row>
    <row r="189" spans="1:20" ht="15" x14ac:dyDescent="0.25">
      <c r="A189" s="32">
        <v>599</v>
      </c>
      <c r="B189" s="13" t="s">
        <v>194</v>
      </c>
      <c r="C189" s="15">
        <v>11226</v>
      </c>
      <c r="D189" s="15">
        <f>Ikärakenne[[#This Row],[Laskennalliset kustannukset, IKÄRAKENNE yhteensä, €]]</f>
        <v>27400812.529999997</v>
      </c>
      <c r="E189" s="15">
        <f>'Lask. kustannukset MUUT'!AD195</f>
        <v>5323199.0327265989</v>
      </c>
      <c r="F189" s="231">
        <f>Yhteenveto[[#This Row],[Ikärakenne, laskennallinen kustannus]]+Yhteenveto[[#This Row],[Muut laskennalliset kustannukset ]]</f>
        <v>32724011.562726595</v>
      </c>
      <c r="G189" s="451">
        <v>1548.77</v>
      </c>
      <c r="H189" s="17">
        <v>17386492.02</v>
      </c>
      <c r="I189" s="339">
        <f>Yhteenveto[[#This Row],[Laskennalliset kustannukset yhteensä]]-Yhteenveto[[#This Row],[Omarahoitusosuus, €]]</f>
        <v>15337519.542726595</v>
      </c>
      <c r="J189" s="33">
        <f>Lisäosat!U190</f>
        <v>425137.52990354196</v>
      </c>
      <c r="K189" s="34">
        <f>'Muut lis_väh'!Q187</f>
        <v>-4554075.0630551642</v>
      </c>
      <c r="L189" s="231">
        <f>Yhteenveto[[#This Row],[Valtionosuus omarahoitusosuuden jälkeen (välisumma)]]+Yhteenveto[[#This Row],[Lisäosat yhteensä]]+Yhteenveto[[#This Row],[Valtionosuuteen tehtävät vähennykset ja lisäykset, netto]]</f>
        <v>11208582.009574972</v>
      </c>
      <c r="M189" s="34">
        <f>'Verotuloihin perust tasaus'!N194</f>
        <v>5114982.8985440517</v>
      </c>
      <c r="N189" s="303">
        <f>SUM(Yhteenveto[[#This Row],[Valtionosuus ennen verotuloihin perustuvaa valtionosuuden tasausta]]+Yhteenveto[[#This Row],[Verotuloihin perustuva valtionosuuden tasaus]])</f>
        <v>16323564.908119023</v>
      </c>
      <c r="O189" s="241">
        <f>Verokorvaukset!G187</f>
        <v>1145113.0515474116</v>
      </c>
      <c r="P189" s="372">
        <f>SUM(Yhteenveto[[#This Row],[Kunnan  peruspalvelujen valtionosuus ]:[Veroperustemuutoksista johtuvien veromenetysten korvaus]])</f>
        <v>17468677.959666435</v>
      </c>
      <c r="Q189" s="34">
        <f>Kotikuntakorvaus!F191</f>
        <v>-429231.91249999998</v>
      </c>
      <c r="R189" s="341">
        <f>+Yhteenveto[[#This Row],[Kunnan  peruspalvelujen valtionosuus ]]+Yhteenveto[[#This Row],[Veroperustemuutoksista johtuvien veromenetysten korvaus]]+Yhteenveto[[#This Row],[Kotikuntakorvaus, netto]]</f>
        <v>17039446.047166433</v>
      </c>
      <c r="S189" s="11"/>
      <c r="T189"/>
    </row>
    <row r="190" spans="1:20" ht="15" x14ac:dyDescent="0.25">
      <c r="A190" s="32">
        <v>601</v>
      </c>
      <c r="B190" s="13" t="s">
        <v>195</v>
      </c>
      <c r="C190" s="15">
        <v>3692</v>
      </c>
      <c r="D190" s="15">
        <f>Ikärakenne[[#This Row],[Laskennalliset kustannukset, IKÄRAKENNE yhteensä, €]]</f>
        <v>5523663.3799999999</v>
      </c>
      <c r="E190" s="15">
        <f>'Lask. kustannukset MUUT'!AD196</f>
        <v>1604650.4662126978</v>
      </c>
      <c r="F190" s="231">
        <f>Yhteenveto[[#This Row],[Ikärakenne, laskennallinen kustannus]]+Yhteenveto[[#This Row],[Muut laskennalliset kustannukset ]]</f>
        <v>7128313.8462126981</v>
      </c>
      <c r="G190" s="451">
        <v>1548.77</v>
      </c>
      <c r="H190" s="17">
        <v>5718058.8399999999</v>
      </c>
      <c r="I190" s="339">
        <f>Yhteenveto[[#This Row],[Laskennalliset kustannukset yhteensä]]-Yhteenveto[[#This Row],[Omarahoitusosuus, €]]</f>
        <v>1410255.0062126983</v>
      </c>
      <c r="J190" s="33">
        <f>Lisäosat!U191</f>
        <v>662334.20275057806</v>
      </c>
      <c r="K190" s="34">
        <f>'Muut lis_väh'!Q188</f>
        <v>734581.07688479195</v>
      </c>
      <c r="L190" s="231">
        <f>Yhteenveto[[#This Row],[Valtionosuus omarahoitusosuuden jälkeen (välisumma)]]+Yhteenveto[[#This Row],[Lisäosat yhteensä]]+Yhteenveto[[#This Row],[Valtionosuuteen tehtävät vähennykset ja lisäykset, netto]]</f>
        <v>2807170.2858480681</v>
      </c>
      <c r="M190" s="34">
        <f>'Verotuloihin perust tasaus'!N195</f>
        <v>1480036.9157410543</v>
      </c>
      <c r="N190" s="303">
        <f>SUM(Yhteenveto[[#This Row],[Valtionosuus ennen verotuloihin perustuvaa valtionosuuden tasausta]]+Yhteenveto[[#This Row],[Verotuloihin perustuva valtionosuuden tasaus]])</f>
        <v>4287207.2015891224</v>
      </c>
      <c r="O190" s="241">
        <f>Verokorvaukset!G188</f>
        <v>614669.50689012173</v>
      </c>
      <c r="P190" s="372">
        <f>SUM(Yhteenveto[[#This Row],[Kunnan  peruspalvelujen valtionosuus ]:[Veroperustemuutoksista johtuvien veromenetysten korvaus]])</f>
        <v>4901876.7084792443</v>
      </c>
      <c r="Q190" s="34">
        <f>Kotikuntakorvaus!F192</f>
        <v>1024.7150000000111</v>
      </c>
      <c r="R190" s="341">
        <f>+Yhteenveto[[#This Row],[Kunnan  peruspalvelujen valtionosuus ]]+Yhteenveto[[#This Row],[Veroperustemuutoksista johtuvien veromenetysten korvaus]]+Yhteenveto[[#This Row],[Kotikuntakorvaus, netto]]</f>
        <v>4902901.4234792441</v>
      </c>
      <c r="S190" s="11"/>
      <c r="T190"/>
    </row>
    <row r="191" spans="1:20" ht="15" x14ac:dyDescent="0.25">
      <c r="A191" s="32">
        <v>604</v>
      </c>
      <c r="B191" s="13" t="s">
        <v>196</v>
      </c>
      <c r="C191" s="15">
        <v>21042</v>
      </c>
      <c r="D191" s="15">
        <f>Ikärakenne[[#This Row],[Laskennalliset kustannukset, IKÄRAKENNE yhteensä, €]]</f>
        <v>42744696.459999993</v>
      </c>
      <c r="E191" s="15">
        <f>'Lask. kustannukset MUUT'!AD197</f>
        <v>4505704.535846347</v>
      </c>
      <c r="F191" s="231">
        <f>Yhteenveto[[#This Row],[Ikärakenne, laskennallinen kustannus]]+Yhteenveto[[#This Row],[Muut laskennalliset kustannukset ]]</f>
        <v>47250400.995846339</v>
      </c>
      <c r="G191" s="451">
        <v>1548.77</v>
      </c>
      <c r="H191" s="17">
        <v>32589218.34</v>
      </c>
      <c r="I191" s="339">
        <f>Yhteenveto[[#This Row],[Laskennalliset kustannukset yhteensä]]-Yhteenveto[[#This Row],[Omarahoitusosuus, €]]</f>
        <v>14661182.655846339</v>
      </c>
      <c r="J191" s="33">
        <f>Lisäosat!U192</f>
        <v>1086026.402617312</v>
      </c>
      <c r="K191" s="34">
        <f>'Muut lis_väh'!Q189</f>
        <v>3142582.1646482116</v>
      </c>
      <c r="L191" s="231">
        <f>Yhteenveto[[#This Row],[Valtionosuus omarahoitusosuuden jälkeen (välisumma)]]+Yhteenveto[[#This Row],[Lisäosat yhteensä]]+Yhteenveto[[#This Row],[Valtionosuuteen tehtävät vähennykset ja lisäykset, netto]]</f>
        <v>18889791.223111864</v>
      </c>
      <c r="M191" s="34">
        <f>'Verotuloihin perust tasaus'!N196</f>
        <v>-575991.47033480078</v>
      </c>
      <c r="N191" s="303">
        <f>SUM(Yhteenveto[[#This Row],[Valtionosuus ennen verotuloihin perustuvaa valtionosuuden tasausta]]+Yhteenveto[[#This Row],[Verotuloihin perustuva valtionosuuden tasaus]])</f>
        <v>18313799.752777062</v>
      </c>
      <c r="O191" s="241">
        <f>Verokorvaukset!G189</f>
        <v>693639.83961168001</v>
      </c>
      <c r="P191" s="372">
        <f>SUM(Yhteenveto[[#This Row],[Kunnan  peruspalvelujen valtionosuus ]:[Veroperustemuutoksista johtuvien veromenetysten korvaus]])</f>
        <v>19007439.592388742</v>
      </c>
      <c r="Q191" s="34">
        <f>Kotikuntakorvaus!F193</f>
        <v>-687831.11</v>
      </c>
      <c r="R191" s="341">
        <f>+Yhteenveto[[#This Row],[Kunnan  peruspalvelujen valtionosuus ]]+Yhteenveto[[#This Row],[Veroperustemuutoksista johtuvien veromenetysten korvaus]]+Yhteenveto[[#This Row],[Kotikuntakorvaus, netto]]</f>
        <v>18319608.482388742</v>
      </c>
      <c r="S191" s="11"/>
      <c r="T191"/>
    </row>
    <row r="192" spans="1:20" ht="15" x14ac:dyDescent="0.25">
      <c r="A192" s="32">
        <v>607</v>
      </c>
      <c r="B192" s="13" t="s">
        <v>197</v>
      </c>
      <c r="C192" s="15">
        <v>3999</v>
      </c>
      <c r="D192" s="15">
        <f>Ikärakenne[[#This Row],[Laskennalliset kustannukset, IKÄRAKENNE yhteensä, €]]</f>
        <v>5861492.3899999987</v>
      </c>
      <c r="E192" s="15">
        <f>'Lask. kustannukset MUUT'!AD198</f>
        <v>1486903.9355503798</v>
      </c>
      <c r="F192" s="231">
        <f>Yhteenveto[[#This Row],[Ikärakenne, laskennallinen kustannus]]+Yhteenveto[[#This Row],[Muut laskennalliset kustannukset ]]</f>
        <v>7348396.3255503783</v>
      </c>
      <c r="G192" s="451">
        <v>1548.77</v>
      </c>
      <c r="H192" s="17">
        <v>6193531.2299999995</v>
      </c>
      <c r="I192" s="339">
        <f>Yhteenveto[[#This Row],[Laskennalliset kustannukset yhteensä]]-Yhteenveto[[#This Row],[Omarahoitusosuus, €]]</f>
        <v>1154865.0955503788</v>
      </c>
      <c r="J192" s="33">
        <f>Lisäosat!U193</f>
        <v>275169.39455268055</v>
      </c>
      <c r="K192" s="34">
        <f>'Muut lis_väh'!Q190</f>
        <v>-878305.57658882486</v>
      </c>
      <c r="L192" s="231">
        <f>Yhteenveto[[#This Row],[Valtionosuus omarahoitusosuuden jälkeen (välisumma)]]+Yhteenveto[[#This Row],[Lisäosat yhteensä]]+Yhteenveto[[#This Row],[Valtionosuuteen tehtävät vähennykset ja lisäykset, netto]]</f>
        <v>551728.91351423459</v>
      </c>
      <c r="M192" s="34">
        <f>'Verotuloihin perust tasaus'!N197</f>
        <v>2669274.992064714</v>
      </c>
      <c r="N192" s="303">
        <f>SUM(Yhteenveto[[#This Row],[Valtionosuus ennen verotuloihin perustuvaa valtionosuuden tasausta]]+Yhteenveto[[#This Row],[Verotuloihin perustuva valtionosuuden tasaus]])</f>
        <v>3221003.9055789486</v>
      </c>
      <c r="O192" s="241">
        <f>Verokorvaukset!G190</f>
        <v>676831.339005374</v>
      </c>
      <c r="P192" s="372">
        <f>SUM(Yhteenveto[[#This Row],[Kunnan  peruspalvelujen valtionosuus ]:[Veroperustemuutoksista johtuvien veromenetysten korvaus]])</f>
        <v>3897835.2445843224</v>
      </c>
      <c r="Q192" s="34">
        <f>Kotikuntakorvaus!F194</f>
        <v>-131905.55499999999</v>
      </c>
      <c r="R192" s="341">
        <f>+Yhteenveto[[#This Row],[Kunnan  peruspalvelujen valtionosuus ]]+Yhteenveto[[#This Row],[Veroperustemuutoksista johtuvien veromenetysten korvaus]]+Yhteenveto[[#This Row],[Kotikuntakorvaus, netto]]</f>
        <v>3765929.6895843223</v>
      </c>
      <c r="S192" s="11"/>
      <c r="T192"/>
    </row>
    <row r="193" spans="1:20" ht="15" x14ac:dyDescent="0.25">
      <c r="A193" s="32">
        <v>608</v>
      </c>
      <c r="B193" s="13" t="s">
        <v>198</v>
      </c>
      <c r="C193" s="15">
        <v>1931</v>
      </c>
      <c r="D193" s="15">
        <f>Ikärakenne[[#This Row],[Laskennalliset kustannukset, IKÄRAKENNE yhteensä, €]]</f>
        <v>2852504.71</v>
      </c>
      <c r="E193" s="15">
        <f>'Lask. kustannukset MUUT'!AD199</f>
        <v>613836.52374007809</v>
      </c>
      <c r="F193" s="231">
        <f>Yhteenveto[[#This Row],[Ikärakenne, laskennallinen kustannus]]+Yhteenveto[[#This Row],[Muut laskennalliset kustannukset ]]</f>
        <v>3466341.2337400783</v>
      </c>
      <c r="G193" s="451">
        <v>1548.77</v>
      </c>
      <c r="H193" s="17">
        <v>2990674.87</v>
      </c>
      <c r="I193" s="339">
        <f>Yhteenveto[[#This Row],[Laskennalliset kustannukset yhteensä]]-Yhteenveto[[#This Row],[Omarahoitusosuus, €]]</f>
        <v>475666.36374007817</v>
      </c>
      <c r="J193" s="33">
        <f>Lisäosat!U194</f>
        <v>69169.646823889256</v>
      </c>
      <c r="K193" s="34">
        <f>'Muut lis_väh'!Q191</f>
        <v>-396709.92140315345</v>
      </c>
      <c r="L193" s="231">
        <f>Yhteenveto[[#This Row],[Valtionosuus omarahoitusosuuden jälkeen (välisumma)]]+Yhteenveto[[#This Row],[Lisäosat yhteensä]]+Yhteenveto[[#This Row],[Valtionosuuteen tehtävät vähennykset ja lisäykset, netto]]</f>
        <v>148126.08916081395</v>
      </c>
      <c r="M193" s="34">
        <f>'Verotuloihin perust tasaus'!N198</f>
        <v>976862.02760361601</v>
      </c>
      <c r="N193" s="303">
        <f>SUM(Yhteenveto[[#This Row],[Valtionosuus ennen verotuloihin perustuvaa valtionosuuden tasausta]]+Yhteenveto[[#This Row],[Verotuloihin perustuva valtionosuuden tasaus]])</f>
        <v>1124988.11676443</v>
      </c>
      <c r="O193" s="241">
        <f>Verokorvaukset!G191</f>
        <v>221367.29829101436</v>
      </c>
      <c r="P193" s="372">
        <f>SUM(Yhteenveto[[#This Row],[Kunnan  peruspalvelujen valtionosuus ]:[Veroperustemuutoksista johtuvien veromenetysten korvaus]])</f>
        <v>1346355.4150554442</v>
      </c>
      <c r="Q193" s="34">
        <f>Kotikuntakorvaus!F195</f>
        <v>-22967.75</v>
      </c>
      <c r="R193" s="341">
        <f>+Yhteenveto[[#This Row],[Kunnan  peruspalvelujen valtionosuus ]]+Yhteenveto[[#This Row],[Veroperustemuutoksista johtuvien veromenetysten korvaus]]+Yhteenveto[[#This Row],[Kotikuntakorvaus, netto]]</f>
        <v>1323387.6650554442</v>
      </c>
      <c r="S193" s="11"/>
      <c r="T193"/>
    </row>
    <row r="194" spans="1:20" ht="15" x14ac:dyDescent="0.25">
      <c r="A194" s="32">
        <v>609</v>
      </c>
      <c r="B194" s="13" t="s">
        <v>199</v>
      </c>
      <c r="C194" s="15">
        <v>83305</v>
      </c>
      <c r="D194" s="15">
        <f>Ikärakenne[[#This Row],[Laskennalliset kustannukset, IKÄRAKENNE yhteensä, €]]</f>
        <v>124715378.95999999</v>
      </c>
      <c r="E194" s="15">
        <f>'Lask. kustannukset MUUT'!AD200</f>
        <v>25689313.786015362</v>
      </c>
      <c r="F194" s="231">
        <f>Yhteenveto[[#This Row],[Ikärakenne, laskennallinen kustannus]]+Yhteenveto[[#This Row],[Muut laskennalliset kustannukset ]]</f>
        <v>150404692.74601537</v>
      </c>
      <c r="G194" s="451">
        <v>1548.77</v>
      </c>
      <c r="H194" s="17">
        <v>129020284.84999999</v>
      </c>
      <c r="I194" s="339">
        <f>Yhteenveto[[#This Row],[Laskennalliset kustannukset yhteensä]]-Yhteenveto[[#This Row],[Omarahoitusosuus, €]]</f>
        <v>21384407.896015376</v>
      </c>
      <c r="J194" s="33">
        <f>Lisäosat!U195</f>
        <v>2906833.8656045268</v>
      </c>
      <c r="K194" s="34">
        <f>'Muut lis_väh'!Q192</f>
        <v>-23983740.828755092</v>
      </c>
      <c r="L194" s="231">
        <f>Yhteenveto[[#This Row],[Valtionosuus omarahoitusosuuden jälkeen (välisumma)]]+Yhteenveto[[#This Row],[Lisäosat yhteensä]]+Yhteenveto[[#This Row],[Valtionosuuteen tehtävät vähennykset ja lisäykset, netto]]</f>
        <v>307500.93286481127</v>
      </c>
      <c r="M194" s="34">
        <f>'Verotuloihin perust tasaus'!N199</f>
        <v>21189911.171467669</v>
      </c>
      <c r="N194" s="303">
        <f>SUM(Yhteenveto[[#This Row],[Valtionosuus ennen verotuloihin perustuvaa valtionosuuden tasausta]]+Yhteenveto[[#This Row],[Verotuloihin perustuva valtionosuuden tasaus]])</f>
        <v>21497412.104332481</v>
      </c>
      <c r="O194" s="241">
        <f>Verokorvaukset!G192</f>
        <v>7716219.7642409997</v>
      </c>
      <c r="P194" s="372">
        <f>SUM(Yhteenveto[[#This Row],[Kunnan  peruspalvelujen valtionosuus ]:[Veroperustemuutoksista johtuvien veromenetysten korvaus]])</f>
        <v>29213631.868573479</v>
      </c>
      <c r="Q194" s="34">
        <f>Kotikuntakorvaus!F196</f>
        <v>-3671606.8474999997</v>
      </c>
      <c r="R194" s="341">
        <f>+Yhteenveto[[#This Row],[Kunnan  peruspalvelujen valtionosuus ]]+Yhteenveto[[#This Row],[Veroperustemuutoksista johtuvien veromenetysten korvaus]]+Yhteenveto[[#This Row],[Kotikuntakorvaus, netto]]</f>
        <v>25542025.021073479</v>
      </c>
      <c r="S194" s="11"/>
      <c r="T194"/>
    </row>
    <row r="195" spans="1:20" ht="15" x14ac:dyDescent="0.25">
      <c r="A195" s="32">
        <v>611</v>
      </c>
      <c r="B195" s="13" t="s">
        <v>200</v>
      </c>
      <c r="C195" s="15">
        <v>4961</v>
      </c>
      <c r="D195" s="15">
        <f>Ikärakenne[[#This Row],[Laskennalliset kustannukset, IKÄRAKENNE yhteensä, €]]</f>
        <v>9650865.5200000014</v>
      </c>
      <c r="E195" s="15">
        <f>'Lask. kustannukset MUUT'!AD201</f>
        <v>1077852.7644933632</v>
      </c>
      <c r="F195" s="231">
        <f>Yhteenveto[[#This Row],[Ikärakenne, laskennallinen kustannus]]+Yhteenveto[[#This Row],[Muut laskennalliset kustannukset ]]</f>
        <v>10728718.284493364</v>
      </c>
      <c r="G195" s="451">
        <v>1548.77</v>
      </c>
      <c r="H195" s="17">
        <v>7683447.9699999997</v>
      </c>
      <c r="I195" s="339">
        <f>Yhteenveto[[#This Row],[Laskennalliset kustannukset yhteensä]]-Yhteenveto[[#This Row],[Omarahoitusosuus, €]]</f>
        <v>3045270.3144933647</v>
      </c>
      <c r="J195" s="33">
        <f>Lisäosat!U196</f>
        <v>110609.89428154539</v>
      </c>
      <c r="K195" s="34">
        <f>'Muut lis_väh'!Q193</f>
        <v>11561.976530212196</v>
      </c>
      <c r="L195" s="231">
        <f>Yhteenveto[[#This Row],[Valtionosuus omarahoitusosuuden jälkeen (välisumma)]]+Yhteenveto[[#This Row],[Lisäosat yhteensä]]+Yhteenveto[[#This Row],[Valtionosuuteen tehtävät vähennykset ja lisäykset, netto]]</f>
        <v>3167442.1853051218</v>
      </c>
      <c r="M195" s="34">
        <f>'Verotuloihin perust tasaus'!N200</f>
        <v>827871.26990685484</v>
      </c>
      <c r="N195" s="303">
        <f>SUM(Yhteenveto[[#This Row],[Valtionosuus ennen verotuloihin perustuvaa valtionosuuden tasausta]]+Yhteenveto[[#This Row],[Verotuloihin perustuva valtionosuuden tasaus]])</f>
        <v>3995313.4552119765</v>
      </c>
      <c r="O195" s="241">
        <f>Verokorvaukset!G193</f>
        <v>385934.68069998536</v>
      </c>
      <c r="P195" s="372">
        <f>SUM(Yhteenveto[[#This Row],[Kunnan  peruspalvelujen valtionosuus ]:[Veroperustemuutoksista johtuvien veromenetysten korvaus]])</f>
        <v>4381248.135911962</v>
      </c>
      <c r="Q195" s="34">
        <f>Kotikuntakorvaus!F197</f>
        <v>6148.289999999979</v>
      </c>
      <c r="R195" s="341">
        <f>+Yhteenveto[[#This Row],[Kunnan  peruspalvelujen valtionosuus ]]+Yhteenveto[[#This Row],[Veroperustemuutoksista johtuvien veromenetysten korvaus]]+Yhteenveto[[#This Row],[Kotikuntakorvaus, netto]]</f>
        <v>4387396.4259119621</v>
      </c>
      <c r="S195" s="11"/>
      <c r="T195"/>
    </row>
    <row r="196" spans="1:20" ht="15" x14ac:dyDescent="0.25">
      <c r="A196" s="32">
        <v>614</v>
      </c>
      <c r="B196" s="13" t="s">
        <v>201</v>
      </c>
      <c r="C196" s="15">
        <v>2878</v>
      </c>
      <c r="D196" s="15">
        <f>Ikärakenne[[#This Row],[Laskennalliset kustannukset, IKÄRAKENNE yhteensä, €]]</f>
        <v>2601147.6300000004</v>
      </c>
      <c r="E196" s="15">
        <f>'Lask. kustannukset MUUT'!AD202</f>
        <v>3167018.4916409375</v>
      </c>
      <c r="F196" s="231">
        <f>Yhteenveto[[#This Row],[Ikärakenne, laskennallinen kustannus]]+Yhteenveto[[#This Row],[Muut laskennalliset kustannukset ]]</f>
        <v>5768166.1216409374</v>
      </c>
      <c r="G196" s="451">
        <v>1548.77</v>
      </c>
      <c r="H196" s="17">
        <v>4457360.0599999996</v>
      </c>
      <c r="I196" s="339">
        <f>Yhteenveto[[#This Row],[Laskennalliset kustannukset yhteensä]]-Yhteenveto[[#This Row],[Omarahoitusosuus, €]]</f>
        <v>1310806.0616409378</v>
      </c>
      <c r="J196" s="33">
        <f>Lisäosat!U197</f>
        <v>1128846.0580646964</v>
      </c>
      <c r="K196" s="34">
        <f>'Muut lis_väh'!Q194</f>
        <v>-1130919.848492682</v>
      </c>
      <c r="L196" s="231">
        <f>Yhteenveto[[#This Row],[Valtionosuus omarahoitusosuuden jälkeen (välisumma)]]+Yhteenveto[[#This Row],[Lisäosat yhteensä]]+Yhteenveto[[#This Row],[Valtionosuuteen tehtävät vähennykset ja lisäykset, netto]]</f>
        <v>1308732.2712129522</v>
      </c>
      <c r="M196" s="34">
        <f>'Verotuloihin perust tasaus'!N201</f>
        <v>1527633.8315181297</v>
      </c>
      <c r="N196" s="303">
        <f>SUM(Yhteenveto[[#This Row],[Valtionosuus ennen verotuloihin perustuvaa valtionosuuden tasausta]]+Yhteenveto[[#This Row],[Verotuloihin perustuva valtionosuuden tasaus]])</f>
        <v>2836366.1027310817</v>
      </c>
      <c r="O196" s="241">
        <f>Verokorvaukset!G194</f>
        <v>574160.98289438023</v>
      </c>
      <c r="P196" s="372">
        <f>SUM(Yhteenveto[[#This Row],[Kunnan  peruspalvelujen valtionosuus ]:[Veroperustemuutoksista johtuvien veromenetysten korvaus]])</f>
        <v>3410527.0856254618</v>
      </c>
      <c r="Q196" s="34">
        <f>Kotikuntakorvaus!F198</f>
        <v>-68903.25</v>
      </c>
      <c r="R196" s="341">
        <f>+Yhteenveto[[#This Row],[Kunnan  peruspalvelujen valtionosuus ]]+Yhteenveto[[#This Row],[Veroperustemuutoksista johtuvien veromenetysten korvaus]]+Yhteenveto[[#This Row],[Kotikuntakorvaus, netto]]</f>
        <v>3341623.8356254618</v>
      </c>
      <c r="S196" s="11"/>
      <c r="T196"/>
    </row>
    <row r="197" spans="1:20" ht="15" x14ac:dyDescent="0.25">
      <c r="A197" s="32">
        <v>615</v>
      </c>
      <c r="B197" s="13" t="s">
        <v>202</v>
      </c>
      <c r="C197" s="15">
        <v>7304</v>
      </c>
      <c r="D197" s="15">
        <f>Ikärakenne[[#This Row],[Laskennalliset kustannukset, IKÄRAKENNE yhteensä, €]]</f>
        <v>11795900.16</v>
      </c>
      <c r="E197" s="15">
        <f>'Lask. kustannukset MUUT'!AD203</f>
        <v>6630051.6684636241</v>
      </c>
      <c r="F197" s="231">
        <f>Yhteenveto[[#This Row],[Ikärakenne, laskennallinen kustannus]]+Yhteenveto[[#This Row],[Muut laskennalliset kustannukset ]]</f>
        <v>18425951.828463625</v>
      </c>
      <c r="G197" s="451">
        <v>1548.77</v>
      </c>
      <c r="H197" s="17">
        <v>11312216.08</v>
      </c>
      <c r="I197" s="339">
        <f>Yhteenveto[[#This Row],[Laskennalliset kustannukset yhteensä]]-Yhteenveto[[#This Row],[Omarahoitusosuus, €]]</f>
        <v>7113735.7484636251</v>
      </c>
      <c r="J197" s="33">
        <f>Lisäosat!U198</f>
        <v>2461817.4879039</v>
      </c>
      <c r="K197" s="34">
        <f>'Muut lis_väh'!Q195</f>
        <v>1466442.5584288489</v>
      </c>
      <c r="L197" s="231">
        <f>Yhteenveto[[#This Row],[Valtionosuus omarahoitusosuuden jälkeen (välisumma)]]+Yhteenveto[[#This Row],[Lisäosat yhteensä]]+Yhteenveto[[#This Row],[Valtionosuuteen tehtävät vähennykset ja lisäykset, netto]]</f>
        <v>11041995.794796374</v>
      </c>
      <c r="M197" s="34">
        <f>'Verotuloihin perust tasaus'!N202</f>
        <v>3961700.5136626489</v>
      </c>
      <c r="N197" s="303">
        <f>SUM(Yhteenveto[[#This Row],[Valtionosuus ennen verotuloihin perustuvaa valtionosuuden tasausta]]+Yhteenveto[[#This Row],[Verotuloihin perustuva valtionosuuden tasaus]])</f>
        <v>15003696.308459023</v>
      </c>
      <c r="O197" s="241">
        <f>Verokorvaukset!G195</f>
        <v>1048086.3896675286</v>
      </c>
      <c r="P197" s="372">
        <f>SUM(Yhteenveto[[#This Row],[Kunnan  peruspalvelujen valtionosuus ]:[Veroperustemuutoksista johtuvien veromenetysten korvaus]])</f>
        <v>16051782.698126551</v>
      </c>
      <c r="Q197" s="34">
        <f>Kotikuntakorvaus!F199</f>
        <v>49734.012500000012</v>
      </c>
      <c r="R197" s="341">
        <f>+Yhteenveto[[#This Row],[Kunnan  peruspalvelujen valtionosuus ]]+Yhteenveto[[#This Row],[Veroperustemuutoksista johtuvien veromenetysten korvaus]]+Yhteenveto[[#This Row],[Kotikuntakorvaus, netto]]</f>
        <v>16101516.71062655</v>
      </c>
      <c r="S197" s="11"/>
      <c r="T197"/>
    </row>
    <row r="198" spans="1:20" ht="15" x14ac:dyDescent="0.25">
      <c r="A198" s="32">
        <v>616</v>
      </c>
      <c r="B198" s="13" t="s">
        <v>203</v>
      </c>
      <c r="C198" s="15">
        <v>1743</v>
      </c>
      <c r="D198" s="15">
        <f>Ikärakenne[[#This Row],[Laskennalliset kustannukset, IKÄRAKENNE yhteensä, €]]</f>
        <v>2680442.29</v>
      </c>
      <c r="E198" s="15">
        <f>'Lask. kustannukset MUUT'!AD204</f>
        <v>499445.29775209929</v>
      </c>
      <c r="F198" s="231">
        <f>Yhteenveto[[#This Row],[Ikärakenne, laskennallinen kustannus]]+Yhteenveto[[#This Row],[Muut laskennalliset kustannukset ]]</f>
        <v>3179887.5877520991</v>
      </c>
      <c r="G198" s="451">
        <v>1548.77</v>
      </c>
      <c r="H198" s="17">
        <v>2699506.11</v>
      </c>
      <c r="I198" s="339">
        <f>Yhteenveto[[#This Row],[Laskennalliset kustannukset yhteensä]]-Yhteenveto[[#This Row],[Omarahoitusosuus, €]]</f>
        <v>480381.47775209928</v>
      </c>
      <c r="J198" s="33">
        <f>Lisäosat!U199</f>
        <v>47462.36089507358</v>
      </c>
      <c r="K198" s="34">
        <f>'Muut lis_väh'!Q196</f>
        <v>-460345.05950928119</v>
      </c>
      <c r="L198" s="231">
        <f>Yhteenveto[[#This Row],[Valtionosuus omarahoitusosuuden jälkeen (välisumma)]]+Yhteenveto[[#This Row],[Lisäosat yhteensä]]+Yhteenveto[[#This Row],[Valtionosuuteen tehtävät vähennykset ja lisäykset, netto]]</f>
        <v>67498.779137891717</v>
      </c>
      <c r="M198" s="34">
        <f>'Verotuloihin perust tasaus'!N203</f>
        <v>772027.06513998238</v>
      </c>
      <c r="N198" s="303">
        <f>SUM(Yhteenveto[[#This Row],[Valtionosuus ennen verotuloihin perustuvaa valtionosuuden tasausta]]+Yhteenveto[[#This Row],[Verotuloihin perustuva valtionosuuden tasaus]])</f>
        <v>839525.8442778741</v>
      </c>
      <c r="O198" s="241">
        <f>Verokorvaukset!G196</f>
        <v>237106.54309149389</v>
      </c>
      <c r="P198" s="372">
        <f>SUM(Yhteenveto[[#This Row],[Kunnan  peruspalvelujen valtionosuus ]:[Veroperustemuutoksista johtuvien veromenetysten korvaus]])</f>
        <v>1076632.387369368</v>
      </c>
      <c r="Q198" s="34">
        <f>Kotikuntakorvaus!F200</f>
        <v>-915176.5</v>
      </c>
      <c r="R198" s="341">
        <f>+Yhteenveto[[#This Row],[Kunnan  peruspalvelujen valtionosuus ]]+Yhteenveto[[#This Row],[Veroperustemuutoksista johtuvien veromenetysten korvaus]]+Yhteenveto[[#This Row],[Kotikuntakorvaus, netto]]</f>
        <v>161455.88736936799</v>
      </c>
      <c r="S198" s="11"/>
      <c r="T198"/>
    </row>
    <row r="199" spans="1:20" ht="15" x14ac:dyDescent="0.25">
      <c r="A199" s="32">
        <v>619</v>
      </c>
      <c r="B199" s="13" t="s">
        <v>204</v>
      </c>
      <c r="C199" s="15">
        <v>2607</v>
      </c>
      <c r="D199" s="15">
        <f>Ikärakenne[[#This Row],[Laskennalliset kustannukset, IKÄRAKENNE yhteensä, €]]</f>
        <v>3376376.18</v>
      </c>
      <c r="E199" s="15">
        <f>'Lask. kustannukset MUUT'!AD205</f>
        <v>791657.05271233816</v>
      </c>
      <c r="F199" s="231">
        <f>Yhteenveto[[#This Row],[Ikärakenne, laskennallinen kustannus]]+Yhteenveto[[#This Row],[Muut laskennalliset kustannukset ]]</f>
        <v>4168033.2327123382</v>
      </c>
      <c r="G199" s="451">
        <v>1548.77</v>
      </c>
      <c r="H199" s="17">
        <v>4037643.39</v>
      </c>
      <c r="I199" s="339">
        <f>Yhteenveto[[#This Row],[Laskennalliset kustannukset yhteensä]]-Yhteenveto[[#This Row],[Omarahoitusosuus, €]]</f>
        <v>130389.84271233808</v>
      </c>
      <c r="J199" s="33">
        <f>Lisäosat!U200</f>
        <v>160039.94013993704</v>
      </c>
      <c r="K199" s="34">
        <f>'Muut lis_väh'!Q197</f>
        <v>869105.02068558184</v>
      </c>
      <c r="L199" s="231">
        <f>Yhteenveto[[#This Row],[Valtionosuus omarahoitusosuuden jälkeen (välisumma)]]+Yhteenveto[[#This Row],[Lisäosat yhteensä]]+Yhteenveto[[#This Row],[Valtionosuuteen tehtävät vähennykset ja lisäykset, netto]]</f>
        <v>1159534.803537857</v>
      </c>
      <c r="M199" s="34">
        <f>'Verotuloihin perust tasaus'!N204</f>
        <v>1699336.557526974</v>
      </c>
      <c r="N199" s="303">
        <f>SUM(Yhteenveto[[#This Row],[Valtionosuus ennen verotuloihin perustuvaa valtionosuuden tasausta]]+Yhteenveto[[#This Row],[Verotuloihin perustuva valtionosuuden tasaus]])</f>
        <v>2858871.3610648308</v>
      </c>
      <c r="O199" s="241">
        <f>Verokorvaukset!G197</f>
        <v>560219.24330317229</v>
      </c>
      <c r="P199" s="372">
        <f>SUM(Yhteenveto[[#This Row],[Kunnan  peruspalvelujen valtionosuus ]:[Veroperustemuutoksista johtuvien veromenetysten korvaus]])</f>
        <v>3419090.6043680031</v>
      </c>
      <c r="Q199" s="34">
        <f>Kotikuntakorvaus!F201</f>
        <v>148495.33749999999</v>
      </c>
      <c r="R199" s="341">
        <f>+Yhteenveto[[#This Row],[Kunnan  peruspalvelujen valtionosuus ]]+Yhteenveto[[#This Row],[Veroperustemuutoksista johtuvien veromenetysten korvaus]]+Yhteenveto[[#This Row],[Kotikuntakorvaus, netto]]</f>
        <v>3567585.941868003</v>
      </c>
      <c r="S199" s="11"/>
      <c r="T199"/>
    </row>
    <row r="200" spans="1:20" ht="15" x14ac:dyDescent="0.25">
      <c r="A200" s="32">
        <v>620</v>
      </c>
      <c r="B200" s="13" t="s">
        <v>205</v>
      </c>
      <c r="C200" s="15">
        <v>2345</v>
      </c>
      <c r="D200" s="15">
        <f>Ikärakenne[[#This Row],[Laskennalliset kustannukset, IKÄRAKENNE yhteensä, €]]</f>
        <v>2364508.96</v>
      </c>
      <c r="E200" s="15">
        <f>'Lask. kustannukset MUUT'!AD206</f>
        <v>2808699.3986067618</v>
      </c>
      <c r="F200" s="231">
        <f>Yhteenveto[[#This Row],[Ikärakenne, laskennallinen kustannus]]+Yhteenveto[[#This Row],[Muut laskennalliset kustannukset ]]</f>
        <v>5173208.3586067613</v>
      </c>
      <c r="G200" s="451">
        <v>1548.77</v>
      </c>
      <c r="H200" s="17">
        <v>3631865.65</v>
      </c>
      <c r="I200" s="339">
        <f>Yhteenveto[[#This Row],[Laskennalliset kustannukset yhteensä]]-Yhteenveto[[#This Row],[Omarahoitusosuus, €]]</f>
        <v>1541342.7086067614</v>
      </c>
      <c r="J200" s="33">
        <f>Lisäosat!U201</f>
        <v>918251.0731184117</v>
      </c>
      <c r="K200" s="34">
        <f>'Muut lis_väh'!Q198</f>
        <v>423858.82772220823</v>
      </c>
      <c r="L200" s="231">
        <f>Yhteenveto[[#This Row],[Valtionosuus omarahoitusosuuden jälkeen (välisumma)]]+Yhteenveto[[#This Row],[Lisäosat yhteensä]]+Yhteenveto[[#This Row],[Valtionosuuteen tehtävät vähennykset ja lisäykset, netto]]</f>
        <v>2883452.609447381</v>
      </c>
      <c r="M200" s="34">
        <f>'Verotuloihin perust tasaus'!N205</f>
        <v>983768.79625913384</v>
      </c>
      <c r="N200" s="303">
        <f>SUM(Yhteenveto[[#This Row],[Valtionosuus ennen verotuloihin perustuvaa valtionosuuden tasausta]]+Yhteenveto[[#This Row],[Verotuloihin perustuva valtionosuuden tasaus]])</f>
        <v>3867221.4057065146</v>
      </c>
      <c r="O200" s="241">
        <f>Verokorvaukset!G198</f>
        <v>449885.58548860374</v>
      </c>
      <c r="P200" s="372">
        <f>SUM(Yhteenveto[[#This Row],[Kunnan  peruspalvelujen valtionosuus ]:[Veroperustemuutoksista johtuvien veromenetysten korvaus]])</f>
        <v>4317106.9911951181</v>
      </c>
      <c r="Q200" s="34">
        <f>Kotikuntakorvaus!F202</f>
        <v>-5300.25</v>
      </c>
      <c r="R200" s="341">
        <f>+Yhteenveto[[#This Row],[Kunnan  peruspalvelujen valtionosuus ]]+Yhteenveto[[#This Row],[Veroperustemuutoksista johtuvien veromenetysten korvaus]]+Yhteenveto[[#This Row],[Kotikuntakorvaus, netto]]</f>
        <v>4311806.7411951181</v>
      </c>
      <c r="S200" s="11"/>
      <c r="T200"/>
    </row>
    <row r="201" spans="1:20" ht="15" x14ac:dyDescent="0.25">
      <c r="A201" s="32">
        <v>623</v>
      </c>
      <c r="B201" s="13" t="s">
        <v>206</v>
      </c>
      <c r="C201" s="15">
        <v>2101</v>
      </c>
      <c r="D201" s="15">
        <f>Ikärakenne[[#This Row],[Laskennalliset kustannukset, IKÄRAKENNE yhteensä, €]]</f>
        <v>1640010</v>
      </c>
      <c r="E201" s="15">
        <f>'Lask. kustannukset MUUT'!AD207</f>
        <v>2006678.7376718288</v>
      </c>
      <c r="F201" s="231">
        <f>Yhteenveto[[#This Row],[Ikärakenne, laskennallinen kustannus]]+Yhteenveto[[#This Row],[Muut laskennalliset kustannukset ]]</f>
        <v>3646688.7376718288</v>
      </c>
      <c r="G201" s="451">
        <v>1548.77</v>
      </c>
      <c r="H201" s="17">
        <v>3253965.77</v>
      </c>
      <c r="I201" s="339">
        <f>Yhteenveto[[#This Row],[Laskennalliset kustannukset yhteensä]]-Yhteenveto[[#This Row],[Omarahoitusosuus, €]]</f>
        <v>392722.96767182881</v>
      </c>
      <c r="J201" s="33">
        <f>Lisäosat!U202</f>
        <v>790486.31555904332</v>
      </c>
      <c r="K201" s="34">
        <f>'Muut lis_väh'!Q199</f>
        <v>371634.39895905444</v>
      </c>
      <c r="L201" s="231">
        <f>Yhteenveto[[#This Row],[Valtionosuus omarahoitusosuuden jälkeen (välisumma)]]+Yhteenveto[[#This Row],[Lisäosat yhteensä]]+Yhteenveto[[#This Row],[Valtionosuuteen tehtävät vähennykset ja lisäykset, netto]]</f>
        <v>1554843.6821899265</v>
      </c>
      <c r="M201" s="34">
        <f>'Verotuloihin perust tasaus'!N206</f>
        <v>-63581.658320652219</v>
      </c>
      <c r="N201" s="303">
        <f>SUM(Yhteenveto[[#This Row],[Valtionosuus ennen verotuloihin perustuvaa valtionosuuden tasausta]]+Yhteenveto[[#This Row],[Verotuloihin perustuva valtionosuuden tasaus]])</f>
        <v>1491262.0238692742</v>
      </c>
      <c r="O201" s="241">
        <f>Verokorvaukset!G199</f>
        <v>403059.69960031071</v>
      </c>
      <c r="P201" s="372">
        <f>SUM(Yhteenveto[[#This Row],[Kunnan  peruspalvelujen valtionosuus ]:[Veroperustemuutoksista johtuvien veromenetysten korvaus]])</f>
        <v>1894321.7234695849</v>
      </c>
      <c r="Q201" s="34">
        <f>Kotikuntakorvaus!F203</f>
        <v>-22119.71</v>
      </c>
      <c r="R201" s="341">
        <f>+Yhteenveto[[#This Row],[Kunnan  peruspalvelujen valtionosuus ]]+Yhteenveto[[#This Row],[Veroperustemuutoksista johtuvien veromenetysten korvaus]]+Yhteenveto[[#This Row],[Kotikuntakorvaus, netto]]</f>
        <v>1872202.013469585</v>
      </c>
      <c r="S201" s="11"/>
      <c r="T201"/>
    </row>
    <row r="202" spans="1:20" ht="15" x14ac:dyDescent="0.25">
      <c r="A202" s="32">
        <v>624</v>
      </c>
      <c r="B202" s="13" t="s">
        <v>207</v>
      </c>
      <c r="C202" s="15">
        <v>5001</v>
      </c>
      <c r="D202" s="15">
        <f>Ikärakenne[[#This Row],[Laskennalliset kustannukset, IKÄRAKENNE yhteensä, €]]</f>
        <v>8502503.6300000008</v>
      </c>
      <c r="E202" s="15">
        <f>'Lask. kustannukset MUUT'!AD208</f>
        <v>1755175.2485567064</v>
      </c>
      <c r="F202" s="231">
        <f>Yhteenveto[[#This Row],[Ikärakenne, laskennallinen kustannus]]+Yhteenveto[[#This Row],[Muut laskennalliset kustannukset ]]</f>
        <v>10257678.878556708</v>
      </c>
      <c r="G202" s="451">
        <v>1548.77</v>
      </c>
      <c r="H202" s="17">
        <v>7745398.7699999996</v>
      </c>
      <c r="I202" s="339">
        <f>Yhteenveto[[#This Row],[Laskennalliset kustannukset yhteensä]]-Yhteenveto[[#This Row],[Omarahoitusosuus, €]]</f>
        <v>2512280.1085567083</v>
      </c>
      <c r="J202" s="33">
        <f>Lisäosat!U203</f>
        <v>125988.0515916021</v>
      </c>
      <c r="K202" s="34">
        <f>'Muut lis_väh'!Q200</f>
        <v>970083.01922885014</v>
      </c>
      <c r="L202" s="231">
        <f>Yhteenveto[[#This Row],[Valtionosuus omarahoitusosuuden jälkeen (välisumma)]]+Yhteenveto[[#This Row],[Lisäosat yhteensä]]+Yhteenveto[[#This Row],[Valtionosuuteen tehtävät vähennykset ja lisäykset, netto]]</f>
        <v>3608351.1793771605</v>
      </c>
      <c r="M202" s="34">
        <f>'Verotuloihin perust tasaus'!N207</f>
        <v>618962.56803996931</v>
      </c>
      <c r="N202" s="303">
        <f>SUM(Yhteenveto[[#This Row],[Valtionosuus ennen verotuloihin perustuvaa valtionosuuden tasausta]]+Yhteenveto[[#This Row],[Verotuloihin perustuva valtionosuuden tasaus]])</f>
        <v>4227313.7474171296</v>
      </c>
      <c r="O202" s="241">
        <f>Verokorvaukset!G200</f>
        <v>378601.82449533604</v>
      </c>
      <c r="P202" s="372">
        <f>SUM(Yhteenveto[[#This Row],[Kunnan  peruspalvelujen valtionosuus ]:[Veroperustemuutoksista johtuvien veromenetysten korvaus]])</f>
        <v>4605915.5719124656</v>
      </c>
      <c r="Q202" s="34">
        <f>Kotikuntakorvaus!F204</f>
        <v>-236567.82500000001</v>
      </c>
      <c r="R202" s="341">
        <f>+Yhteenveto[[#This Row],[Kunnan  peruspalvelujen valtionosuus ]]+Yhteenveto[[#This Row],[Veroperustemuutoksista johtuvien veromenetysten korvaus]]+Yhteenveto[[#This Row],[Kotikuntakorvaus, netto]]</f>
        <v>4369347.7469124654</v>
      </c>
      <c r="S202" s="11"/>
      <c r="T202"/>
    </row>
    <row r="203" spans="1:20" ht="15" x14ac:dyDescent="0.25">
      <c r="A203" s="32">
        <v>625</v>
      </c>
      <c r="B203" s="13" t="s">
        <v>208</v>
      </c>
      <c r="C203" s="15">
        <v>2976</v>
      </c>
      <c r="D203" s="15">
        <f>Ikärakenne[[#This Row],[Laskennalliset kustannukset, IKÄRAKENNE yhteensä, €]]</f>
        <v>5404329.1200000001</v>
      </c>
      <c r="E203" s="15">
        <f>'Lask. kustannukset MUUT'!AD209</f>
        <v>1142918.5596271055</v>
      </c>
      <c r="F203" s="231">
        <f>Yhteenveto[[#This Row],[Ikärakenne, laskennallinen kustannus]]+Yhteenveto[[#This Row],[Muut laskennalliset kustannukset ]]</f>
        <v>6547247.6796271056</v>
      </c>
      <c r="G203" s="451">
        <v>1548.77</v>
      </c>
      <c r="H203" s="17">
        <v>4609139.5199999996</v>
      </c>
      <c r="I203" s="339">
        <f>Yhteenveto[[#This Row],[Laskennalliset kustannukset yhteensä]]-Yhteenveto[[#This Row],[Omarahoitusosuus, €]]</f>
        <v>1938108.159627106</v>
      </c>
      <c r="J203" s="33">
        <f>Lisäosat!U204</f>
        <v>253495.65323100038</v>
      </c>
      <c r="K203" s="34">
        <f>'Muut lis_väh'!Q201</f>
        <v>1015783.3416961655</v>
      </c>
      <c r="L203" s="231">
        <f>Yhteenveto[[#This Row],[Valtionosuus omarahoitusosuuden jälkeen (välisumma)]]+Yhteenveto[[#This Row],[Lisäosat yhteensä]]+Yhteenveto[[#This Row],[Valtionosuuteen tehtävät vähennykset ja lisäykset, netto]]</f>
        <v>3207387.1545542721</v>
      </c>
      <c r="M203" s="34">
        <f>'Verotuloihin perust tasaus'!N208</f>
        <v>652264.37446664833</v>
      </c>
      <c r="N203" s="303">
        <f>SUM(Yhteenveto[[#This Row],[Valtionosuus ennen verotuloihin perustuvaa valtionosuuden tasausta]]+Yhteenveto[[#This Row],[Verotuloihin perustuva valtionosuuden tasaus]])</f>
        <v>3859651.5290209204</v>
      </c>
      <c r="O203" s="241">
        <f>Verokorvaukset!G201</f>
        <v>390910.23798878962</v>
      </c>
      <c r="P203" s="372">
        <f>SUM(Yhteenveto[[#This Row],[Kunnan  peruspalvelujen valtionosuus ]:[Veroperustemuutoksista johtuvien veromenetysten korvaus]])</f>
        <v>4250561.76700971</v>
      </c>
      <c r="Q203" s="34">
        <f>Kotikuntakorvaus!F205</f>
        <v>-53002.5</v>
      </c>
      <c r="R203" s="341">
        <f>+Yhteenveto[[#This Row],[Kunnan  peruspalvelujen valtionosuus ]]+Yhteenveto[[#This Row],[Veroperustemuutoksista johtuvien veromenetysten korvaus]]+Yhteenveto[[#This Row],[Kotikuntakorvaus, netto]]</f>
        <v>4197559.26700971</v>
      </c>
      <c r="S203" s="11"/>
      <c r="T203"/>
    </row>
    <row r="204" spans="1:20" ht="15" x14ac:dyDescent="0.25">
      <c r="A204" s="32">
        <v>626</v>
      </c>
      <c r="B204" s="13" t="s">
        <v>209</v>
      </c>
      <c r="C204" s="15">
        <v>4702</v>
      </c>
      <c r="D204" s="15">
        <f>Ikärakenne[[#This Row],[Laskennalliset kustannukset, IKÄRAKENNE yhteensä, €]]</f>
        <v>7219043.0100000007</v>
      </c>
      <c r="E204" s="15">
        <f>'Lask. kustannukset MUUT'!AD210</f>
        <v>2203044.2939359685</v>
      </c>
      <c r="F204" s="231">
        <f>Yhteenveto[[#This Row],[Ikärakenne, laskennallinen kustannus]]+Yhteenveto[[#This Row],[Muut laskennalliset kustannukset ]]</f>
        <v>9422087.3039359692</v>
      </c>
      <c r="G204" s="451">
        <v>1548.77</v>
      </c>
      <c r="H204" s="17">
        <v>7282316.54</v>
      </c>
      <c r="I204" s="339">
        <f>Yhteenveto[[#This Row],[Laskennalliset kustannukset yhteensä]]-Yhteenveto[[#This Row],[Omarahoitusosuus, €]]</f>
        <v>2139770.7639359692</v>
      </c>
      <c r="J204" s="33">
        <f>Lisäosat!U205</f>
        <v>752764.47495713225</v>
      </c>
      <c r="K204" s="34">
        <f>'Muut lis_väh'!Q202</f>
        <v>-1584320.8785061117</v>
      </c>
      <c r="L204" s="231">
        <f>Yhteenveto[[#This Row],[Valtionosuus omarahoitusosuuden jälkeen (välisumma)]]+Yhteenveto[[#This Row],[Lisäosat yhteensä]]+Yhteenveto[[#This Row],[Valtionosuuteen tehtävät vähennykset ja lisäykset, netto]]</f>
        <v>1308214.3603869898</v>
      </c>
      <c r="M204" s="34">
        <f>'Verotuloihin perust tasaus'!N209</f>
        <v>2422205.879860322</v>
      </c>
      <c r="N204" s="303">
        <f>SUM(Yhteenveto[[#This Row],[Valtionosuus ennen verotuloihin perustuvaa valtionosuuden tasausta]]+Yhteenveto[[#This Row],[Verotuloihin perustuva valtionosuuden tasaus]])</f>
        <v>3730420.240247312</v>
      </c>
      <c r="O204" s="241">
        <f>Verokorvaukset!G202</f>
        <v>671804.72327473969</v>
      </c>
      <c r="P204" s="372">
        <f>SUM(Yhteenveto[[#This Row],[Kunnan  peruspalvelujen valtionosuus ]:[Veroperustemuutoksista johtuvien veromenetysten korvaus]])</f>
        <v>4402224.9635220515</v>
      </c>
      <c r="Q204" s="34">
        <f>Kotikuntakorvaus!F206</f>
        <v>-84892.337499999994</v>
      </c>
      <c r="R204" s="341">
        <f>+Yhteenveto[[#This Row],[Kunnan  peruspalvelujen valtionosuus ]]+Yhteenveto[[#This Row],[Veroperustemuutoksista johtuvien veromenetysten korvaus]]+Yhteenveto[[#This Row],[Kotikuntakorvaus, netto]]</f>
        <v>4317332.6260220511</v>
      </c>
      <c r="S204" s="11"/>
      <c r="T204"/>
    </row>
    <row r="205" spans="1:20" ht="15" x14ac:dyDescent="0.25">
      <c r="A205" s="32">
        <v>630</v>
      </c>
      <c r="B205" s="13" t="s">
        <v>210</v>
      </c>
      <c r="C205" s="15">
        <v>1641</v>
      </c>
      <c r="D205" s="15">
        <f>Ikärakenne[[#This Row],[Laskennalliset kustannukset, IKÄRAKENNE yhteensä, €]]</f>
        <v>3745974.55</v>
      </c>
      <c r="E205" s="15">
        <f>'Lask. kustannukset MUUT'!AD211</f>
        <v>1223604.3548159639</v>
      </c>
      <c r="F205" s="231">
        <f>Yhteenveto[[#This Row],[Ikärakenne, laskennallinen kustannus]]+Yhteenveto[[#This Row],[Muut laskennalliset kustannukset ]]</f>
        <v>4969578.9048159635</v>
      </c>
      <c r="G205" s="451">
        <v>1548.77</v>
      </c>
      <c r="H205" s="17">
        <v>2541531.5699999998</v>
      </c>
      <c r="I205" s="339">
        <f>Yhteenveto[[#This Row],[Laskennalliset kustannukset yhteensä]]-Yhteenveto[[#This Row],[Omarahoitusosuus, €]]</f>
        <v>2428047.3348159636</v>
      </c>
      <c r="J205" s="33">
        <f>Lisäosat!U206</f>
        <v>601770.89513750549</v>
      </c>
      <c r="K205" s="34">
        <f>'Muut lis_väh'!Q203</f>
        <v>-699848.72228066053</v>
      </c>
      <c r="L205" s="231">
        <f>Yhteenveto[[#This Row],[Valtionosuus omarahoitusosuuden jälkeen (välisumma)]]+Yhteenveto[[#This Row],[Lisäosat yhteensä]]+Yhteenveto[[#This Row],[Valtionosuuteen tehtävät vähennykset ja lisäykset, netto]]</f>
        <v>2329969.5076728086</v>
      </c>
      <c r="M205" s="34">
        <f>'Verotuloihin perust tasaus'!N210</f>
        <v>748601.36605869059</v>
      </c>
      <c r="N205" s="303">
        <f>SUM(Yhteenveto[[#This Row],[Valtionosuus ennen verotuloihin perustuvaa valtionosuuden tasausta]]+Yhteenveto[[#This Row],[Verotuloihin perustuva valtionosuuden tasaus]])</f>
        <v>3078570.8737314991</v>
      </c>
      <c r="O205" s="241">
        <f>Verokorvaukset!G203</f>
        <v>210983.71326132771</v>
      </c>
      <c r="P205" s="372">
        <f>SUM(Yhteenveto[[#This Row],[Kunnan  peruspalvelujen valtionosuus ]:[Veroperustemuutoksista johtuvien veromenetysten korvaus]])</f>
        <v>3289554.5869928268</v>
      </c>
      <c r="Q205" s="34">
        <f>Kotikuntakorvaus!F207</f>
        <v>258210.51250000001</v>
      </c>
      <c r="R205" s="341">
        <f>+Yhteenveto[[#This Row],[Kunnan  peruspalvelujen valtionosuus ]]+Yhteenveto[[#This Row],[Veroperustemuutoksista johtuvien veromenetysten korvaus]]+Yhteenveto[[#This Row],[Kotikuntakorvaus, netto]]</f>
        <v>3547765.099492827</v>
      </c>
      <c r="S205" s="11"/>
      <c r="T205"/>
    </row>
    <row r="206" spans="1:20" ht="15" x14ac:dyDescent="0.25">
      <c r="A206" s="32">
        <v>631</v>
      </c>
      <c r="B206" s="13" t="s">
        <v>211</v>
      </c>
      <c r="C206" s="15">
        <v>1919</v>
      </c>
      <c r="D206" s="15">
        <f>Ikärakenne[[#This Row],[Laskennalliset kustannukset, IKÄRAKENNE yhteensä, €]]</f>
        <v>3098607.0999999996</v>
      </c>
      <c r="E206" s="15">
        <f>'Lask. kustannukset MUUT'!AD212</f>
        <v>476974.60665863362</v>
      </c>
      <c r="F206" s="231">
        <f>Yhteenveto[[#This Row],[Ikärakenne, laskennallinen kustannus]]+Yhteenveto[[#This Row],[Muut laskennalliset kustannukset ]]</f>
        <v>3575581.7066586334</v>
      </c>
      <c r="G206" s="451">
        <v>1548.77</v>
      </c>
      <c r="H206" s="17">
        <v>2972089.63</v>
      </c>
      <c r="I206" s="339">
        <f>Yhteenveto[[#This Row],[Laskennalliset kustannukset yhteensä]]-Yhteenveto[[#This Row],[Omarahoitusosuus, €]]</f>
        <v>603492.07665863354</v>
      </c>
      <c r="J206" s="33">
        <f>Lisäosat!U207</f>
        <v>29534.24714637925</v>
      </c>
      <c r="K206" s="34">
        <f>'Muut lis_väh'!Q204</f>
        <v>207054.89491014331</v>
      </c>
      <c r="L206" s="231">
        <f>Yhteenveto[[#This Row],[Valtionosuus omarahoitusosuuden jälkeen (välisumma)]]+Yhteenveto[[#This Row],[Lisäosat yhteensä]]+Yhteenveto[[#This Row],[Valtionosuuteen tehtävät vähennykset ja lisäykset, netto]]</f>
        <v>840081.21871515608</v>
      </c>
      <c r="M206" s="34">
        <f>'Verotuloihin perust tasaus'!N211</f>
        <v>631752.29154748085</v>
      </c>
      <c r="N206" s="303">
        <f>SUM(Yhteenveto[[#This Row],[Valtionosuus ennen verotuloihin perustuvaa valtionosuuden tasausta]]+Yhteenveto[[#This Row],[Verotuloihin perustuva valtionosuuden tasaus]])</f>
        <v>1471833.5102626369</v>
      </c>
      <c r="O206" s="241">
        <f>Verokorvaukset!G204</f>
        <v>171823.31905254952</v>
      </c>
      <c r="P206" s="372">
        <f>SUM(Yhteenveto[[#This Row],[Kunnan  peruspalvelujen valtionosuus ]:[Veroperustemuutoksista johtuvien veromenetysten korvaus]])</f>
        <v>1643656.8293151865</v>
      </c>
      <c r="Q206" s="34">
        <f>Kotikuntakorvaus!F208</f>
        <v>-980457.91249999998</v>
      </c>
      <c r="R206" s="341">
        <f>+Yhteenveto[[#This Row],[Kunnan  peruspalvelujen valtionosuus ]]+Yhteenveto[[#This Row],[Veroperustemuutoksista johtuvien veromenetysten korvaus]]+Yhteenveto[[#This Row],[Kotikuntakorvaus, netto]]</f>
        <v>663198.9168151865</v>
      </c>
      <c r="S206" s="11"/>
      <c r="T206"/>
    </row>
    <row r="207" spans="1:20" ht="15" x14ac:dyDescent="0.25">
      <c r="A207" s="32">
        <v>635</v>
      </c>
      <c r="B207" s="13" t="s">
        <v>212</v>
      </c>
      <c r="C207" s="15">
        <v>6238</v>
      </c>
      <c r="D207" s="15">
        <f>Ikärakenne[[#This Row],[Laskennalliset kustannukset, IKÄRAKENNE yhteensä, €]]</f>
        <v>9298387.9399999995</v>
      </c>
      <c r="E207" s="15">
        <f>'Lask. kustannukset MUUT'!AD213</f>
        <v>1695114.4804741223</v>
      </c>
      <c r="F207" s="231">
        <f>Yhteenveto[[#This Row],[Ikärakenne, laskennallinen kustannus]]+Yhteenveto[[#This Row],[Muut laskennalliset kustannukset ]]</f>
        <v>10993502.420474121</v>
      </c>
      <c r="G207" s="451">
        <v>1548.77</v>
      </c>
      <c r="H207" s="17">
        <v>9661227.2599999998</v>
      </c>
      <c r="I207" s="339">
        <f>Yhteenveto[[#This Row],[Laskennalliset kustannukset yhteensä]]-Yhteenveto[[#This Row],[Omarahoitusosuus, €]]</f>
        <v>1332275.1604741216</v>
      </c>
      <c r="J207" s="33">
        <f>Lisäosat!U208</f>
        <v>332523.94303941447</v>
      </c>
      <c r="K207" s="34">
        <f>'Muut lis_väh'!Q205</f>
        <v>-498855.92715499015</v>
      </c>
      <c r="L207" s="231">
        <f>Yhteenveto[[#This Row],[Valtionosuus omarahoitusosuuden jälkeen (välisumma)]]+Yhteenveto[[#This Row],[Lisäosat yhteensä]]+Yhteenveto[[#This Row],[Valtionosuuteen tehtävät vähennykset ja lisäykset, netto]]</f>
        <v>1165943.1763585459</v>
      </c>
      <c r="M207" s="34">
        <f>'Verotuloihin perust tasaus'!N212</f>
        <v>2160513.5847100308</v>
      </c>
      <c r="N207" s="303">
        <f>SUM(Yhteenveto[[#This Row],[Valtionosuus ennen verotuloihin perustuvaa valtionosuuden tasausta]]+Yhteenveto[[#This Row],[Verotuloihin perustuva valtionosuuden tasaus]])</f>
        <v>3326456.7610685769</v>
      </c>
      <c r="O207" s="241">
        <f>Verokorvaukset!G205</f>
        <v>819115.80015060888</v>
      </c>
      <c r="P207" s="372">
        <f>SUM(Yhteenveto[[#This Row],[Kunnan  peruspalvelujen valtionosuus ]:[Veroperustemuutoksista johtuvien veromenetysten korvaus]])</f>
        <v>4145572.5612191856</v>
      </c>
      <c r="Q207" s="34">
        <f>Kotikuntakorvaus!F209</f>
        <v>-305824.42500000005</v>
      </c>
      <c r="R207" s="341">
        <f>+Yhteenveto[[#This Row],[Kunnan  peruspalvelujen valtionosuus ]]+Yhteenveto[[#This Row],[Veroperustemuutoksista johtuvien veromenetysten korvaus]]+Yhteenveto[[#This Row],[Kotikuntakorvaus, netto]]</f>
        <v>3839748.1362191858</v>
      </c>
      <c r="S207" s="11"/>
      <c r="T207"/>
    </row>
    <row r="208" spans="1:20" ht="15" x14ac:dyDescent="0.25">
      <c r="A208" s="32">
        <v>636</v>
      </c>
      <c r="B208" s="13" t="s">
        <v>213</v>
      </c>
      <c r="C208" s="15">
        <v>8011</v>
      </c>
      <c r="D208" s="15">
        <f>Ikärakenne[[#This Row],[Laskennalliset kustannukset, IKÄRAKENNE yhteensä, €]]</f>
        <v>14797477.82</v>
      </c>
      <c r="E208" s="15">
        <f>'Lask. kustannukset MUUT'!AD214</f>
        <v>2669403.925786736</v>
      </c>
      <c r="F208" s="231">
        <f>Yhteenveto[[#This Row],[Ikärakenne, laskennallinen kustannus]]+Yhteenveto[[#This Row],[Muut laskennalliset kustannukset ]]</f>
        <v>17466881.745786738</v>
      </c>
      <c r="G208" s="451">
        <v>1548.77</v>
      </c>
      <c r="H208" s="17">
        <v>12407196.470000001</v>
      </c>
      <c r="I208" s="339">
        <f>Yhteenveto[[#This Row],[Laskennalliset kustannukset yhteensä]]-Yhteenveto[[#This Row],[Omarahoitusosuus, €]]</f>
        <v>5059685.275786737</v>
      </c>
      <c r="J208" s="33">
        <f>Lisäosat!U209</f>
        <v>227439.91695590405</v>
      </c>
      <c r="K208" s="34">
        <f>'Muut lis_väh'!Q206</f>
        <v>-137542.86848091162</v>
      </c>
      <c r="L208" s="231">
        <f>Yhteenveto[[#This Row],[Valtionosuus omarahoitusosuuden jälkeen (välisumma)]]+Yhteenveto[[#This Row],[Lisäosat yhteensä]]+Yhteenveto[[#This Row],[Valtionosuuteen tehtävät vähennykset ja lisäykset, netto]]</f>
        <v>5149582.3242617296</v>
      </c>
      <c r="M208" s="34">
        <f>'Verotuloihin perust tasaus'!N213</f>
        <v>3191836.447983386</v>
      </c>
      <c r="N208" s="303">
        <f>SUM(Yhteenveto[[#This Row],[Valtionosuus ennen verotuloihin perustuvaa valtionosuuden tasausta]]+Yhteenveto[[#This Row],[Verotuloihin perustuva valtionosuuden tasaus]])</f>
        <v>8341418.7722451156</v>
      </c>
      <c r="O208" s="241">
        <f>Verokorvaukset!G206</f>
        <v>1262293.5496881392</v>
      </c>
      <c r="P208" s="372">
        <f>SUM(Yhteenveto[[#This Row],[Kunnan  peruspalvelujen valtionosuus ]:[Veroperustemuutoksista johtuvien veromenetysten korvaus]])</f>
        <v>9603712.3219332546</v>
      </c>
      <c r="Q208" s="34">
        <f>Kotikuntakorvaus!F210</f>
        <v>703254.83750000002</v>
      </c>
      <c r="R208" s="341">
        <f>+Yhteenveto[[#This Row],[Kunnan  peruspalvelujen valtionosuus ]]+Yhteenveto[[#This Row],[Veroperustemuutoksista johtuvien veromenetysten korvaus]]+Yhteenveto[[#This Row],[Kotikuntakorvaus, netto]]</f>
        <v>10306967.159433255</v>
      </c>
      <c r="S208" s="11"/>
      <c r="T208"/>
    </row>
    <row r="209" spans="1:20" ht="15" x14ac:dyDescent="0.25">
      <c r="A209" s="32">
        <v>638</v>
      </c>
      <c r="B209" s="13" t="s">
        <v>214</v>
      </c>
      <c r="C209" s="15">
        <v>51737</v>
      </c>
      <c r="D209" s="15">
        <f>Ikärakenne[[#This Row],[Laskennalliset kustannukset, IKÄRAKENNE yhteensä, €]]</f>
        <v>92206499.190000013</v>
      </c>
      <c r="E209" s="15">
        <f>'Lask. kustannukset MUUT'!AD215</f>
        <v>23447114.298612457</v>
      </c>
      <c r="F209" s="231">
        <f>Yhteenveto[[#This Row],[Ikärakenne, laskennallinen kustannus]]+Yhteenveto[[#This Row],[Muut laskennalliset kustannukset ]]</f>
        <v>115653613.48861247</v>
      </c>
      <c r="G209" s="451">
        <v>1548.77</v>
      </c>
      <c r="H209" s="17">
        <v>80128713.489999995</v>
      </c>
      <c r="I209" s="339">
        <f>Yhteenveto[[#This Row],[Laskennalliset kustannukset yhteensä]]-Yhteenveto[[#This Row],[Omarahoitusosuus, €]]</f>
        <v>35524899.998612478</v>
      </c>
      <c r="J209" s="33">
        <f>Lisäosat!U210</f>
        <v>2024177.186106466</v>
      </c>
      <c r="K209" s="34">
        <f>'Muut lis_väh'!Q207</f>
        <v>12273376.084188143</v>
      </c>
      <c r="L209" s="231">
        <f>Yhteenveto[[#This Row],[Valtionosuus omarahoitusosuuden jälkeen (välisumma)]]+Yhteenveto[[#This Row],[Lisäosat yhteensä]]+Yhteenveto[[#This Row],[Valtionosuuteen tehtävät vähennykset ja lisäykset, netto]]</f>
        <v>49822453.268907085</v>
      </c>
      <c r="M209" s="34">
        <f>'Verotuloihin perust tasaus'!N214</f>
        <v>-2491439.4570051809</v>
      </c>
      <c r="N209" s="303">
        <f>SUM(Yhteenveto[[#This Row],[Valtionosuus ennen verotuloihin perustuvaa valtionosuuden tasausta]]+Yhteenveto[[#This Row],[Verotuloihin perustuva valtionosuuden tasaus]])</f>
        <v>47331013.811901905</v>
      </c>
      <c r="O209" s="241">
        <f>Verokorvaukset!G207</f>
        <v>4578129.7712585945</v>
      </c>
      <c r="P209" s="372">
        <f>SUM(Yhteenveto[[#This Row],[Kunnan  peruspalvelujen valtionosuus ]:[Veroperustemuutoksista johtuvien veromenetysten korvaus]])</f>
        <v>51909143.583160497</v>
      </c>
      <c r="Q209" s="34">
        <f>Kotikuntakorvaus!F211</f>
        <v>-625093.81749999989</v>
      </c>
      <c r="R209" s="341">
        <f>+Yhteenveto[[#This Row],[Kunnan  peruspalvelujen valtionosuus ]]+Yhteenveto[[#This Row],[Veroperustemuutoksista johtuvien veromenetysten korvaus]]+Yhteenveto[[#This Row],[Kotikuntakorvaus, netto]]</f>
        <v>51284049.765660495</v>
      </c>
      <c r="S209" s="11"/>
      <c r="T209"/>
    </row>
    <row r="210" spans="1:20" ht="15" x14ac:dyDescent="0.25">
      <c r="A210" s="32">
        <v>678</v>
      </c>
      <c r="B210" s="13" t="s">
        <v>215</v>
      </c>
      <c r="C210" s="15">
        <v>23571</v>
      </c>
      <c r="D210" s="15">
        <f>Ikärakenne[[#This Row],[Laskennalliset kustannukset, IKÄRAKENNE yhteensä, €]]</f>
        <v>43098451.289999999</v>
      </c>
      <c r="E210" s="15">
        <f>'Lask. kustannukset MUUT'!AD216</f>
        <v>6818570.5659083948</v>
      </c>
      <c r="F210" s="231">
        <f>Yhteenveto[[#This Row],[Ikärakenne, laskennallinen kustannus]]+Yhteenveto[[#This Row],[Muut laskennalliset kustannukset ]]</f>
        <v>49917021.855908394</v>
      </c>
      <c r="G210" s="451">
        <v>1548.77</v>
      </c>
      <c r="H210" s="17">
        <v>36506057.670000002</v>
      </c>
      <c r="I210" s="339">
        <f>Yhteenveto[[#This Row],[Laskennalliset kustannukset yhteensä]]-Yhteenveto[[#This Row],[Omarahoitusosuus, €]]</f>
        <v>13410964.185908392</v>
      </c>
      <c r="J210" s="33">
        <f>Lisäosat!U211</f>
        <v>1499324.0519606033</v>
      </c>
      <c r="K210" s="34">
        <f>'Muut lis_väh'!Q208</f>
        <v>-426943.65869503329</v>
      </c>
      <c r="L210" s="231">
        <f>Yhteenveto[[#This Row],[Valtionosuus omarahoitusosuuden jälkeen (välisumma)]]+Yhteenveto[[#This Row],[Lisäosat yhteensä]]+Yhteenveto[[#This Row],[Valtionosuuteen tehtävät vähennykset ja lisäykset, netto]]</f>
        <v>14483344.579173962</v>
      </c>
      <c r="M210" s="34">
        <f>'Verotuloihin perust tasaus'!N215</f>
        <v>-196638.63392725517</v>
      </c>
      <c r="N210" s="303">
        <f>SUM(Yhteenveto[[#This Row],[Valtionosuus ennen verotuloihin perustuvaa valtionosuuden tasausta]]+Yhteenveto[[#This Row],[Verotuloihin perustuva valtionosuuden tasaus]])</f>
        <v>14286705.945246706</v>
      </c>
      <c r="O210" s="241">
        <f>Verokorvaukset!G208</f>
        <v>1761716.1598599327</v>
      </c>
      <c r="P210" s="372">
        <f>SUM(Yhteenveto[[#This Row],[Kunnan  peruspalvelujen valtionosuus ]:[Veroperustemuutoksista johtuvien veromenetysten korvaus]])</f>
        <v>16048422.105106639</v>
      </c>
      <c r="Q210" s="34">
        <f>Kotikuntakorvaus!F212</f>
        <v>51076.742499999935</v>
      </c>
      <c r="R210" s="341">
        <f>+Yhteenveto[[#This Row],[Kunnan  peruspalvelujen valtionosuus ]]+Yhteenveto[[#This Row],[Veroperustemuutoksista johtuvien veromenetysten korvaus]]+Yhteenveto[[#This Row],[Kotikuntakorvaus, netto]]</f>
        <v>16099498.847606638</v>
      </c>
      <c r="S210" s="11"/>
      <c r="T210"/>
    </row>
    <row r="211" spans="1:20" ht="15" x14ac:dyDescent="0.25">
      <c r="A211" s="32">
        <v>680</v>
      </c>
      <c r="B211" s="13" t="s">
        <v>216</v>
      </c>
      <c r="C211" s="15">
        <v>25738</v>
      </c>
      <c r="D211" s="15">
        <f>Ikärakenne[[#This Row],[Laskennalliset kustannukset, IKÄRAKENNE yhteensä, €]]</f>
        <v>43078160.670000002</v>
      </c>
      <c r="E211" s="15">
        <f>'Lask. kustannukset MUUT'!AD217</f>
        <v>10693370.062893657</v>
      </c>
      <c r="F211" s="231">
        <f>Yhteenveto[[#This Row],[Ikärakenne, laskennallinen kustannus]]+Yhteenveto[[#This Row],[Muut laskennalliset kustannukset ]]</f>
        <v>53771530.732893661</v>
      </c>
      <c r="G211" s="451">
        <v>1548.77</v>
      </c>
      <c r="H211" s="17">
        <v>39862242.259999998</v>
      </c>
      <c r="I211" s="339">
        <f>Yhteenveto[[#This Row],[Laskennalliset kustannukset yhteensä]]-Yhteenveto[[#This Row],[Omarahoitusosuus, €]]</f>
        <v>13909288.472893663</v>
      </c>
      <c r="J211" s="33">
        <f>Lisäosat!U212</f>
        <v>1137599.5670973153</v>
      </c>
      <c r="K211" s="34">
        <f>'Muut lis_väh'!Q209</f>
        <v>-1235978.0006360807</v>
      </c>
      <c r="L211" s="231">
        <f>Yhteenveto[[#This Row],[Valtionosuus omarahoitusosuuden jälkeen (välisumma)]]+Yhteenveto[[#This Row],[Lisäosat yhteensä]]+Yhteenveto[[#This Row],[Valtionosuuteen tehtävät vähennykset ja lisäykset, netto]]</f>
        <v>13810910.039354898</v>
      </c>
      <c r="M211" s="34">
        <f>'Verotuloihin perust tasaus'!N216</f>
        <v>1766042.507889699</v>
      </c>
      <c r="N211" s="303">
        <f>SUM(Yhteenveto[[#This Row],[Valtionosuus ennen verotuloihin perustuvaa valtionosuuden tasausta]]+Yhteenveto[[#This Row],[Verotuloihin perustuva valtionosuuden tasaus]])</f>
        <v>15576952.547244597</v>
      </c>
      <c r="O211" s="241">
        <f>Verokorvaukset!G209</f>
        <v>1802531.5181822574</v>
      </c>
      <c r="P211" s="372">
        <f>SUM(Yhteenveto[[#This Row],[Kunnan  peruspalvelujen valtionosuus ]:[Veroperustemuutoksista johtuvien veromenetysten korvaus]])</f>
        <v>17379484.065426856</v>
      </c>
      <c r="Q211" s="34">
        <f>Kotikuntakorvaus!F213</f>
        <v>-756416.34499999997</v>
      </c>
      <c r="R211" s="341">
        <f>+Yhteenveto[[#This Row],[Kunnan  peruspalvelujen valtionosuus ]]+Yhteenveto[[#This Row],[Veroperustemuutoksista johtuvien veromenetysten korvaus]]+Yhteenveto[[#This Row],[Kotikuntakorvaus, netto]]</f>
        <v>16623067.720426856</v>
      </c>
      <c r="S211" s="11"/>
      <c r="T211"/>
    </row>
    <row r="212" spans="1:20" ht="15" x14ac:dyDescent="0.25">
      <c r="A212" s="32">
        <v>681</v>
      </c>
      <c r="B212" s="13" t="s">
        <v>217</v>
      </c>
      <c r="C212" s="15">
        <v>3246</v>
      </c>
      <c r="D212" s="15">
        <f>Ikärakenne[[#This Row],[Laskennalliset kustannukset, IKÄRAKENNE yhteensä, €]]</f>
        <v>4129817.66</v>
      </c>
      <c r="E212" s="15">
        <f>'Lask. kustannukset MUUT'!AD218</f>
        <v>1392343.287283794</v>
      </c>
      <c r="F212" s="231">
        <f>Yhteenveto[[#This Row],[Ikärakenne, laskennallinen kustannus]]+Yhteenveto[[#This Row],[Muut laskennalliset kustannukset ]]</f>
        <v>5522160.9472837942</v>
      </c>
      <c r="G212" s="451">
        <v>1548.77</v>
      </c>
      <c r="H212" s="17">
        <v>5027307.42</v>
      </c>
      <c r="I212" s="339">
        <f>Yhteenveto[[#This Row],[Laskennalliset kustannukset yhteensä]]-Yhteenveto[[#This Row],[Omarahoitusosuus, €]]</f>
        <v>494853.52728379425</v>
      </c>
      <c r="J212" s="33">
        <f>Lisäosat!U213</f>
        <v>314169.79356443614</v>
      </c>
      <c r="K212" s="34">
        <f>'Muut lis_väh'!Q210</f>
        <v>219502.426393534</v>
      </c>
      <c r="L212" s="231">
        <f>Yhteenveto[[#This Row],[Valtionosuus omarahoitusosuuden jälkeen (välisumma)]]+Yhteenveto[[#This Row],[Lisäosat yhteensä]]+Yhteenveto[[#This Row],[Valtionosuuteen tehtävät vähennykset ja lisäykset, netto]]</f>
        <v>1028525.7472417643</v>
      </c>
      <c r="M212" s="34">
        <f>'Verotuloihin perust tasaus'!N217</f>
        <v>1363850.4763606191</v>
      </c>
      <c r="N212" s="303">
        <f>SUM(Yhteenveto[[#This Row],[Valtionosuus ennen verotuloihin perustuvaa valtionosuuden tasausta]]+Yhteenveto[[#This Row],[Verotuloihin perustuva valtionosuuden tasaus]])</f>
        <v>2392376.2236023834</v>
      </c>
      <c r="O212" s="241">
        <f>Verokorvaukset!G210</f>
        <v>604069.04466836061</v>
      </c>
      <c r="P212" s="372">
        <f>SUM(Yhteenveto[[#This Row],[Kunnan  peruspalvelujen valtionosuus ]:[Veroperustemuutoksista johtuvien veromenetysten korvaus]])</f>
        <v>2996445.268270744</v>
      </c>
      <c r="Q212" s="34">
        <f>Kotikuntakorvaus!F214</f>
        <v>33833.262499999997</v>
      </c>
      <c r="R212" s="341">
        <f>+Yhteenveto[[#This Row],[Kunnan  peruspalvelujen valtionosuus ]]+Yhteenveto[[#This Row],[Veroperustemuutoksista johtuvien veromenetysten korvaus]]+Yhteenveto[[#This Row],[Kotikuntakorvaus, netto]]</f>
        <v>3030278.5307707442</v>
      </c>
      <c r="S212" s="11"/>
      <c r="T212"/>
    </row>
    <row r="213" spans="1:20" ht="15" x14ac:dyDescent="0.25">
      <c r="A213" s="32">
        <v>683</v>
      </c>
      <c r="B213" s="13" t="s">
        <v>218</v>
      </c>
      <c r="C213" s="15">
        <v>3570</v>
      </c>
      <c r="D213" s="15">
        <f>Ikärakenne[[#This Row],[Laskennalliset kustannukset, IKÄRAKENNE yhteensä, €]]</f>
        <v>6772920.9100000011</v>
      </c>
      <c r="E213" s="15">
        <f>'Lask. kustannukset MUUT'!AD219</f>
        <v>3541945.2208132637</v>
      </c>
      <c r="F213" s="231">
        <f>Yhteenveto[[#This Row],[Ikärakenne, laskennallinen kustannus]]+Yhteenveto[[#This Row],[Muut laskennalliset kustannukset ]]</f>
        <v>10314866.130813265</v>
      </c>
      <c r="G213" s="451">
        <v>1548.77</v>
      </c>
      <c r="H213" s="17">
        <v>5529108.9000000004</v>
      </c>
      <c r="I213" s="339">
        <f>Yhteenveto[[#This Row],[Laskennalliset kustannukset yhteensä]]-Yhteenveto[[#This Row],[Omarahoitusosuus, €]]</f>
        <v>4785757.2308132648</v>
      </c>
      <c r="J213" s="33">
        <f>Lisäosat!U214</f>
        <v>1369337.3614210384</v>
      </c>
      <c r="K213" s="34">
        <f>'Muut lis_väh'!Q211</f>
        <v>-442508.76129369624</v>
      </c>
      <c r="L213" s="231">
        <f>Yhteenveto[[#This Row],[Valtionosuus omarahoitusosuuden jälkeen (välisumma)]]+Yhteenveto[[#This Row],[Lisäosat yhteensä]]+Yhteenveto[[#This Row],[Valtionosuuteen tehtävät vähennykset ja lisäykset, netto]]</f>
        <v>5712585.830940607</v>
      </c>
      <c r="M213" s="34">
        <f>'Verotuloihin perust tasaus'!N218</f>
        <v>2505762.6520668627</v>
      </c>
      <c r="N213" s="303">
        <f>SUM(Yhteenveto[[#This Row],[Valtionosuus ennen verotuloihin perustuvaa valtionosuuden tasausta]]+Yhteenveto[[#This Row],[Verotuloihin perustuva valtionosuuden tasaus]])</f>
        <v>8218348.4830074701</v>
      </c>
      <c r="O213" s="241">
        <f>Verokorvaukset!G211</f>
        <v>567481.4697390541</v>
      </c>
      <c r="P213" s="372">
        <f>SUM(Yhteenveto[[#This Row],[Kunnan  peruspalvelujen valtionosuus ]:[Veroperustemuutoksista johtuvien veromenetysten korvaus]])</f>
        <v>8785829.9527465235</v>
      </c>
      <c r="Q213" s="34">
        <f>Kotikuntakorvaus!F215</f>
        <v>31801.5</v>
      </c>
      <c r="R213" s="341">
        <f>+Yhteenveto[[#This Row],[Kunnan  peruspalvelujen valtionosuus ]]+Yhteenveto[[#This Row],[Veroperustemuutoksista johtuvien veromenetysten korvaus]]+Yhteenveto[[#This Row],[Kotikuntakorvaus, netto]]</f>
        <v>8817631.4527465235</v>
      </c>
      <c r="S213" s="11"/>
      <c r="T213"/>
    </row>
    <row r="214" spans="1:20" ht="15" x14ac:dyDescent="0.25">
      <c r="A214" s="32">
        <v>684</v>
      </c>
      <c r="B214" s="13" t="s">
        <v>219</v>
      </c>
      <c r="C214" s="15">
        <v>38968</v>
      </c>
      <c r="D214" s="15">
        <f>Ikärakenne[[#This Row],[Laskennalliset kustannukset, IKÄRAKENNE yhteensä, €]]</f>
        <v>59030763.270000003</v>
      </c>
      <c r="E214" s="15">
        <f>'Lask. kustannukset MUUT'!AD220</f>
        <v>13548872.008244803</v>
      </c>
      <c r="F214" s="231">
        <f>Yhteenveto[[#This Row],[Ikärakenne, laskennallinen kustannus]]+Yhteenveto[[#This Row],[Muut laskennalliset kustannukset ]]</f>
        <v>72579635.278244808</v>
      </c>
      <c r="G214" s="451">
        <v>1548.77</v>
      </c>
      <c r="H214" s="17">
        <v>60352469.359999999</v>
      </c>
      <c r="I214" s="339">
        <f>Yhteenveto[[#This Row],[Laskennalliset kustannukset yhteensä]]-Yhteenveto[[#This Row],[Omarahoitusosuus, €]]</f>
        <v>12227165.918244809</v>
      </c>
      <c r="J214" s="33">
        <f>Lisäosat!U215</f>
        <v>1326169.7497402611</v>
      </c>
      <c r="K214" s="34">
        <f>'Muut lis_väh'!Q212</f>
        <v>-2836380.8206008007</v>
      </c>
      <c r="L214" s="231">
        <f>Yhteenveto[[#This Row],[Valtionosuus omarahoitusosuuden jälkeen (välisumma)]]+Yhteenveto[[#This Row],[Lisäosat yhteensä]]+Yhteenveto[[#This Row],[Valtionosuuteen tehtävät vähennykset ja lisäykset, netto]]</f>
        <v>10716954.84738427</v>
      </c>
      <c r="M214" s="34">
        <f>'Verotuloihin perust tasaus'!N219</f>
        <v>-483106.46493448771</v>
      </c>
      <c r="N214" s="303">
        <f>SUM(Yhteenveto[[#This Row],[Valtionosuus ennen verotuloihin perustuvaa valtionosuuden tasausta]]+Yhteenveto[[#This Row],[Verotuloihin perustuva valtionosuuden tasaus]])</f>
        <v>10233848.382449783</v>
      </c>
      <c r="O214" s="241">
        <f>Verokorvaukset!G212</f>
        <v>4794904.3610730367</v>
      </c>
      <c r="P214" s="372">
        <f>SUM(Yhteenveto[[#This Row],[Kunnan  peruspalvelujen valtionosuus ]:[Veroperustemuutoksista johtuvien veromenetysten korvaus]])</f>
        <v>15028752.743522819</v>
      </c>
      <c r="Q214" s="34">
        <f>Kotikuntakorvaus!F216</f>
        <v>-3071265.1974999998</v>
      </c>
      <c r="R214" s="341">
        <f>+Yhteenveto[[#This Row],[Kunnan  peruspalvelujen valtionosuus ]]+Yhteenveto[[#This Row],[Veroperustemuutoksista johtuvien veromenetysten korvaus]]+Yhteenveto[[#This Row],[Kotikuntakorvaus, netto]]</f>
        <v>11957487.546022819</v>
      </c>
      <c r="S214" s="11"/>
      <c r="T214"/>
    </row>
    <row r="215" spans="1:20" ht="15" x14ac:dyDescent="0.25">
      <c r="A215" s="32">
        <v>686</v>
      </c>
      <c r="B215" s="13" t="s">
        <v>220</v>
      </c>
      <c r="C215" s="15">
        <v>2935</v>
      </c>
      <c r="D215" s="15">
        <f>Ikärakenne[[#This Row],[Laskennalliset kustannukset, IKÄRAKENNE yhteensä, €]]</f>
        <v>3693321.96</v>
      </c>
      <c r="E215" s="15">
        <f>'Lask. kustannukset MUUT'!AD221</f>
        <v>1115299.002680866</v>
      </c>
      <c r="F215" s="231">
        <f>Yhteenveto[[#This Row],[Ikärakenne, laskennallinen kustannus]]+Yhteenveto[[#This Row],[Muut laskennalliset kustannukset ]]</f>
        <v>4808620.962680866</v>
      </c>
      <c r="G215" s="451">
        <v>1548.77</v>
      </c>
      <c r="H215" s="17">
        <v>4545639.95</v>
      </c>
      <c r="I215" s="339">
        <f>Yhteenveto[[#This Row],[Laskennalliset kustannukset yhteensä]]-Yhteenveto[[#This Row],[Omarahoitusosuus, €]]</f>
        <v>262981.01268086582</v>
      </c>
      <c r="J215" s="33">
        <f>Lisäosat!U216</f>
        <v>457674.17445435061</v>
      </c>
      <c r="K215" s="34">
        <f>'Muut lis_väh'!Q213</f>
        <v>-611805.38583104452</v>
      </c>
      <c r="L215" s="231">
        <f>Yhteenveto[[#This Row],[Valtionosuus omarahoitusosuuden jälkeen (välisumma)]]+Yhteenveto[[#This Row],[Lisäosat yhteensä]]+Yhteenveto[[#This Row],[Valtionosuuteen tehtävät vähennykset ja lisäykset, netto]]</f>
        <v>108849.80130417191</v>
      </c>
      <c r="M215" s="34">
        <f>'Verotuloihin perust tasaus'!N220</f>
        <v>1481986.0612200899</v>
      </c>
      <c r="N215" s="303">
        <f>SUM(Yhteenveto[[#This Row],[Valtionosuus ennen verotuloihin perustuvaa valtionosuuden tasausta]]+Yhteenveto[[#This Row],[Verotuloihin perustuva valtionosuuden tasaus]])</f>
        <v>1590835.8625242617</v>
      </c>
      <c r="O215" s="241">
        <f>Verokorvaukset!G213</f>
        <v>468814.07114927145</v>
      </c>
      <c r="P215" s="372">
        <f>SUM(Yhteenveto[[#This Row],[Kunnan  peruspalvelujen valtionosuus ]:[Veroperustemuutoksista johtuvien veromenetysten korvaus]])</f>
        <v>2059649.9336735331</v>
      </c>
      <c r="Q215" s="34">
        <f>Kotikuntakorvaus!F217</f>
        <v>-21201</v>
      </c>
      <c r="R215" s="341">
        <f>+Yhteenveto[[#This Row],[Kunnan  peruspalvelujen valtionosuus ]]+Yhteenveto[[#This Row],[Veroperustemuutoksista johtuvien veromenetysten korvaus]]+Yhteenveto[[#This Row],[Kotikuntakorvaus, netto]]</f>
        <v>2038448.9336735331</v>
      </c>
      <c r="S215" s="11"/>
      <c r="T215"/>
    </row>
    <row r="216" spans="1:20" ht="15" x14ac:dyDescent="0.25">
      <c r="A216" s="32">
        <v>687</v>
      </c>
      <c r="B216" s="13" t="s">
        <v>221</v>
      </c>
      <c r="C216" s="15">
        <v>1413</v>
      </c>
      <c r="D216" s="15">
        <f>Ikärakenne[[#This Row],[Laskennalliset kustannukset, IKÄRAKENNE yhteensä, €]]</f>
        <v>1471575.54</v>
      </c>
      <c r="E216" s="15">
        <f>'Lask. kustannukset MUUT'!AD222</f>
        <v>1265997.1083045644</v>
      </c>
      <c r="F216" s="231">
        <f>Yhteenveto[[#This Row],[Ikärakenne, laskennallinen kustannus]]+Yhteenveto[[#This Row],[Muut laskennalliset kustannukset ]]</f>
        <v>2737572.6483045644</v>
      </c>
      <c r="G216" s="451">
        <v>1548.77</v>
      </c>
      <c r="H216" s="17">
        <v>2188412.0099999998</v>
      </c>
      <c r="I216" s="339">
        <f>Yhteenveto[[#This Row],[Laskennalliset kustannukset yhteensä]]-Yhteenveto[[#This Row],[Omarahoitusosuus, €]]</f>
        <v>549160.63830456464</v>
      </c>
      <c r="J216" s="33">
        <f>Lisäosat!U217</f>
        <v>546029.19535335968</v>
      </c>
      <c r="K216" s="34">
        <f>'Muut lis_väh'!Q214</f>
        <v>-48336.75294666893</v>
      </c>
      <c r="L216" s="231">
        <f>Yhteenveto[[#This Row],[Valtionosuus omarahoitusosuuden jälkeen (välisumma)]]+Yhteenveto[[#This Row],[Lisäosat yhteensä]]+Yhteenveto[[#This Row],[Valtionosuuteen tehtävät vähennykset ja lisäykset, netto]]</f>
        <v>1046853.0807112554</v>
      </c>
      <c r="M216" s="34">
        <f>'Verotuloihin perust tasaus'!N221</f>
        <v>359671.63318927941</v>
      </c>
      <c r="N216" s="303">
        <f>SUM(Yhteenveto[[#This Row],[Valtionosuus ennen verotuloihin perustuvaa valtionosuuden tasausta]]+Yhteenveto[[#This Row],[Verotuloihin perustuva valtionosuuden tasaus]])</f>
        <v>1406524.7139005349</v>
      </c>
      <c r="O216" s="241">
        <f>Verokorvaukset!G214</f>
        <v>293050.27709522675</v>
      </c>
      <c r="P216" s="372">
        <f>SUM(Yhteenveto[[#This Row],[Kunnan  peruspalvelujen valtionosuus ]:[Veroperustemuutoksista johtuvien veromenetysten korvaus]])</f>
        <v>1699574.9909957617</v>
      </c>
      <c r="Q216" s="34">
        <f>Kotikuntakorvaus!F218</f>
        <v>160862.58749999999</v>
      </c>
      <c r="R216" s="341">
        <f>+Yhteenveto[[#This Row],[Kunnan  peruspalvelujen valtionosuus ]]+Yhteenveto[[#This Row],[Veroperustemuutoksista johtuvien veromenetysten korvaus]]+Yhteenveto[[#This Row],[Kotikuntakorvaus, netto]]</f>
        <v>1860437.5784957616</v>
      </c>
      <c r="S216" s="11"/>
      <c r="T216"/>
    </row>
    <row r="217" spans="1:20" ht="15" x14ac:dyDescent="0.25">
      <c r="A217" s="32">
        <v>689</v>
      </c>
      <c r="B217" s="13" t="s">
        <v>222</v>
      </c>
      <c r="C217" s="15">
        <v>3008</v>
      </c>
      <c r="D217" s="15">
        <f>Ikärakenne[[#This Row],[Laskennalliset kustannukset, IKÄRAKENNE yhteensä, €]]</f>
        <v>3240094.1900000004</v>
      </c>
      <c r="E217" s="15">
        <f>'Lask. kustannukset MUUT'!AD223</f>
        <v>1251443.0930941571</v>
      </c>
      <c r="F217" s="231">
        <f>Yhteenveto[[#This Row],[Ikärakenne, laskennallinen kustannus]]+Yhteenveto[[#This Row],[Muut laskennalliset kustannukset ]]</f>
        <v>4491537.2830941575</v>
      </c>
      <c r="G217" s="451">
        <v>1548.77</v>
      </c>
      <c r="H217" s="17">
        <v>4658700.16</v>
      </c>
      <c r="I217" s="339">
        <f>Yhteenveto[[#This Row],[Laskennalliset kustannukset yhteensä]]-Yhteenveto[[#This Row],[Omarahoitusosuus, €]]</f>
        <v>-167162.87690584268</v>
      </c>
      <c r="J217" s="33">
        <f>Lisäosat!U218</f>
        <v>417362.89705165965</v>
      </c>
      <c r="K217" s="34">
        <f>'Muut lis_väh'!Q215</f>
        <v>2010164.9981801063</v>
      </c>
      <c r="L217" s="231">
        <f>Yhteenveto[[#This Row],[Valtionosuus omarahoitusosuuden jälkeen (välisumma)]]+Yhteenveto[[#This Row],[Lisäosat yhteensä]]+Yhteenveto[[#This Row],[Valtionosuuteen tehtävät vähennykset ja lisäykset, netto]]</f>
        <v>2260365.018325923</v>
      </c>
      <c r="M217" s="34">
        <f>'Verotuloihin perust tasaus'!N222</f>
        <v>609110.08619268774</v>
      </c>
      <c r="N217" s="303">
        <f>SUM(Yhteenveto[[#This Row],[Valtionosuus ennen verotuloihin perustuvaa valtionosuuden tasausta]]+Yhteenveto[[#This Row],[Verotuloihin perustuva valtionosuuden tasaus]])</f>
        <v>2869475.104518611</v>
      </c>
      <c r="O217" s="241">
        <f>Verokorvaukset!G215</f>
        <v>428130.93134840333</v>
      </c>
      <c r="P217" s="372">
        <f>SUM(Yhteenveto[[#This Row],[Kunnan  peruspalvelujen valtionosuus ]:[Veroperustemuutoksista johtuvien veromenetysten korvaus]])</f>
        <v>3297606.0358670144</v>
      </c>
      <c r="Q217" s="34">
        <f>Kotikuntakorvaus!F219</f>
        <v>-17579.162499999999</v>
      </c>
      <c r="R217" s="341">
        <f>+Yhteenveto[[#This Row],[Kunnan  peruspalvelujen valtionosuus ]]+Yhteenveto[[#This Row],[Veroperustemuutoksista johtuvien veromenetysten korvaus]]+Yhteenveto[[#This Row],[Kotikuntakorvaus, netto]]</f>
        <v>3280026.8733670143</v>
      </c>
      <c r="S217" s="11"/>
      <c r="T217"/>
    </row>
    <row r="218" spans="1:20" ht="15" x14ac:dyDescent="0.25">
      <c r="A218" s="32">
        <v>691</v>
      </c>
      <c r="B218" s="13" t="s">
        <v>223</v>
      </c>
      <c r="C218" s="15">
        <v>2556</v>
      </c>
      <c r="D218" s="15">
        <f>Ikärakenne[[#This Row],[Laskennalliset kustannukset, IKÄRAKENNE yhteensä, €]]</f>
        <v>5099998.43</v>
      </c>
      <c r="E218" s="15">
        <f>'Lask. kustannukset MUUT'!AD224</f>
        <v>694511.51161985588</v>
      </c>
      <c r="F218" s="231">
        <f>Yhteenveto[[#This Row],[Ikärakenne, laskennallinen kustannus]]+Yhteenveto[[#This Row],[Muut laskennalliset kustannukset ]]</f>
        <v>5794509.9416198554</v>
      </c>
      <c r="G218" s="451">
        <v>1548.77</v>
      </c>
      <c r="H218" s="17">
        <v>3958656.12</v>
      </c>
      <c r="I218" s="339">
        <f>Yhteenveto[[#This Row],[Laskennalliset kustannukset yhteensä]]-Yhteenveto[[#This Row],[Omarahoitusosuus, €]]</f>
        <v>1835853.8216198552</v>
      </c>
      <c r="J218" s="33">
        <f>Lisäosat!U219</f>
        <v>403684.09698045184</v>
      </c>
      <c r="K218" s="34">
        <f>'Muut lis_väh'!Q216</f>
        <v>312266.93274391838</v>
      </c>
      <c r="L218" s="231">
        <f>Yhteenveto[[#This Row],[Valtionosuus omarahoitusosuuden jälkeen (välisumma)]]+Yhteenveto[[#This Row],[Lisäosat yhteensä]]+Yhteenveto[[#This Row],[Valtionosuuteen tehtävät vähennykset ja lisäykset, netto]]</f>
        <v>2551804.851344225</v>
      </c>
      <c r="M218" s="34">
        <f>'Verotuloihin perust tasaus'!N223</f>
        <v>1740623.7739849228</v>
      </c>
      <c r="N218" s="303">
        <f>SUM(Yhteenveto[[#This Row],[Valtionosuus ennen verotuloihin perustuvaa valtionosuuden tasausta]]+Yhteenveto[[#This Row],[Verotuloihin perustuva valtionosuuden tasaus]])</f>
        <v>4292428.625329148</v>
      </c>
      <c r="O218" s="241">
        <f>Verokorvaukset!G216</f>
        <v>451543.61694353935</v>
      </c>
      <c r="P218" s="372">
        <f>SUM(Yhteenveto[[#This Row],[Kunnan  peruspalvelujen valtionosuus ]:[Veroperustemuutoksista johtuvien veromenetysten korvaus]])</f>
        <v>4743972.2422726871</v>
      </c>
      <c r="Q218" s="34">
        <f>Kotikuntakorvaus!F220</f>
        <v>22967.75</v>
      </c>
      <c r="R218" s="341">
        <f>+Yhteenveto[[#This Row],[Kunnan  peruspalvelujen valtionosuus ]]+Yhteenveto[[#This Row],[Veroperustemuutoksista johtuvien veromenetysten korvaus]]+Yhteenveto[[#This Row],[Kotikuntakorvaus, netto]]</f>
        <v>4766939.9922726871</v>
      </c>
      <c r="S218" s="11"/>
      <c r="T218"/>
    </row>
    <row r="219" spans="1:20" ht="15" x14ac:dyDescent="0.25">
      <c r="A219" s="32">
        <v>694</v>
      </c>
      <c r="B219" s="13" t="s">
        <v>224</v>
      </c>
      <c r="C219" s="15">
        <v>28643</v>
      </c>
      <c r="D219" s="15">
        <f>Ikärakenne[[#This Row],[Laskennalliset kustannukset, IKÄRAKENNE yhteensä, €]]</f>
        <v>45859313.030000001</v>
      </c>
      <c r="E219" s="15">
        <f>'Lask. kustannukset MUUT'!AD225</f>
        <v>9491287.743959466</v>
      </c>
      <c r="F219" s="231">
        <f>Yhteenveto[[#This Row],[Ikärakenne, laskennallinen kustannus]]+Yhteenveto[[#This Row],[Muut laskennalliset kustannukset ]]</f>
        <v>55350600.773959465</v>
      </c>
      <c r="G219" s="451">
        <v>1548.77</v>
      </c>
      <c r="H219" s="17">
        <v>44361419.109999999</v>
      </c>
      <c r="I219" s="339">
        <f>Yhteenveto[[#This Row],[Laskennalliset kustannukset yhteensä]]-Yhteenveto[[#This Row],[Omarahoitusosuus, €]]</f>
        <v>10989181.663959466</v>
      </c>
      <c r="J219" s="33">
        <f>Lisäosat!U220</f>
        <v>1032071.0119411245</v>
      </c>
      <c r="K219" s="34">
        <f>'Muut lis_väh'!Q217</f>
        <v>-4031401.6981988344</v>
      </c>
      <c r="L219" s="231">
        <f>Yhteenveto[[#This Row],[Valtionosuus omarahoitusosuuden jälkeen (välisumma)]]+Yhteenveto[[#This Row],[Lisäosat yhteensä]]+Yhteenveto[[#This Row],[Valtionosuuteen tehtävät vähennykset ja lisäykset, netto]]</f>
        <v>7989850.9777017552</v>
      </c>
      <c r="M219" s="34">
        <f>'Verotuloihin perust tasaus'!N224</f>
        <v>-104716.23336356675</v>
      </c>
      <c r="N219" s="303">
        <f>SUM(Yhteenveto[[#This Row],[Valtionosuus ennen verotuloihin perustuvaa valtionosuuden tasausta]]+Yhteenveto[[#This Row],[Verotuloihin perustuva valtionosuuden tasaus]])</f>
        <v>7885134.7443381883</v>
      </c>
      <c r="O219" s="241">
        <f>Verokorvaukset!G217</f>
        <v>2386323.8898680094</v>
      </c>
      <c r="P219" s="372">
        <f>SUM(Yhteenveto[[#This Row],[Kunnan  peruspalvelujen valtionosuus ]:[Veroperustemuutoksista johtuvien veromenetysten korvaus]])</f>
        <v>10271458.634206198</v>
      </c>
      <c r="Q219" s="34">
        <f>Kotikuntakorvaus!F221</f>
        <v>137241.14000000013</v>
      </c>
      <c r="R219" s="341">
        <f>+Yhteenveto[[#This Row],[Kunnan  peruspalvelujen valtionosuus ]]+Yhteenveto[[#This Row],[Veroperustemuutoksista johtuvien veromenetysten korvaus]]+Yhteenveto[[#This Row],[Kotikuntakorvaus, netto]]</f>
        <v>10408699.774206199</v>
      </c>
      <c r="S219" s="11"/>
      <c r="T219"/>
    </row>
    <row r="220" spans="1:20" ht="15" x14ac:dyDescent="0.25">
      <c r="A220" s="32">
        <v>697</v>
      </c>
      <c r="B220" s="13" t="s">
        <v>225</v>
      </c>
      <c r="C220" s="15">
        <v>1163</v>
      </c>
      <c r="D220" s="15">
        <f>Ikärakenne[[#This Row],[Laskennalliset kustannukset, IKÄRAKENNE yhteensä, €]]</f>
        <v>1381729.19</v>
      </c>
      <c r="E220" s="15">
        <f>'Lask. kustannukset MUUT'!AD226</f>
        <v>953081.94538391335</v>
      </c>
      <c r="F220" s="231">
        <f>Yhteenveto[[#This Row],[Ikärakenne, laskennallinen kustannus]]+Yhteenveto[[#This Row],[Muut laskennalliset kustannukset ]]</f>
        <v>2334811.1353839133</v>
      </c>
      <c r="G220" s="451">
        <v>1548.77</v>
      </c>
      <c r="H220" s="17">
        <v>1801219.51</v>
      </c>
      <c r="I220" s="339">
        <f>Yhteenveto[[#This Row],[Laskennalliset kustannukset yhteensä]]-Yhteenveto[[#This Row],[Omarahoitusosuus, €]]</f>
        <v>533591.62538391328</v>
      </c>
      <c r="J220" s="33">
        <f>Lisäosat!U221</f>
        <v>159519.39508026352</v>
      </c>
      <c r="K220" s="34">
        <f>'Muut lis_väh'!Q218</f>
        <v>-237498.76867900271</v>
      </c>
      <c r="L220" s="231">
        <f>Yhteenveto[[#This Row],[Valtionosuus omarahoitusosuuden jälkeen (välisumma)]]+Yhteenveto[[#This Row],[Lisäosat yhteensä]]+Yhteenveto[[#This Row],[Valtionosuuteen tehtävät vähennykset ja lisäykset, netto]]</f>
        <v>455612.25178517407</v>
      </c>
      <c r="M220" s="34">
        <f>'Verotuloihin perust tasaus'!N225</f>
        <v>474926.81019985443</v>
      </c>
      <c r="N220" s="303">
        <f>SUM(Yhteenveto[[#This Row],[Valtionosuus ennen verotuloihin perustuvaa valtionosuuden tasausta]]+Yhteenveto[[#This Row],[Verotuloihin perustuva valtionosuuden tasaus]])</f>
        <v>930539.06198502844</v>
      </c>
      <c r="O220" s="241">
        <f>Verokorvaukset!G218</f>
        <v>216496.77660373718</v>
      </c>
      <c r="P220" s="372">
        <f>SUM(Yhteenveto[[#This Row],[Kunnan  peruspalvelujen valtionosuus ]:[Veroperustemuutoksista johtuvien veromenetysten korvaus]])</f>
        <v>1147035.8385887656</v>
      </c>
      <c r="Q220" s="34">
        <f>Kotikuntakorvaus!F222</f>
        <v>28268</v>
      </c>
      <c r="R220" s="341">
        <f>+Yhteenveto[[#This Row],[Kunnan  peruspalvelujen valtionosuus ]]+Yhteenveto[[#This Row],[Veroperustemuutoksista johtuvien veromenetysten korvaus]]+Yhteenveto[[#This Row],[Kotikuntakorvaus, netto]]</f>
        <v>1175303.8385887656</v>
      </c>
      <c r="S220" s="11"/>
      <c r="T220"/>
    </row>
    <row r="221" spans="1:20" ht="15" x14ac:dyDescent="0.25">
      <c r="A221" s="32">
        <v>698</v>
      </c>
      <c r="B221" s="13" t="s">
        <v>226</v>
      </c>
      <c r="C221" s="15">
        <v>65722</v>
      </c>
      <c r="D221" s="15">
        <f>Ikärakenne[[#This Row],[Laskennalliset kustannukset, IKÄRAKENNE yhteensä, €]]</f>
        <v>113265862.35999998</v>
      </c>
      <c r="E221" s="15">
        <f>'Lask. kustannukset MUUT'!AD227</f>
        <v>22511113.615967598</v>
      </c>
      <c r="F221" s="231">
        <f>Yhteenveto[[#This Row],[Ikärakenne, laskennallinen kustannus]]+Yhteenveto[[#This Row],[Muut laskennalliset kustannukset ]]</f>
        <v>135776975.97596759</v>
      </c>
      <c r="G221" s="451">
        <v>1548.77</v>
      </c>
      <c r="H221" s="17">
        <v>101788261.94</v>
      </c>
      <c r="I221" s="339">
        <f>Yhteenveto[[#This Row],[Laskennalliset kustannukset yhteensä]]-Yhteenveto[[#This Row],[Omarahoitusosuus, €]]</f>
        <v>33988714.035967588</v>
      </c>
      <c r="J221" s="33">
        <f>Lisäosat!U222</f>
        <v>2708192.4616119592</v>
      </c>
      <c r="K221" s="34">
        <f>'Muut lis_väh'!Q219</f>
        <v>-33167816.122121796</v>
      </c>
      <c r="L221" s="231">
        <f>Yhteenveto[[#This Row],[Valtionosuus omarahoitusosuuden jälkeen (välisumma)]]+Yhteenveto[[#This Row],[Lisäosat yhteensä]]+Yhteenveto[[#This Row],[Valtionosuuteen tehtävät vähennykset ja lisäykset, netto]]</f>
        <v>3529090.3754577488</v>
      </c>
      <c r="M221" s="34">
        <f>'Verotuloihin perust tasaus'!N226</f>
        <v>16567718.565457085</v>
      </c>
      <c r="N221" s="303">
        <f>SUM(Yhteenveto[[#This Row],[Valtionosuus ennen verotuloihin perustuvaa valtionosuuden tasausta]]+Yhteenveto[[#This Row],[Verotuloihin perustuva valtionosuuden tasaus]])</f>
        <v>20096808.940914832</v>
      </c>
      <c r="O221" s="241">
        <f>Verokorvaukset!G219</f>
        <v>5025943.3131076479</v>
      </c>
      <c r="P221" s="372">
        <f>SUM(Yhteenveto[[#This Row],[Kunnan  peruspalvelujen valtionosuus ]:[Veroperustemuutoksista johtuvien veromenetysten korvaus]])</f>
        <v>25122752.254022479</v>
      </c>
      <c r="Q221" s="34">
        <f>Kotikuntakorvaus!F223</f>
        <v>-5838508.0550000016</v>
      </c>
      <c r="R221" s="341">
        <f>+Yhteenveto[[#This Row],[Kunnan  peruspalvelujen valtionosuus ]]+Yhteenveto[[#This Row],[Veroperustemuutoksista johtuvien veromenetysten korvaus]]+Yhteenveto[[#This Row],[Kotikuntakorvaus, netto]]</f>
        <v>19284244.199022479</v>
      </c>
      <c r="S221" s="11"/>
      <c r="T221"/>
    </row>
    <row r="222" spans="1:20" ht="15" x14ac:dyDescent="0.25">
      <c r="A222" s="32">
        <v>700</v>
      </c>
      <c r="B222" s="13" t="s">
        <v>227</v>
      </c>
      <c r="C222" s="15">
        <v>4733</v>
      </c>
      <c r="D222" s="15">
        <f>Ikärakenne[[#This Row],[Laskennalliset kustannukset, IKÄRAKENNE yhteensä, €]]</f>
        <v>6125184.2899999991</v>
      </c>
      <c r="E222" s="15">
        <f>'Lask. kustannukset MUUT'!AD228</f>
        <v>2025727.0010996391</v>
      </c>
      <c r="F222" s="231">
        <f>Yhteenveto[[#This Row],[Ikärakenne, laskennallinen kustannus]]+Yhteenveto[[#This Row],[Muut laskennalliset kustannukset ]]</f>
        <v>8150911.2910996377</v>
      </c>
      <c r="G222" s="451">
        <v>1548.77</v>
      </c>
      <c r="H222" s="17">
        <v>7330328.4100000001</v>
      </c>
      <c r="I222" s="339">
        <f>Yhteenveto[[#This Row],[Laskennalliset kustannukset yhteensä]]-Yhteenveto[[#This Row],[Omarahoitusosuus, €]]</f>
        <v>820582.8810996376</v>
      </c>
      <c r="J222" s="33">
        <f>Lisäosat!U223</f>
        <v>162203.78609121661</v>
      </c>
      <c r="K222" s="34">
        <f>'Muut lis_väh'!Q220</f>
        <v>283510.23048184114</v>
      </c>
      <c r="L222" s="231">
        <f>Yhteenveto[[#This Row],[Valtionosuus omarahoitusosuuden jälkeen (välisumma)]]+Yhteenveto[[#This Row],[Lisäosat yhteensä]]+Yhteenveto[[#This Row],[Valtionosuuteen tehtävät vähennykset ja lisäykset, netto]]</f>
        <v>1266296.8976726953</v>
      </c>
      <c r="M222" s="34">
        <f>'Verotuloihin perust tasaus'!N227</f>
        <v>525099.105634626</v>
      </c>
      <c r="N222" s="303">
        <f>SUM(Yhteenveto[[#This Row],[Valtionosuus ennen verotuloihin perustuvaa valtionosuuden tasausta]]+Yhteenveto[[#This Row],[Verotuloihin perustuva valtionosuuden tasaus]])</f>
        <v>1791396.0033073213</v>
      </c>
      <c r="O222" s="241">
        <f>Verokorvaukset!G220</f>
        <v>482452.48732265545</v>
      </c>
      <c r="P222" s="372">
        <f>SUM(Yhteenveto[[#This Row],[Kunnan  peruspalvelujen valtionosuus ]:[Veroperustemuutoksista johtuvien veromenetysten korvaus]])</f>
        <v>2273848.4906299766</v>
      </c>
      <c r="Q222" s="34">
        <f>Kotikuntakorvaus!F224</f>
        <v>-105916.66250000001</v>
      </c>
      <c r="R222" s="341">
        <f>+Yhteenveto[[#This Row],[Kunnan  peruspalvelujen valtionosuus ]]+Yhteenveto[[#This Row],[Veroperustemuutoksista johtuvien veromenetysten korvaus]]+Yhteenveto[[#This Row],[Kotikuntakorvaus, netto]]</f>
        <v>2167931.8281299765</v>
      </c>
      <c r="S222" s="11"/>
      <c r="T222"/>
    </row>
    <row r="223" spans="1:20" ht="15" x14ac:dyDescent="0.25">
      <c r="A223" s="32">
        <v>702</v>
      </c>
      <c r="B223" s="13" t="s">
        <v>228</v>
      </c>
      <c r="C223" s="15">
        <v>4039</v>
      </c>
      <c r="D223" s="15">
        <f>Ikärakenne[[#This Row],[Laskennalliset kustannukset, IKÄRAKENNE yhteensä, €]]</f>
        <v>4957065</v>
      </c>
      <c r="E223" s="15">
        <f>'Lask. kustannukset MUUT'!AD229</f>
        <v>1588563.2117915922</v>
      </c>
      <c r="F223" s="231">
        <f>Yhteenveto[[#This Row],[Ikärakenne, laskennallinen kustannus]]+Yhteenveto[[#This Row],[Muut laskennalliset kustannukset ]]</f>
        <v>6545628.2117915917</v>
      </c>
      <c r="G223" s="451">
        <v>1548.77</v>
      </c>
      <c r="H223" s="17">
        <v>6255482.0300000003</v>
      </c>
      <c r="I223" s="339">
        <f>Yhteenveto[[#This Row],[Laskennalliset kustannukset yhteensä]]-Yhteenveto[[#This Row],[Omarahoitusosuus, €]]</f>
        <v>290146.18179159146</v>
      </c>
      <c r="J223" s="33">
        <f>Lisäosat!U224</f>
        <v>581956.23521884542</v>
      </c>
      <c r="K223" s="34">
        <f>'Muut lis_väh'!Q221</f>
        <v>524730.80045935337</v>
      </c>
      <c r="L223" s="231">
        <f>Yhteenveto[[#This Row],[Valtionosuus omarahoitusosuuden jälkeen (välisumma)]]+Yhteenveto[[#This Row],[Lisäosat yhteensä]]+Yhteenveto[[#This Row],[Valtionosuuteen tehtävät vähennykset ja lisäykset, netto]]</f>
        <v>1396833.2174697903</v>
      </c>
      <c r="M223" s="34">
        <f>'Verotuloihin perust tasaus'!N228</f>
        <v>1241772.0679827733</v>
      </c>
      <c r="N223" s="303">
        <f>SUM(Yhteenveto[[#This Row],[Valtionosuus ennen verotuloihin perustuvaa valtionosuuden tasausta]]+Yhteenveto[[#This Row],[Verotuloihin perustuva valtionosuuden tasaus]])</f>
        <v>2638605.2854525633</v>
      </c>
      <c r="O223" s="241">
        <f>Verokorvaukset!G221</f>
        <v>617977.38767729397</v>
      </c>
      <c r="P223" s="372">
        <f>SUM(Yhteenveto[[#This Row],[Kunnan  peruspalvelujen valtionosuus ]:[Veroperustemuutoksista johtuvien veromenetysten korvaus]])</f>
        <v>3256582.6731298575</v>
      </c>
      <c r="Q223" s="34">
        <f>Kotikuntakorvaus!F225</f>
        <v>-10600.5</v>
      </c>
      <c r="R223" s="341">
        <f>+Yhteenveto[[#This Row],[Kunnan  peruspalvelujen valtionosuus ]]+Yhteenveto[[#This Row],[Veroperustemuutoksista johtuvien veromenetysten korvaus]]+Yhteenveto[[#This Row],[Kotikuntakorvaus, netto]]</f>
        <v>3245982.1731298575</v>
      </c>
      <c r="S223" s="11"/>
      <c r="T223"/>
    </row>
    <row r="224" spans="1:20" ht="15" x14ac:dyDescent="0.25">
      <c r="A224" s="32">
        <v>704</v>
      </c>
      <c r="B224" s="13" t="s">
        <v>229</v>
      </c>
      <c r="C224" s="15">
        <v>6418</v>
      </c>
      <c r="D224" s="15">
        <f>Ikärakenne[[#This Row],[Laskennalliset kustannukset, IKÄRAKENNE yhteensä, €]]</f>
        <v>13551597.460000001</v>
      </c>
      <c r="E224" s="15">
        <f>'Lask. kustannukset MUUT'!AD230</f>
        <v>1003980.4804712306</v>
      </c>
      <c r="F224" s="231">
        <f>Yhteenveto[[#This Row],[Ikärakenne, laskennallinen kustannus]]+Yhteenveto[[#This Row],[Muut laskennalliset kustannukset ]]</f>
        <v>14555577.940471232</v>
      </c>
      <c r="G224" s="451">
        <v>1548.77</v>
      </c>
      <c r="H224" s="17">
        <v>9940005.8599999994</v>
      </c>
      <c r="I224" s="339">
        <f>Yhteenveto[[#This Row],[Laskennalliset kustannukset yhteensä]]-Yhteenveto[[#This Row],[Omarahoitusosuus, €]]</f>
        <v>4615572.0804712325</v>
      </c>
      <c r="J224" s="33">
        <f>Lisäosat!U225</f>
        <v>223350.79048824485</v>
      </c>
      <c r="K224" s="34">
        <f>'Muut lis_väh'!Q222</f>
        <v>359131.31175031862</v>
      </c>
      <c r="L224" s="231">
        <f>Yhteenveto[[#This Row],[Valtionosuus omarahoitusosuuden jälkeen (välisumma)]]+Yhteenveto[[#This Row],[Lisäosat yhteensä]]+Yhteenveto[[#This Row],[Valtionosuuteen tehtävät vähennykset ja lisäykset, netto]]</f>
        <v>5198054.1827097964</v>
      </c>
      <c r="M224" s="34">
        <f>'Verotuloihin perust tasaus'!N229</f>
        <v>1021413.8550566649</v>
      </c>
      <c r="N224" s="303">
        <f>SUM(Yhteenveto[[#This Row],[Valtionosuus ennen verotuloihin perustuvaa valtionosuuden tasausta]]+Yhteenveto[[#This Row],[Verotuloihin perustuva valtionosuuden tasaus]])</f>
        <v>6219468.0377664613</v>
      </c>
      <c r="O224" s="241">
        <f>Verokorvaukset!G222</f>
        <v>427915.89297373209</v>
      </c>
      <c r="P224" s="372">
        <f>SUM(Yhteenveto[[#This Row],[Kunnan  peruspalvelujen valtionosuus ]:[Veroperustemuutoksista johtuvien veromenetysten korvaus]])</f>
        <v>6647383.9307401935</v>
      </c>
      <c r="Q224" s="34">
        <f>Kotikuntakorvaus!F226</f>
        <v>42136.987500000047</v>
      </c>
      <c r="R224" s="341">
        <f>+Yhteenveto[[#This Row],[Kunnan  peruspalvelujen valtionosuus ]]+Yhteenveto[[#This Row],[Veroperustemuutoksista johtuvien veromenetysten korvaus]]+Yhteenveto[[#This Row],[Kotikuntakorvaus, netto]]</f>
        <v>6689520.9182401933</v>
      </c>
      <c r="S224" s="11"/>
      <c r="T224"/>
    </row>
    <row r="225" spans="1:20" ht="15" x14ac:dyDescent="0.25">
      <c r="A225" s="32">
        <v>707</v>
      </c>
      <c r="B225" s="13" t="s">
        <v>230</v>
      </c>
      <c r="C225" s="15">
        <v>1881</v>
      </c>
      <c r="D225" s="15">
        <f>Ikärakenne[[#This Row],[Laskennalliset kustannukset, IKÄRAKENNE yhteensä, €]]</f>
        <v>1531913.4499999997</v>
      </c>
      <c r="E225" s="15">
        <f>'Lask. kustannukset MUUT'!AD231</f>
        <v>1049619.866779808</v>
      </c>
      <c r="F225" s="231">
        <f>Yhteenveto[[#This Row],[Ikärakenne, laskennallinen kustannus]]+Yhteenveto[[#This Row],[Muut laskennalliset kustannukset ]]</f>
        <v>2581533.3167798077</v>
      </c>
      <c r="G225" s="451">
        <v>1548.77</v>
      </c>
      <c r="H225" s="17">
        <v>2913236.37</v>
      </c>
      <c r="I225" s="339">
        <f>Yhteenveto[[#This Row],[Laskennalliset kustannukset yhteensä]]-Yhteenveto[[#This Row],[Omarahoitusosuus, €]]</f>
        <v>-331703.05322019244</v>
      </c>
      <c r="J225" s="33">
        <f>Lisäosat!U226</f>
        <v>335739.49299514771</v>
      </c>
      <c r="K225" s="34">
        <f>'Muut lis_väh'!Q223</f>
        <v>-246872.16598141773</v>
      </c>
      <c r="L225" s="231">
        <f>Yhteenveto[[#This Row],[Valtionosuus omarahoitusosuuden jälkeen (välisumma)]]+Yhteenveto[[#This Row],[Lisäosat yhteensä]]+Yhteenveto[[#This Row],[Valtionosuuteen tehtävät vähennykset ja lisäykset, netto]]</f>
        <v>-242835.72620646245</v>
      </c>
      <c r="M225" s="34">
        <f>'Verotuloihin perust tasaus'!N230</f>
        <v>1239044.7597516628</v>
      </c>
      <c r="N225" s="303">
        <f>SUM(Yhteenveto[[#This Row],[Valtionosuus ennen verotuloihin perustuvaa valtionosuuden tasausta]]+Yhteenveto[[#This Row],[Verotuloihin perustuva valtionosuuden tasaus]])</f>
        <v>996209.03354520036</v>
      </c>
      <c r="O225" s="241">
        <f>Verokorvaukset!G223</f>
        <v>412966.38714016782</v>
      </c>
      <c r="P225" s="372">
        <f>SUM(Yhteenveto[[#This Row],[Kunnan  peruspalvelujen valtionosuus ]:[Veroperustemuutoksista johtuvien veromenetysten korvaus]])</f>
        <v>1409175.4206853681</v>
      </c>
      <c r="Q225" s="34">
        <f>Kotikuntakorvaus!F227</f>
        <v>-30865.122500000001</v>
      </c>
      <c r="R225" s="341">
        <f>+Yhteenveto[[#This Row],[Kunnan  peruspalvelujen valtionosuus ]]+Yhteenveto[[#This Row],[Veroperustemuutoksista johtuvien veromenetysten korvaus]]+Yhteenveto[[#This Row],[Kotikuntakorvaus, netto]]</f>
        <v>1378310.2981853681</v>
      </c>
      <c r="S225" s="11"/>
      <c r="T225"/>
    </row>
    <row r="226" spans="1:20" ht="15" x14ac:dyDescent="0.25">
      <c r="A226" s="32">
        <v>710</v>
      </c>
      <c r="B226" s="13" t="s">
        <v>231</v>
      </c>
      <c r="C226" s="15">
        <v>27036</v>
      </c>
      <c r="D226" s="15">
        <f>Ikärakenne[[#This Row],[Laskennalliset kustannukset, IKÄRAKENNE yhteensä, €]]</f>
        <v>41939765.119999997</v>
      </c>
      <c r="E226" s="15">
        <f>'Lask. kustannukset MUUT'!AD232</f>
        <v>14309024.274135362</v>
      </c>
      <c r="F226" s="231">
        <f>Yhteenveto[[#This Row],[Ikärakenne, laskennallinen kustannus]]+Yhteenveto[[#This Row],[Muut laskennalliset kustannukset ]]</f>
        <v>56248789.394135356</v>
      </c>
      <c r="G226" s="451">
        <v>1548.77</v>
      </c>
      <c r="H226" s="17">
        <v>41872545.719999999</v>
      </c>
      <c r="I226" s="339">
        <f>Yhteenveto[[#This Row],[Laskennalliset kustannukset yhteensä]]-Yhteenveto[[#This Row],[Omarahoitusosuus, €]]</f>
        <v>14376243.674135357</v>
      </c>
      <c r="J226" s="33">
        <f>Lisäosat!U227</f>
        <v>788502.53557910677</v>
      </c>
      <c r="K226" s="34">
        <f>'Muut lis_väh'!Q224</f>
        <v>-5160079.8617622098</v>
      </c>
      <c r="L226" s="231">
        <f>Yhteenveto[[#This Row],[Valtionosuus omarahoitusosuuden jälkeen (välisumma)]]+Yhteenveto[[#This Row],[Lisäosat yhteensä]]+Yhteenveto[[#This Row],[Valtionosuuteen tehtävät vähennykset ja lisäykset, netto]]</f>
        <v>10004666.347952254</v>
      </c>
      <c r="M226" s="34">
        <f>'Verotuloihin perust tasaus'!N231</f>
        <v>6871829.8473597197</v>
      </c>
      <c r="N226" s="303">
        <f>SUM(Yhteenveto[[#This Row],[Valtionosuus ennen verotuloihin perustuvaa valtionosuuden tasausta]]+Yhteenveto[[#This Row],[Verotuloihin perustuva valtionosuuden tasaus]])</f>
        <v>16876496.195311975</v>
      </c>
      <c r="O226" s="241">
        <f>Verokorvaukset!G224</f>
        <v>2827586.6667872923</v>
      </c>
      <c r="P226" s="372">
        <f>SUM(Yhteenveto[[#This Row],[Kunnan  peruspalvelujen valtionosuus ]:[Veroperustemuutoksista johtuvien veromenetysten korvaus]])</f>
        <v>19704082.862099268</v>
      </c>
      <c r="Q226" s="34">
        <f>Kotikuntakorvaus!F228</f>
        <v>-1351828.7625</v>
      </c>
      <c r="R226" s="341">
        <f>+Yhteenveto[[#This Row],[Kunnan  peruspalvelujen valtionosuus ]]+Yhteenveto[[#This Row],[Veroperustemuutoksista johtuvien veromenetysten korvaus]]+Yhteenveto[[#This Row],[Kotikuntakorvaus, netto]]</f>
        <v>18352254.099599268</v>
      </c>
      <c r="S226" s="11"/>
      <c r="T226"/>
    </row>
    <row r="227" spans="1:20" ht="15" x14ac:dyDescent="0.25">
      <c r="A227" s="32">
        <v>729</v>
      </c>
      <c r="B227" s="13" t="s">
        <v>232</v>
      </c>
      <c r="C227" s="15">
        <v>8858</v>
      </c>
      <c r="D227" s="15">
        <f>Ikärakenne[[#This Row],[Laskennalliset kustannukset, IKÄRAKENNE yhteensä, €]]</f>
        <v>12353996.75</v>
      </c>
      <c r="E227" s="15">
        <f>'Lask. kustannukset MUUT'!AD233</f>
        <v>3218129.940248026</v>
      </c>
      <c r="F227" s="231">
        <f>Yhteenveto[[#This Row],[Ikärakenne, laskennallinen kustannus]]+Yhteenveto[[#This Row],[Muut laskennalliset kustannukset ]]</f>
        <v>15572126.690248026</v>
      </c>
      <c r="G227" s="451">
        <v>1548.77</v>
      </c>
      <c r="H227" s="17">
        <v>13719004.66</v>
      </c>
      <c r="I227" s="339">
        <f>Yhteenveto[[#This Row],[Laskennalliset kustannukset yhteensä]]-Yhteenveto[[#This Row],[Omarahoitusosuus, €]]</f>
        <v>1853122.0302480254</v>
      </c>
      <c r="J227" s="33">
        <f>Lisäosat!U228</f>
        <v>769085.27948907588</v>
      </c>
      <c r="K227" s="34">
        <f>'Muut lis_väh'!Q225</f>
        <v>-982665.96783302934</v>
      </c>
      <c r="L227" s="231">
        <f>Yhteenveto[[#This Row],[Valtionosuus omarahoitusosuuden jälkeen (välisumma)]]+Yhteenveto[[#This Row],[Lisäosat yhteensä]]+Yhteenveto[[#This Row],[Valtionosuuteen tehtävät vähennykset ja lisäykset, netto]]</f>
        <v>1639541.3419040719</v>
      </c>
      <c r="M227" s="34">
        <f>'Verotuloihin perust tasaus'!N232</f>
        <v>4583653.9638333665</v>
      </c>
      <c r="N227" s="303">
        <f>SUM(Yhteenveto[[#This Row],[Valtionosuus ennen verotuloihin perustuvaa valtionosuuden tasausta]]+Yhteenveto[[#This Row],[Verotuloihin perustuva valtionosuuden tasaus]])</f>
        <v>6223195.3057374386</v>
      </c>
      <c r="O227" s="241">
        <f>Verokorvaukset!G225</f>
        <v>1304379.6847682849</v>
      </c>
      <c r="P227" s="372">
        <f>SUM(Yhteenveto[[#This Row],[Kunnan  peruspalvelujen valtionosuus ]:[Veroperustemuutoksista johtuvien veromenetysten korvaus]])</f>
        <v>7527574.9905057233</v>
      </c>
      <c r="Q227" s="34">
        <f>Kotikuntakorvaus!F229</f>
        <v>21960.702500000014</v>
      </c>
      <c r="R227" s="341">
        <f>+Yhteenveto[[#This Row],[Kunnan  peruspalvelujen valtionosuus ]]+Yhteenveto[[#This Row],[Veroperustemuutoksista johtuvien veromenetysten korvaus]]+Yhteenveto[[#This Row],[Kotikuntakorvaus, netto]]</f>
        <v>7549535.6930057229</v>
      </c>
      <c r="S227" s="11"/>
      <c r="T227"/>
    </row>
    <row r="228" spans="1:20" ht="15" x14ac:dyDescent="0.25">
      <c r="A228" s="32">
        <v>732</v>
      </c>
      <c r="B228" s="13" t="s">
        <v>233</v>
      </c>
      <c r="C228" s="15">
        <v>3285</v>
      </c>
      <c r="D228" s="15">
        <f>Ikärakenne[[#This Row],[Laskennalliset kustannukset, IKÄRAKENNE yhteensä, €]]</f>
        <v>3127338.45</v>
      </c>
      <c r="E228" s="15">
        <f>'Lask. kustannukset MUUT'!AD234</f>
        <v>3823848.6736898595</v>
      </c>
      <c r="F228" s="231">
        <f>Yhteenveto[[#This Row],[Ikärakenne, laskennallinen kustannus]]+Yhteenveto[[#This Row],[Muut laskennalliset kustannukset ]]</f>
        <v>6951187.1236898601</v>
      </c>
      <c r="G228" s="451">
        <v>1548.77</v>
      </c>
      <c r="H228" s="17">
        <v>5087709.45</v>
      </c>
      <c r="I228" s="339">
        <f>Yhteenveto[[#This Row],[Laskennalliset kustannukset yhteensä]]-Yhteenveto[[#This Row],[Omarahoitusosuus, €]]</f>
        <v>1863477.6736898599</v>
      </c>
      <c r="J228" s="33">
        <f>Lisäosat!U229</f>
        <v>1286292.120817801</v>
      </c>
      <c r="K228" s="34">
        <f>'Muut lis_väh'!Q226</f>
        <v>-553354.36108485772</v>
      </c>
      <c r="L228" s="231">
        <f>Yhteenveto[[#This Row],[Valtionosuus omarahoitusosuuden jälkeen (välisumma)]]+Yhteenveto[[#This Row],[Lisäosat yhteensä]]+Yhteenveto[[#This Row],[Valtionosuuteen tehtävät vähennykset ja lisäykset, netto]]</f>
        <v>2596415.4334228029</v>
      </c>
      <c r="M228" s="34">
        <f>'Verotuloihin perust tasaus'!N233</f>
        <v>1367052.8513003413</v>
      </c>
      <c r="N228" s="303">
        <f>SUM(Yhteenveto[[#This Row],[Valtionosuus ennen verotuloihin perustuvaa valtionosuuden tasausta]]+Yhteenveto[[#This Row],[Verotuloihin perustuva valtionosuuden tasaus]])</f>
        <v>3963468.284723144</v>
      </c>
      <c r="O228" s="241">
        <f>Verokorvaukset!G226</f>
        <v>514859.23897406104</v>
      </c>
      <c r="P228" s="372">
        <f>SUM(Yhteenveto[[#This Row],[Kunnan  peruspalvelujen valtionosuus ]:[Veroperustemuutoksista johtuvien veromenetysten korvaus]])</f>
        <v>4478327.5236972049</v>
      </c>
      <c r="Q228" s="34">
        <f>Kotikuntakorvaus!F230</f>
        <v>-113072</v>
      </c>
      <c r="R228" s="341">
        <f>+Yhteenveto[[#This Row],[Kunnan  peruspalvelujen valtionosuus ]]+Yhteenveto[[#This Row],[Veroperustemuutoksista johtuvien veromenetysten korvaus]]+Yhteenveto[[#This Row],[Kotikuntakorvaus, netto]]</f>
        <v>4365255.5236972049</v>
      </c>
      <c r="S228" s="11"/>
      <c r="T228"/>
    </row>
    <row r="229" spans="1:20" ht="15" x14ac:dyDescent="0.25">
      <c r="A229" s="32">
        <v>734</v>
      </c>
      <c r="B229" s="13" t="s">
        <v>234</v>
      </c>
      <c r="C229" s="15">
        <v>50870</v>
      </c>
      <c r="D229" s="15">
        <f>Ikärakenne[[#This Row],[Laskennalliset kustannukset, IKÄRAKENNE yhteensä, €]]</f>
        <v>75358734.929999992</v>
      </c>
      <c r="E229" s="15">
        <f>'Lask. kustannukset MUUT'!AD235</f>
        <v>19350784.638059769</v>
      </c>
      <c r="F229" s="231">
        <f>Yhteenveto[[#This Row],[Ikärakenne, laskennallinen kustannus]]+Yhteenveto[[#This Row],[Muut laskennalliset kustannukset ]]</f>
        <v>94709519.568059757</v>
      </c>
      <c r="G229" s="451">
        <v>1548.77</v>
      </c>
      <c r="H229" s="17">
        <v>78785929.900000006</v>
      </c>
      <c r="I229" s="339">
        <f>Yhteenveto[[#This Row],[Laskennalliset kustannukset yhteensä]]-Yhteenveto[[#This Row],[Omarahoitusosuus, €]]</f>
        <v>15923589.668059751</v>
      </c>
      <c r="J229" s="33">
        <f>Lisäosat!U230</f>
        <v>1612806.7423430043</v>
      </c>
      <c r="K229" s="34">
        <f>'Muut lis_väh'!Q227</f>
        <v>-4904917.7213035757</v>
      </c>
      <c r="L229" s="231">
        <f>Yhteenveto[[#This Row],[Valtionosuus omarahoitusosuuden jälkeen (välisumma)]]+Yhteenveto[[#This Row],[Lisäosat yhteensä]]+Yhteenveto[[#This Row],[Valtionosuuteen tehtävät vähennykset ja lisäykset, netto]]</f>
        <v>12631478.689099181</v>
      </c>
      <c r="M229" s="34">
        <f>'Verotuloihin perust tasaus'!N234</f>
        <v>15321476.77660566</v>
      </c>
      <c r="N229" s="303">
        <f>SUM(Yhteenveto[[#This Row],[Valtionosuus ennen verotuloihin perustuvaa valtionosuuden tasausta]]+Yhteenveto[[#This Row],[Verotuloihin perustuva valtionosuuden tasaus]])</f>
        <v>27952955.465704843</v>
      </c>
      <c r="O229" s="241">
        <f>Verokorvaukset!G227</f>
        <v>6048282.6630686624</v>
      </c>
      <c r="P229" s="372">
        <f>SUM(Yhteenveto[[#This Row],[Kunnan  peruspalvelujen valtionosuus ]:[Veroperustemuutoksista johtuvien veromenetysten korvaus]])</f>
        <v>34001238.128773503</v>
      </c>
      <c r="Q229" s="34">
        <f>Kotikuntakorvaus!F231</f>
        <v>-580236.0349999998</v>
      </c>
      <c r="R229" s="341">
        <f>+Yhteenveto[[#This Row],[Kunnan  peruspalvelujen valtionosuus ]]+Yhteenveto[[#This Row],[Veroperustemuutoksista johtuvien veromenetysten korvaus]]+Yhteenveto[[#This Row],[Kotikuntakorvaus, netto]]</f>
        <v>33421002.093773503</v>
      </c>
      <c r="S229" s="11"/>
      <c r="T229"/>
    </row>
    <row r="230" spans="1:20" ht="15" x14ac:dyDescent="0.25">
      <c r="A230" s="32">
        <v>738</v>
      </c>
      <c r="B230" s="13" t="s">
        <v>235</v>
      </c>
      <c r="C230" s="15">
        <v>2965</v>
      </c>
      <c r="D230" s="15">
        <f>Ikärakenne[[#This Row],[Laskennalliset kustannukset, IKÄRAKENNE yhteensä, €]]</f>
        <v>4954886.1100000003</v>
      </c>
      <c r="E230" s="15">
        <f>'Lask. kustannukset MUUT'!AD236</f>
        <v>976636.24882431654</v>
      </c>
      <c r="F230" s="231">
        <f>Yhteenveto[[#This Row],[Ikärakenne, laskennallinen kustannus]]+Yhteenveto[[#This Row],[Muut laskennalliset kustannukset ]]</f>
        <v>5931522.3588243164</v>
      </c>
      <c r="G230" s="451">
        <v>1548.77</v>
      </c>
      <c r="H230" s="17">
        <v>4592103.05</v>
      </c>
      <c r="I230" s="339">
        <f>Yhteenveto[[#This Row],[Laskennalliset kustannukset yhteensä]]-Yhteenveto[[#This Row],[Omarahoitusosuus, €]]</f>
        <v>1339419.3088243166</v>
      </c>
      <c r="J230" s="33">
        <f>Lisäosat!U231</f>
        <v>66195.867394947636</v>
      </c>
      <c r="K230" s="34">
        <f>'Muut lis_väh'!Q228</f>
        <v>-104065.90187808586</v>
      </c>
      <c r="L230" s="231">
        <f>Yhteenveto[[#This Row],[Valtionosuus omarahoitusosuuden jälkeen (välisumma)]]+Yhteenveto[[#This Row],[Lisäosat yhteensä]]+Yhteenveto[[#This Row],[Valtionosuuteen tehtävät vähennykset ja lisäykset, netto]]</f>
        <v>1301549.2743411784</v>
      </c>
      <c r="M230" s="34">
        <f>'Verotuloihin perust tasaus'!N235</f>
        <v>865675.92452948622</v>
      </c>
      <c r="N230" s="303">
        <f>SUM(Yhteenveto[[#This Row],[Valtionosuus ennen verotuloihin perustuvaa valtionosuuden tasausta]]+Yhteenveto[[#This Row],[Verotuloihin perustuva valtionosuuden tasaus]])</f>
        <v>2167225.1988706645</v>
      </c>
      <c r="O230" s="241">
        <f>Verokorvaukset!G228</f>
        <v>417390.64967974112</v>
      </c>
      <c r="P230" s="372">
        <f>SUM(Yhteenveto[[#This Row],[Kunnan  peruspalvelujen valtionosuus ]:[Veroperustemuutoksista johtuvien veromenetysten korvaus]])</f>
        <v>2584615.8485504054</v>
      </c>
      <c r="Q230" s="34">
        <f>Kotikuntakorvaus!F232</f>
        <v>88249.162500000006</v>
      </c>
      <c r="R230" s="341">
        <f>+Yhteenveto[[#This Row],[Kunnan  peruspalvelujen valtionosuus ]]+Yhteenveto[[#This Row],[Veroperustemuutoksista johtuvien veromenetysten korvaus]]+Yhteenveto[[#This Row],[Kotikuntakorvaus, netto]]</f>
        <v>2672865.0110504054</v>
      </c>
      <c r="S230" s="11"/>
      <c r="T230"/>
    </row>
    <row r="231" spans="1:20" ht="15" x14ac:dyDescent="0.25">
      <c r="A231" s="32">
        <v>739</v>
      </c>
      <c r="B231" s="13" t="s">
        <v>236</v>
      </c>
      <c r="C231" s="15">
        <v>3188</v>
      </c>
      <c r="D231" s="15">
        <f>Ikärakenne[[#This Row],[Laskennalliset kustannukset, IKÄRAKENNE yhteensä, €]]</f>
        <v>3958019.57</v>
      </c>
      <c r="E231" s="15">
        <f>'Lask. kustannukset MUUT'!AD237</f>
        <v>1119440.4298759971</v>
      </c>
      <c r="F231" s="231">
        <f>Yhteenveto[[#This Row],[Ikärakenne, laskennallinen kustannus]]+Yhteenveto[[#This Row],[Muut laskennalliset kustannukset ]]</f>
        <v>5077459.9998759972</v>
      </c>
      <c r="G231" s="451">
        <v>1548.77</v>
      </c>
      <c r="H231" s="17">
        <v>4937478.76</v>
      </c>
      <c r="I231" s="339">
        <f>Yhteenveto[[#This Row],[Laskennalliset kustannukset yhteensä]]-Yhteenveto[[#This Row],[Omarahoitusosuus, €]]</f>
        <v>139981.23987599742</v>
      </c>
      <c r="J231" s="33">
        <f>Lisäosat!U232</f>
        <v>231280.77789832064</v>
      </c>
      <c r="K231" s="34">
        <f>'Muut lis_väh'!Q229</f>
        <v>1768549.393587627</v>
      </c>
      <c r="L231" s="231">
        <f>Yhteenveto[[#This Row],[Valtionosuus omarahoitusosuuden jälkeen (välisumma)]]+Yhteenveto[[#This Row],[Lisäosat yhteensä]]+Yhteenveto[[#This Row],[Valtionosuuteen tehtävät vähennykset ja lisäykset, netto]]</f>
        <v>2139811.4113619449</v>
      </c>
      <c r="M231" s="34">
        <f>'Verotuloihin perust tasaus'!N236</f>
        <v>1048052.1765639924</v>
      </c>
      <c r="N231" s="303">
        <f>SUM(Yhteenveto[[#This Row],[Valtionosuus ennen verotuloihin perustuvaa valtionosuuden tasausta]]+Yhteenveto[[#This Row],[Verotuloihin perustuva valtionosuuden tasaus]])</f>
        <v>3187863.587925937</v>
      </c>
      <c r="O231" s="241">
        <f>Verokorvaukset!G229</f>
        <v>530936.43392414751</v>
      </c>
      <c r="P231" s="372">
        <f>SUM(Yhteenveto[[#This Row],[Kunnan  peruspalvelujen valtionosuus ]:[Veroperustemuutoksista johtuvien veromenetysten korvaus]])</f>
        <v>3718800.0218500844</v>
      </c>
      <c r="Q231" s="34">
        <f>Kotikuntakorvaus!F233</f>
        <v>58302.75</v>
      </c>
      <c r="R231" s="341">
        <f>+Yhteenveto[[#This Row],[Kunnan  peruspalvelujen valtionosuus ]]+Yhteenveto[[#This Row],[Veroperustemuutoksista johtuvien veromenetysten korvaus]]+Yhteenveto[[#This Row],[Kotikuntakorvaus, netto]]</f>
        <v>3777102.7718500844</v>
      </c>
      <c r="S231" s="11"/>
      <c r="T231"/>
    </row>
    <row r="232" spans="1:20" ht="15" x14ac:dyDescent="0.25">
      <c r="A232" s="32">
        <v>740</v>
      </c>
      <c r="B232" s="13" t="s">
        <v>237</v>
      </c>
      <c r="C232" s="15">
        <v>31460</v>
      </c>
      <c r="D232" s="15">
        <f>Ikärakenne[[#This Row],[Laskennalliset kustannukset, IKÄRAKENNE yhteensä, €]]</f>
        <v>38356054.330000006</v>
      </c>
      <c r="E232" s="15">
        <f>'Lask. kustannukset MUUT'!AD238</f>
        <v>12394083.006051736</v>
      </c>
      <c r="F232" s="231">
        <f>Yhteenveto[[#This Row],[Ikärakenne, laskennallinen kustannus]]+Yhteenveto[[#This Row],[Muut laskennalliset kustannukset ]]</f>
        <v>50750137.33605174</v>
      </c>
      <c r="G232" s="451">
        <v>1548.77</v>
      </c>
      <c r="H232" s="17">
        <v>48724304.200000003</v>
      </c>
      <c r="I232" s="339">
        <f>Yhteenveto[[#This Row],[Laskennalliset kustannukset yhteensä]]-Yhteenveto[[#This Row],[Omarahoitusosuus, €]]</f>
        <v>2025833.1360517368</v>
      </c>
      <c r="J232" s="33">
        <f>Lisäosat!U233</f>
        <v>1806647.6684043072</v>
      </c>
      <c r="K232" s="34">
        <f>'Muut lis_väh'!Q230</f>
        <v>-8508678.7090845816</v>
      </c>
      <c r="L232" s="231">
        <f>Yhteenveto[[#This Row],[Valtionosuus omarahoitusosuuden jälkeen (välisumma)]]+Yhteenveto[[#This Row],[Lisäosat yhteensä]]+Yhteenveto[[#This Row],[Valtionosuuteen tehtävät vähennykset ja lisäykset, netto]]</f>
        <v>-4676197.9046285376</v>
      </c>
      <c r="M232" s="34">
        <f>'Verotuloihin perust tasaus'!N237</f>
        <v>8367233.6981809931</v>
      </c>
      <c r="N232" s="303">
        <f>SUM(Yhteenveto[[#This Row],[Valtionosuus ennen verotuloihin perustuvaa valtionosuuden tasausta]]+Yhteenveto[[#This Row],[Verotuloihin perustuva valtionosuuden tasaus]])</f>
        <v>3691035.7935524555</v>
      </c>
      <c r="O232" s="241">
        <f>Verokorvaukset!G230</f>
        <v>3836877.1757952948</v>
      </c>
      <c r="P232" s="372">
        <f>SUM(Yhteenveto[[#This Row],[Kunnan  peruspalvelujen valtionosuus ]:[Veroperustemuutoksista johtuvien veromenetysten korvaus]])</f>
        <v>7527912.9693477508</v>
      </c>
      <c r="Q232" s="34">
        <f>Kotikuntakorvaus!F234</f>
        <v>-714032.01249999995</v>
      </c>
      <c r="R232" s="341">
        <f>+Yhteenveto[[#This Row],[Kunnan  peruspalvelujen valtionosuus ]]+Yhteenveto[[#This Row],[Veroperustemuutoksista johtuvien veromenetysten korvaus]]+Yhteenveto[[#This Row],[Kotikuntakorvaus, netto]]</f>
        <v>6813880.9568477506</v>
      </c>
      <c r="S232" s="11"/>
      <c r="T232"/>
    </row>
    <row r="233" spans="1:20" ht="15" x14ac:dyDescent="0.25">
      <c r="A233" s="32">
        <v>742</v>
      </c>
      <c r="B233" s="13" t="s">
        <v>238</v>
      </c>
      <c r="C233" s="15">
        <v>964</v>
      </c>
      <c r="D233" s="15">
        <f>Ikärakenne[[#This Row],[Laskennalliset kustannukset, IKÄRAKENNE yhteensä, €]]</f>
        <v>1115063.42</v>
      </c>
      <c r="E233" s="15">
        <f>'Lask. kustannukset MUUT'!AD239</f>
        <v>1098145.4486474607</v>
      </c>
      <c r="F233" s="231">
        <f>Yhteenveto[[#This Row],[Ikärakenne, laskennallinen kustannus]]+Yhteenveto[[#This Row],[Muut laskennalliset kustannukset ]]</f>
        <v>2213208.8686474608</v>
      </c>
      <c r="G233" s="451">
        <v>1548.77</v>
      </c>
      <c r="H233" s="17">
        <v>1493014.28</v>
      </c>
      <c r="I233" s="339">
        <f>Yhteenveto[[#This Row],[Laskennalliset kustannukset yhteensä]]-Yhteenveto[[#This Row],[Omarahoitusosuus, €]]</f>
        <v>720194.5886474608</v>
      </c>
      <c r="J233" s="33">
        <f>Lisäosat!U234</f>
        <v>407492.67283573688</v>
      </c>
      <c r="K233" s="34">
        <f>'Muut lis_väh'!Q231</f>
        <v>141784.70238914437</v>
      </c>
      <c r="L233" s="231">
        <f>Yhteenveto[[#This Row],[Valtionosuus omarahoitusosuuden jälkeen (välisumma)]]+Yhteenveto[[#This Row],[Lisäosat yhteensä]]+Yhteenveto[[#This Row],[Valtionosuuteen tehtävät vähennykset ja lisäykset, netto]]</f>
        <v>1269471.9638723419</v>
      </c>
      <c r="M233" s="34">
        <f>'Verotuloihin perust tasaus'!N238</f>
        <v>58313.084517499134</v>
      </c>
      <c r="N233" s="303">
        <f>SUM(Yhteenveto[[#This Row],[Valtionosuus ennen verotuloihin perustuvaa valtionosuuden tasausta]]+Yhteenveto[[#This Row],[Verotuloihin perustuva valtionosuuden tasaus]])</f>
        <v>1327785.0483898411</v>
      </c>
      <c r="O233" s="241">
        <f>Verokorvaukset!G231</f>
        <v>163501.92322979175</v>
      </c>
      <c r="P233" s="372">
        <f>SUM(Yhteenveto[[#This Row],[Kunnan  peruspalvelujen valtionosuus ]:[Veroperustemuutoksista johtuvien veromenetysten korvaus]])</f>
        <v>1491286.9716196328</v>
      </c>
      <c r="Q233" s="34">
        <f>Kotikuntakorvaus!F235</f>
        <v>45847.162499999999</v>
      </c>
      <c r="R233" s="341">
        <f>+Yhteenveto[[#This Row],[Kunnan  peruspalvelujen valtionosuus ]]+Yhteenveto[[#This Row],[Veroperustemuutoksista johtuvien veromenetysten korvaus]]+Yhteenveto[[#This Row],[Kotikuntakorvaus, netto]]</f>
        <v>1537134.1341196329</v>
      </c>
      <c r="S233" s="11"/>
      <c r="T233"/>
    </row>
    <row r="234" spans="1:20" ht="15" x14ac:dyDescent="0.25">
      <c r="A234" s="32">
        <v>743</v>
      </c>
      <c r="B234" s="13" t="s">
        <v>239</v>
      </c>
      <c r="C234" s="15">
        <v>66611</v>
      </c>
      <c r="D234" s="15">
        <f>Ikärakenne[[#This Row],[Laskennalliset kustannukset, IKÄRAKENNE yhteensä, €]]</f>
        <v>120316653.42</v>
      </c>
      <c r="E234" s="15">
        <f>'Lask. kustannukset MUUT'!AD240</f>
        <v>16423114.228609737</v>
      </c>
      <c r="F234" s="231">
        <f>Yhteenveto[[#This Row],[Ikärakenne, laskennallinen kustannus]]+Yhteenveto[[#This Row],[Muut laskennalliset kustannukset ]]</f>
        <v>136739767.64860973</v>
      </c>
      <c r="G234" s="451">
        <v>1548.77</v>
      </c>
      <c r="H234" s="17">
        <v>103165118.47</v>
      </c>
      <c r="I234" s="339">
        <f>Yhteenveto[[#This Row],[Laskennalliset kustannukset yhteensä]]-Yhteenveto[[#This Row],[Omarahoitusosuus, €]]</f>
        <v>33574649.178609729</v>
      </c>
      <c r="J234" s="33">
        <f>Lisäosat!U235</f>
        <v>3016662.913944466</v>
      </c>
      <c r="K234" s="34">
        <f>'Muut lis_väh'!Q232</f>
        <v>-16891675.485659316</v>
      </c>
      <c r="L234" s="231">
        <f>Yhteenveto[[#This Row],[Valtionosuus omarahoitusosuuden jälkeen (välisumma)]]+Yhteenveto[[#This Row],[Lisäosat yhteensä]]+Yhteenveto[[#This Row],[Valtionosuuteen tehtävät vähennykset ja lisäykset, netto]]</f>
        <v>19699636.606894881</v>
      </c>
      <c r="M234" s="34">
        <f>'Verotuloihin perust tasaus'!N239</f>
        <v>12116346.002306039</v>
      </c>
      <c r="N234" s="303">
        <f>SUM(Yhteenveto[[#This Row],[Valtionosuus ennen verotuloihin perustuvaa valtionosuuden tasausta]]+Yhteenveto[[#This Row],[Verotuloihin perustuva valtionosuuden tasaus]])</f>
        <v>31815982.609200917</v>
      </c>
      <c r="O234" s="241">
        <f>Verokorvaukset!G232</f>
        <v>4622234.3424966317</v>
      </c>
      <c r="P234" s="372">
        <f>SUM(Yhteenveto[[#This Row],[Kunnan  peruspalvelujen valtionosuus ]:[Veroperustemuutoksista johtuvien veromenetysten korvaus]])</f>
        <v>36438216.951697551</v>
      </c>
      <c r="Q234" s="34">
        <f>Kotikuntakorvaus!F236</f>
        <v>-390257.40749999974</v>
      </c>
      <c r="R234" s="341">
        <f>+Yhteenveto[[#This Row],[Kunnan  peruspalvelujen valtionosuus ]]+Yhteenveto[[#This Row],[Veroperustemuutoksista johtuvien veromenetysten korvaus]]+Yhteenveto[[#This Row],[Kotikuntakorvaus, netto]]</f>
        <v>36047959.544197552</v>
      </c>
      <c r="S234" s="11"/>
      <c r="T234"/>
    </row>
    <row r="235" spans="1:20" ht="15" x14ac:dyDescent="0.25">
      <c r="A235" s="32">
        <v>746</v>
      </c>
      <c r="B235" s="13" t="s">
        <v>240</v>
      </c>
      <c r="C235" s="15">
        <v>4603</v>
      </c>
      <c r="D235" s="15">
        <f>Ikärakenne[[#This Row],[Laskennalliset kustannukset, IKÄRAKENNE yhteensä, €]]</f>
        <v>11338123.929999998</v>
      </c>
      <c r="E235" s="15">
        <f>'Lask. kustannukset MUUT'!AD241</f>
        <v>1724997.2594407818</v>
      </c>
      <c r="F235" s="231">
        <f>Yhteenveto[[#This Row],[Ikärakenne, laskennallinen kustannus]]+Yhteenveto[[#This Row],[Muut laskennalliset kustannukset ]]</f>
        <v>13063121.189440779</v>
      </c>
      <c r="G235" s="451">
        <v>1548.77</v>
      </c>
      <c r="H235" s="17">
        <v>7128988.3099999996</v>
      </c>
      <c r="I235" s="339">
        <f>Yhteenveto[[#This Row],[Laskennalliset kustannukset yhteensä]]-Yhteenveto[[#This Row],[Omarahoitusosuus, €]]</f>
        <v>5934132.8794407798</v>
      </c>
      <c r="J235" s="33">
        <f>Lisäosat!U236</f>
        <v>211440.14333627705</v>
      </c>
      <c r="K235" s="34">
        <f>'Muut lis_väh'!Q233</f>
        <v>-1142425.8276053951</v>
      </c>
      <c r="L235" s="231">
        <f>Yhteenveto[[#This Row],[Valtionosuus omarahoitusosuuden jälkeen (välisumma)]]+Yhteenveto[[#This Row],[Lisäosat yhteensä]]+Yhteenveto[[#This Row],[Valtionosuuteen tehtävät vähennykset ja lisäykset, netto]]</f>
        <v>5003147.1951716617</v>
      </c>
      <c r="M235" s="34">
        <f>'Verotuloihin perust tasaus'!N240</f>
        <v>2315470.1219984815</v>
      </c>
      <c r="N235" s="303">
        <f>SUM(Yhteenveto[[#This Row],[Valtionosuus ennen verotuloihin perustuvaa valtionosuuden tasausta]]+Yhteenveto[[#This Row],[Verotuloihin perustuva valtionosuuden tasaus]])</f>
        <v>7318617.3171701431</v>
      </c>
      <c r="O235" s="241">
        <f>Verokorvaukset!G233</f>
        <v>611801.98203185678</v>
      </c>
      <c r="P235" s="372">
        <f>SUM(Yhteenveto[[#This Row],[Kunnan  peruspalvelujen valtionosuus ]:[Veroperustemuutoksista johtuvien veromenetysten korvaus]])</f>
        <v>7930419.2992019998</v>
      </c>
      <c r="Q235" s="34">
        <f>Kotikuntakorvaus!F237</f>
        <v>50405.377500000002</v>
      </c>
      <c r="R235" s="341">
        <f>+Yhteenveto[[#This Row],[Kunnan  peruspalvelujen valtionosuus ]]+Yhteenveto[[#This Row],[Veroperustemuutoksista johtuvien veromenetysten korvaus]]+Yhteenveto[[#This Row],[Kotikuntakorvaus, netto]]</f>
        <v>7980824.6767020002</v>
      </c>
      <c r="S235" s="11"/>
      <c r="T235"/>
    </row>
    <row r="236" spans="1:20" ht="15" x14ac:dyDescent="0.25">
      <c r="A236" s="32">
        <v>747</v>
      </c>
      <c r="B236" s="13" t="s">
        <v>241</v>
      </c>
      <c r="C236" s="15">
        <v>1264</v>
      </c>
      <c r="D236" s="15">
        <f>Ikärakenne[[#This Row],[Laskennalliset kustannukset, IKÄRAKENNE yhteensä, €]]</f>
        <v>1574813.45</v>
      </c>
      <c r="E236" s="15">
        <f>'Lask. kustannukset MUUT'!AD242</f>
        <v>623051.17567598459</v>
      </c>
      <c r="F236" s="231">
        <f>Yhteenveto[[#This Row],[Ikärakenne, laskennallinen kustannus]]+Yhteenveto[[#This Row],[Muut laskennalliset kustannukset ]]</f>
        <v>2197864.6256759847</v>
      </c>
      <c r="G236" s="451">
        <v>1548.77</v>
      </c>
      <c r="H236" s="17">
        <v>1957645.28</v>
      </c>
      <c r="I236" s="339">
        <f>Yhteenveto[[#This Row],[Laskennalliset kustannukset yhteensä]]-Yhteenveto[[#This Row],[Omarahoitusosuus, €]]</f>
        <v>240219.34567598463</v>
      </c>
      <c r="J236" s="33">
        <f>Lisäosat!U237</f>
        <v>188245.93838549306</v>
      </c>
      <c r="K236" s="34">
        <f>'Muut lis_väh'!Q234</f>
        <v>582842.02336859284</v>
      </c>
      <c r="L236" s="231">
        <f>Yhteenveto[[#This Row],[Valtionosuus omarahoitusosuuden jälkeen (välisumma)]]+Yhteenveto[[#This Row],[Lisäosat yhteensä]]+Yhteenveto[[#This Row],[Valtionosuuteen tehtävät vähennykset ja lisäykset, netto]]</f>
        <v>1011307.3074300706</v>
      </c>
      <c r="M236" s="34">
        <f>'Verotuloihin perust tasaus'!N241</f>
        <v>572209.9797740808</v>
      </c>
      <c r="N236" s="303">
        <f>SUM(Yhteenveto[[#This Row],[Valtionosuus ennen verotuloihin perustuvaa valtionosuuden tasausta]]+Yhteenveto[[#This Row],[Verotuloihin perustuva valtionosuuden tasaus]])</f>
        <v>1583517.2872041515</v>
      </c>
      <c r="O236" s="241">
        <f>Verokorvaukset!G234</f>
        <v>259674.71597395086</v>
      </c>
      <c r="P236" s="372">
        <f>SUM(Yhteenveto[[#This Row],[Kunnan  peruspalvelujen valtionosuus ]:[Veroperustemuutoksista johtuvien veromenetysten korvaus]])</f>
        <v>1843192.0031781024</v>
      </c>
      <c r="Q236" s="34">
        <f>Kotikuntakorvaus!F238</f>
        <v>56624.337499999994</v>
      </c>
      <c r="R236" s="341">
        <f>+Yhteenveto[[#This Row],[Kunnan  peruspalvelujen valtionosuus ]]+Yhteenveto[[#This Row],[Veroperustemuutoksista johtuvien veromenetysten korvaus]]+Yhteenveto[[#This Row],[Kotikuntakorvaus, netto]]</f>
        <v>1899816.3406781023</v>
      </c>
      <c r="S236" s="11"/>
      <c r="T236"/>
    </row>
    <row r="237" spans="1:20" ht="15" x14ac:dyDescent="0.25">
      <c r="A237" s="32">
        <v>748</v>
      </c>
      <c r="B237" s="13" t="s">
        <v>242</v>
      </c>
      <c r="C237" s="15">
        <v>4804</v>
      </c>
      <c r="D237" s="15">
        <f>Ikärakenne[[#This Row],[Laskennalliset kustannukset, IKÄRAKENNE yhteensä, €]]</f>
        <v>10583767.699999999</v>
      </c>
      <c r="E237" s="15">
        <f>'Lask. kustannukset MUUT'!AD243</f>
        <v>1723693.2263708015</v>
      </c>
      <c r="F237" s="231">
        <f>Yhteenveto[[#This Row],[Ikärakenne, laskennallinen kustannus]]+Yhteenveto[[#This Row],[Muut laskennalliset kustannukset ]]</f>
        <v>12307460.926370801</v>
      </c>
      <c r="G237" s="451">
        <v>1548.77</v>
      </c>
      <c r="H237" s="17">
        <v>7440291.0800000001</v>
      </c>
      <c r="I237" s="339">
        <f>Yhteenveto[[#This Row],[Laskennalliset kustannukset yhteensä]]-Yhteenveto[[#This Row],[Omarahoitusosuus, €]]</f>
        <v>4867169.8463708013</v>
      </c>
      <c r="J237" s="33">
        <f>Lisäosat!U238</f>
        <v>323515.57799718226</v>
      </c>
      <c r="K237" s="34">
        <f>'Muut lis_väh'!Q235</f>
        <v>-1981373.9083256533</v>
      </c>
      <c r="L237" s="231">
        <f>Yhteenveto[[#This Row],[Valtionosuus omarahoitusosuuden jälkeen (välisumma)]]+Yhteenveto[[#This Row],[Lisäosat yhteensä]]+Yhteenveto[[#This Row],[Valtionosuuteen tehtävät vähennykset ja lisäykset, netto]]</f>
        <v>3209311.5160423303</v>
      </c>
      <c r="M237" s="34">
        <f>'Verotuloihin perust tasaus'!N242</f>
        <v>2521431.9688812084</v>
      </c>
      <c r="N237" s="303">
        <f>SUM(Yhteenveto[[#This Row],[Valtionosuus ennen verotuloihin perustuvaa valtionosuuden tasausta]]+Yhteenveto[[#This Row],[Verotuloihin perustuva valtionosuuden tasaus]])</f>
        <v>5730743.4849235388</v>
      </c>
      <c r="O237" s="241">
        <f>Verokorvaukset!G235</f>
        <v>699703.68285213283</v>
      </c>
      <c r="P237" s="372">
        <f>SUM(Yhteenveto[[#This Row],[Kunnan  peruspalvelujen valtionosuus ]:[Veroperustemuutoksista johtuvien veromenetysten korvaus]])</f>
        <v>6430447.1677756719</v>
      </c>
      <c r="Q237" s="34">
        <f>Kotikuntakorvaus!F239</f>
        <v>252645.25</v>
      </c>
      <c r="R237" s="341">
        <f>+Yhteenveto[[#This Row],[Kunnan  peruspalvelujen valtionosuus ]]+Yhteenveto[[#This Row],[Veroperustemuutoksista johtuvien veromenetysten korvaus]]+Yhteenveto[[#This Row],[Kotikuntakorvaus, netto]]</f>
        <v>6683092.4177756719</v>
      </c>
      <c r="S237" s="11"/>
      <c r="T237"/>
    </row>
    <row r="238" spans="1:20" ht="15" x14ac:dyDescent="0.25">
      <c r="A238" s="32">
        <v>749</v>
      </c>
      <c r="B238" s="13" t="s">
        <v>243</v>
      </c>
      <c r="C238" s="15">
        <v>21269</v>
      </c>
      <c r="D238" s="15">
        <f>Ikärakenne[[#This Row],[Laskennalliset kustannukset, IKÄRAKENNE yhteensä, €]]</f>
        <v>42496921.769999996</v>
      </c>
      <c r="E238" s="15">
        <f>'Lask. kustannukset MUUT'!AD244</f>
        <v>3803784.4554029317</v>
      </c>
      <c r="F238" s="231">
        <f>Yhteenveto[[#This Row],[Ikärakenne, laskennallinen kustannus]]+Yhteenveto[[#This Row],[Muut laskennalliset kustannukset ]]</f>
        <v>46300706.225402929</v>
      </c>
      <c r="G238" s="451">
        <v>1548.77</v>
      </c>
      <c r="H238" s="17">
        <v>32940789.129999999</v>
      </c>
      <c r="I238" s="339">
        <f>Yhteenveto[[#This Row],[Laskennalliset kustannukset yhteensä]]-Yhteenveto[[#This Row],[Omarahoitusosuus, €]]</f>
        <v>13359917.09540293</v>
      </c>
      <c r="J238" s="33">
        <f>Lisäosat!U239</f>
        <v>658772.48515024816</v>
      </c>
      <c r="K238" s="34">
        <f>'Muut lis_väh'!Q236</f>
        <v>-5698313.7000473328</v>
      </c>
      <c r="L238" s="231">
        <f>Yhteenveto[[#This Row],[Valtionosuus omarahoitusosuuden jälkeen (välisumma)]]+Yhteenveto[[#This Row],[Lisäosat yhteensä]]+Yhteenveto[[#This Row],[Valtionosuuteen tehtävät vähennykset ja lisäykset, netto]]</f>
        <v>8320375.880505845</v>
      </c>
      <c r="M238" s="34">
        <f>'Verotuloihin perust tasaus'!N243</f>
        <v>779251.36342043662</v>
      </c>
      <c r="N238" s="303">
        <f>SUM(Yhteenveto[[#This Row],[Valtionosuus ennen verotuloihin perustuvaa valtionosuuden tasausta]]+Yhteenveto[[#This Row],[Verotuloihin perustuva valtionosuuden tasaus]])</f>
        <v>9099627.2439262811</v>
      </c>
      <c r="O238" s="241">
        <f>Verokorvaukset!G236</f>
        <v>1124525.1143817832</v>
      </c>
      <c r="P238" s="372">
        <f>SUM(Yhteenveto[[#This Row],[Kunnan  peruspalvelujen valtionosuus ]:[Veroperustemuutoksista johtuvien veromenetysten korvaus]])</f>
        <v>10224152.358308064</v>
      </c>
      <c r="Q238" s="34">
        <f>Kotikuntakorvaus!F240</f>
        <v>284641.09250000003</v>
      </c>
      <c r="R238" s="341">
        <f>+Yhteenveto[[#This Row],[Kunnan  peruspalvelujen valtionosuus ]]+Yhteenveto[[#This Row],[Veroperustemuutoksista johtuvien veromenetysten korvaus]]+Yhteenveto[[#This Row],[Kotikuntakorvaus, netto]]</f>
        <v>10508793.450808063</v>
      </c>
      <c r="S238" s="11"/>
      <c r="T238"/>
    </row>
    <row r="239" spans="1:20" ht="15" x14ac:dyDescent="0.25">
      <c r="A239" s="32">
        <v>751</v>
      </c>
      <c r="B239" s="13" t="s">
        <v>244</v>
      </c>
      <c r="C239" s="15">
        <v>2778</v>
      </c>
      <c r="D239" s="15">
        <f>Ikärakenne[[#This Row],[Laskennalliset kustannukset, IKÄRAKENNE yhteensä, €]]</f>
        <v>3932031.5699999994</v>
      </c>
      <c r="E239" s="15">
        <f>'Lask. kustannukset MUUT'!AD245</f>
        <v>1645723.3071617482</v>
      </c>
      <c r="F239" s="231">
        <f>Yhteenveto[[#This Row],[Ikärakenne, laskennallinen kustannus]]+Yhteenveto[[#This Row],[Muut laskennalliset kustannukset ]]</f>
        <v>5577754.8771617478</v>
      </c>
      <c r="G239" s="451">
        <v>1548.77</v>
      </c>
      <c r="H239" s="17">
        <v>4302483.0599999996</v>
      </c>
      <c r="I239" s="339">
        <f>Yhteenveto[[#This Row],[Laskennalliset kustannukset yhteensä]]-Yhteenveto[[#This Row],[Omarahoitusosuus, €]]</f>
        <v>1275271.8171617482</v>
      </c>
      <c r="J239" s="33">
        <f>Lisäosat!U240</f>
        <v>223529.31420639087</v>
      </c>
      <c r="K239" s="34">
        <f>'Muut lis_väh'!Q237</f>
        <v>146350.83968545031</v>
      </c>
      <c r="L239" s="231">
        <f>Yhteenveto[[#This Row],[Valtionosuus omarahoitusosuuden jälkeen (välisumma)]]+Yhteenveto[[#This Row],[Lisäosat yhteensä]]+Yhteenveto[[#This Row],[Valtionosuuteen tehtävät vähennykset ja lisäykset, netto]]</f>
        <v>1645151.9710535894</v>
      </c>
      <c r="M239" s="34">
        <f>'Verotuloihin perust tasaus'!N244</f>
        <v>1103159.8210542207</v>
      </c>
      <c r="N239" s="303">
        <f>SUM(Yhteenveto[[#This Row],[Valtionosuus ennen verotuloihin perustuvaa valtionosuuden tasausta]]+Yhteenveto[[#This Row],[Verotuloihin perustuva valtionosuuden tasaus]])</f>
        <v>2748311.7921078103</v>
      </c>
      <c r="O239" s="241">
        <f>Verokorvaukset!G237</f>
        <v>295210.55408641335</v>
      </c>
      <c r="P239" s="372">
        <f>SUM(Yhteenveto[[#This Row],[Kunnan  peruspalvelujen valtionosuus ]:[Veroperustemuutoksista johtuvien veromenetysten korvaus]])</f>
        <v>3043522.3461942235</v>
      </c>
      <c r="Q239" s="34">
        <f>Kotikuntakorvaus!F241</f>
        <v>17579.162499999999</v>
      </c>
      <c r="R239" s="341">
        <f>+Yhteenveto[[#This Row],[Kunnan  peruspalvelujen valtionosuus ]]+Yhteenveto[[#This Row],[Veroperustemuutoksista johtuvien veromenetysten korvaus]]+Yhteenveto[[#This Row],[Kotikuntakorvaus, netto]]</f>
        <v>3061101.5086942236</v>
      </c>
      <c r="S239" s="11"/>
      <c r="T239"/>
    </row>
    <row r="240" spans="1:20" ht="15" x14ac:dyDescent="0.25">
      <c r="A240" s="32">
        <v>753</v>
      </c>
      <c r="B240" s="13" t="s">
        <v>245</v>
      </c>
      <c r="C240" s="15">
        <v>22826</v>
      </c>
      <c r="D240" s="15">
        <f>Ikärakenne[[#This Row],[Laskennalliset kustannukset, IKÄRAKENNE yhteensä, €]]</f>
        <v>42734516.480000004</v>
      </c>
      <c r="E240" s="15">
        <f>'Lask. kustannukset MUUT'!AD246</f>
        <v>8801569.1309763603</v>
      </c>
      <c r="F240" s="231">
        <f>Yhteenveto[[#This Row],[Ikärakenne, laskennallinen kustannus]]+Yhteenveto[[#This Row],[Muut laskennalliset kustannukset ]]</f>
        <v>51536085.610976368</v>
      </c>
      <c r="G240" s="451">
        <v>1548.77</v>
      </c>
      <c r="H240" s="17">
        <v>35352224.020000003</v>
      </c>
      <c r="I240" s="339">
        <f>Yhteenveto[[#This Row],[Laskennalliset kustannukset yhteensä]]-Yhteenveto[[#This Row],[Omarahoitusosuus, €]]</f>
        <v>16183861.590976365</v>
      </c>
      <c r="J240" s="33">
        <f>Lisäosat!U241</f>
        <v>867142.56083212059</v>
      </c>
      <c r="K240" s="34">
        <f>'Muut lis_väh'!Q238</f>
        <v>6874828.7271787757</v>
      </c>
      <c r="L240" s="231">
        <f>Yhteenveto[[#This Row],[Valtionosuus omarahoitusosuuden jälkeen (välisumma)]]+Yhteenveto[[#This Row],[Lisäosat yhteensä]]+Yhteenveto[[#This Row],[Valtionosuuteen tehtävät vähennykset ja lisäykset, netto]]</f>
        <v>23925832.87898726</v>
      </c>
      <c r="M240" s="34">
        <f>'Verotuloihin perust tasaus'!N245</f>
        <v>-850662.5945266888</v>
      </c>
      <c r="N240" s="303">
        <f>SUM(Yhteenveto[[#This Row],[Valtionosuus ennen verotuloihin perustuvaa valtionosuuden tasausta]]+Yhteenveto[[#This Row],[Verotuloihin perustuva valtionosuuden tasaus]])</f>
        <v>23075170.284460571</v>
      </c>
      <c r="O240" s="241">
        <f>Verokorvaukset!G238</f>
        <v>1341121.1567713055</v>
      </c>
      <c r="P240" s="372">
        <f>SUM(Yhteenveto[[#This Row],[Kunnan  peruspalvelujen valtionosuus ]:[Veroperustemuutoksista johtuvien veromenetysten korvaus]])</f>
        <v>24416291.441231877</v>
      </c>
      <c r="Q240" s="34">
        <f>Kotikuntakorvaus!F242</f>
        <v>-80263.452499999665</v>
      </c>
      <c r="R240" s="341">
        <f>+Yhteenveto[[#This Row],[Kunnan  peruspalvelujen valtionosuus ]]+Yhteenveto[[#This Row],[Veroperustemuutoksista johtuvien veromenetysten korvaus]]+Yhteenveto[[#This Row],[Kotikuntakorvaus, netto]]</f>
        <v>24336027.988731876</v>
      </c>
      <c r="S240" s="11"/>
      <c r="T240"/>
    </row>
    <row r="241" spans="1:20" ht="15" x14ac:dyDescent="0.25">
      <c r="A241" s="32">
        <v>755</v>
      </c>
      <c r="B241" s="13" t="s">
        <v>246</v>
      </c>
      <c r="C241" s="15">
        <v>6182</v>
      </c>
      <c r="D241" s="15">
        <f>Ikärakenne[[#This Row],[Laskennalliset kustannukset, IKÄRAKENNE yhteensä, €]]</f>
        <v>11017801.48</v>
      </c>
      <c r="E241" s="15">
        <f>'Lask. kustannukset MUUT'!AD247</f>
        <v>2543474.021250919</v>
      </c>
      <c r="F241" s="231">
        <f>Yhteenveto[[#This Row],[Ikärakenne, laskennallinen kustannus]]+Yhteenveto[[#This Row],[Muut laskennalliset kustannukset ]]</f>
        <v>13561275.501250919</v>
      </c>
      <c r="G241" s="451">
        <v>1548.77</v>
      </c>
      <c r="H241" s="17">
        <v>9574496.1400000006</v>
      </c>
      <c r="I241" s="339">
        <f>Yhteenveto[[#This Row],[Laskennalliset kustannukset yhteensä]]-Yhteenveto[[#This Row],[Omarahoitusosuus, €]]</f>
        <v>3986779.3612509184</v>
      </c>
      <c r="J241" s="33">
        <f>Lisäosat!U242</f>
        <v>179226.58052957151</v>
      </c>
      <c r="K241" s="34">
        <f>'Muut lis_väh'!Q239</f>
        <v>1112374.4081382514</v>
      </c>
      <c r="L241" s="231">
        <f>Yhteenveto[[#This Row],[Valtionosuus omarahoitusosuuden jälkeen (välisumma)]]+Yhteenveto[[#This Row],[Lisäosat yhteensä]]+Yhteenveto[[#This Row],[Valtionosuuteen tehtävät vähennykset ja lisäykset, netto]]</f>
        <v>5278380.3499187417</v>
      </c>
      <c r="M241" s="34">
        <f>'Verotuloihin perust tasaus'!N246</f>
        <v>-63140.974921998946</v>
      </c>
      <c r="N241" s="303">
        <f>SUM(Yhteenveto[[#This Row],[Valtionosuus ennen verotuloihin perustuvaa valtionosuuden tasausta]]+Yhteenveto[[#This Row],[Verotuloihin perustuva valtionosuuden tasaus]])</f>
        <v>5215239.3749967432</v>
      </c>
      <c r="O241" s="241">
        <f>Verokorvaukset!G239</f>
        <v>451805.32969068852</v>
      </c>
      <c r="P241" s="372">
        <f>SUM(Yhteenveto[[#This Row],[Kunnan  peruspalvelujen valtionosuus ]:[Veroperustemuutoksista johtuvien veromenetysten korvaus]])</f>
        <v>5667044.7046874315</v>
      </c>
      <c r="Q241" s="34">
        <f>Kotikuntakorvaus!F243</f>
        <v>-1205294.5175000001</v>
      </c>
      <c r="R241" s="341">
        <f>+Yhteenveto[[#This Row],[Kunnan  peruspalvelujen valtionosuus ]]+Yhteenveto[[#This Row],[Veroperustemuutoksista johtuvien veromenetysten korvaus]]+Yhteenveto[[#This Row],[Kotikuntakorvaus, netto]]</f>
        <v>4461750.1871874314</v>
      </c>
      <c r="S241" s="11"/>
      <c r="T241"/>
    </row>
    <row r="242" spans="1:20" ht="15" x14ac:dyDescent="0.25">
      <c r="A242" s="32">
        <v>758</v>
      </c>
      <c r="B242" s="13" t="s">
        <v>247</v>
      </c>
      <c r="C242" s="15">
        <v>8127</v>
      </c>
      <c r="D242" s="15">
        <f>Ikärakenne[[#This Row],[Laskennalliset kustannukset, IKÄRAKENNE yhteensä, €]]</f>
        <v>11737044.609999999</v>
      </c>
      <c r="E242" s="15">
        <f>'Lask. kustannukset MUUT'!AD248</f>
        <v>8676164.4754366893</v>
      </c>
      <c r="F242" s="231">
        <f>Yhteenveto[[#This Row],[Ikärakenne, laskennallinen kustannus]]+Yhteenveto[[#This Row],[Muut laskennalliset kustannukset ]]</f>
        <v>20413209.085436687</v>
      </c>
      <c r="G242" s="451">
        <v>1548.77</v>
      </c>
      <c r="H242" s="17">
        <v>12586853.789999999</v>
      </c>
      <c r="I242" s="339">
        <f>Yhteenveto[[#This Row],[Laskennalliset kustannukset yhteensä]]-Yhteenveto[[#This Row],[Omarahoitusosuus, €]]</f>
        <v>7826355.2954366878</v>
      </c>
      <c r="J242" s="33">
        <f>Lisäosat!U243</f>
        <v>1593613.8553336614</v>
      </c>
      <c r="K242" s="34">
        <f>'Muut lis_väh'!Q240</f>
        <v>-3486435.9497506311</v>
      </c>
      <c r="L242" s="231">
        <f>Yhteenveto[[#This Row],[Valtionosuus omarahoitusosuuden jälkeen (välisumma)]]+Yhteenveto[[#This Row],[Lisäosat yhteensä]]+Yhteenveto[[#This Row],[Valtionosuuteen tehtävät vähennykset ja lisäykset, netto]]</f>
        <v>5933533.2010197183</v>
      </c>
      <c r="M242" s="34">
        <f>'Verotuloihin perust tasaus'!N247</f>
        <v>-559288.36718087608</v>
      </c>
      <c r="N242" s="303">
        <f>SUM(Yhteenveto[[#This Row],[Valtionosuus ennen verotuloihin perustuvaa valtionosuuden tasausta]]+Yhteenveto[[#This Row],[Verotuloihin perustuva valtionosuuden tasaus]])</f>
        <v>5374244.8338388419</v>
      </c>
      <c r="O242" s="241">
        <f>Verokorvaukset!G240</f>
        <v>930206.01131244167</v>
      </c>
      <c r="P242" s="372">
        <f>SUM(Yhteenveto[[#This Row],[Kunnan  peruspalvelujen valtionosuus ]:[Veroperustemuutoksista johtuvien veromenetysten korvaus]])</f>
        <v>6304450.8451512838</v>
      </c>
      <c r="Q242" s="34">
        <f>Kotikuntakorvaus!F244</f>
        <v>-104061.57499999998</v>
      </c>
      <c r="R242" s="341">
        <f>+Yhteenveto[[#This Row],[Kunnan  peruspalvelujen valtionosuus ]]+Yhteenveto[[#This Row],[Veroperustemuutoksista johtuvien veromenetysten korvaus]]+Yhteenveto[[#This Row],[Kotikuntakorvaus, netto]]</f>
        <v>6200389.2701512836</v>
      </c>
      <c r="S242" s="11"/>
      <c r="T242"/>
    </row>
    <row r="243" spans="1:20" ht="15" x14ac:dyDescent="0.25">
      <c r="A243" s="32">
        <v>759</v>
      </c>
      <c r="B243" s="13" t="s">
        <v>248</v>
      </c>
      <c r="C243" s="15">
        <v>1800</v>
      </c>
      <c r="D243" s="15">
        <f>Ikärakenne[[#This Row],[Laskennalliset kustannukset, IKÄRAKENNE yhteensä, €]]</f>
        <v>2997297.18</v>
      </c>
      <c r="E243" s="15">
        <f>'Lask. kustannukset MUUT'!AD249</f>
        <v>711057.82558562001</v>
      </c>
      <c r="F243" s="231">
        <f>Yhteenveto[[#This Row],[Ikärakenne, laskennallinen kustannus]]+Yhteenveto[[#This Row],[Muut laskennalliset kustannukset ]]</f>
        <v>3708355.0055856202</v>
      </c>
      <c r="G243" s="451">
        <v>1548.77</v>
      </c>
      <c r="H243" s="17">
        <v>2787786</v>
      </c>
      <c r="I243" s="339">
        <f>Yhteenveto[[#This Row],[Laskennalliset kustannukset yhteensä]]-Yhteenveto[[#This Row],[Omarahoitusosuus, €]]</f>
        <v>920569.00558562018</v>
      </c>
      <c r="J243" s="33">
        <f>Lisäosat!U244</f>
        <v>272220.87770699878</v>
      </c>
      <c r="K243" s="34">
        <f>'Muut lis_väh'!Q241</f>
        <v>-109172.218112537</v>
      </c>
      <c r="L243" s="231">
        <f>Yhteenveto[[#This Row],[Valtionosuus omarahoitusosuuden jälkeen (välisumma)]]+Yhteenveto[[#This Row],[Lisäosat yhteensä]]+Yhteenveto[[#This Row],[Valtionosuuteen tehtävät vähennykset ja lisäykset, netto]]</f>
        <v>1083617.665180082</v>
      </c>
      <c r="M243" s="34">
        <f>'Verotuloihin perust tasaus'!N248</f>
        <v>699526.24908675498</v>
      </c>
      <c r="N243" s="303">
        <f>SUM(Yhteenveto[[#This Row],[Valtionosuus ennen verotuloihin perustuvaa valtionosuuden tasausta]]+Yhteenveto[[#This Row],[Verotuloihin perustuva valtionosuuden tasaus]])</f>
        <v>1783143.9142668368</v>
      </c>
      <c r="O243" s="241">
        <f>Verokorvaukset!G241</f>
        <v>371771.30070798314</v>
      </c>
      <c r="P243" s="372">
        <f>SUM(Yhteenveto[[#This Row],[Kunnan  peruspalvelujen valtionosuus ]:[Veroperustemuutoksista johtuvien veromenetysten korvaus]])</f>
        <v>2154915.2149748201</v>
      </c>
      <c r="Q243" s="34">
        <f>Kotikuntakorvaus!F245</f>
        <v>379939.58750000002</v>
      </c>
      <c r="R243" s="341">
        <f>+Yhteenveto[[#This Row],[Kunnan  peruspalvelujen valtionosuus ]]+Yhteenveto[[#This Row],[Veroperustemuutoksista johtuvien veromenetysten korvaus]]+Yhteenveto[[#This Row],[Kotikuntakorvaus, netto]]</f>
        <v>2534854.8024748201</v>
      </c>
      <c r="S243" s="11"/>
      <c r="T243"/>
    </row>
    <row r="244" spans="1:20" ht="15" x14ac:dyDescent="0.25">
      <c r="A244" s="32">
        <v>761</v>
      </c>
      <c r="B244" s="13" t="s">
        <v>249</v>
      </c>
      <c r="C244" s="15">
        <v>8429</v>
      </c>
      <c r="D244" s="15">
        <f>Ikärakenne[[#This Row],[Laskennalliset kustannukset, IKÄRAKENNE yhteensä, €]]</f>
        <v>11726695.159999998</v>
      </c>
      <c r="E244" s="15">
        <f>'Lask. kustannukset MUUT'!AD250</f>
        <v>2956042.7413532762</v>
      </c>
      <c r="F244" s="231">
        <f>Yhteenveto[[#This Row],[Ikärakenne, laskennallinen kustannus]]+Yhteenveto[[#This Row],[Muut laskennalliset kustannukset ]]</f>
        <v>14682737.901353274</v>
      </c>
      <c r="G244" s="451">
        <v>1548.77</v>
      </c>
      <c r="H244" s="17">
        <v>13054582.33</v>
      </c>
      <c r="I244" s="339">
        <f>Yhteenveto[[#This Row],[Laskennalliset kustannukset yhteensä]]-Yhteenveto[[#This Row],[Omarahoitusosuus, €]]</f>
        <v>1628155.5713532735</v>
      </c>
      <c r="J244" s="33">
        <f>Lisäosat!U245</f>
        <v>249998.07268809419</v>
      </c>
      <c r="K244" s="34">
        <f>'Muut lis_väh'!Q242</f>
        <v>969655.72706948407</v>
      </c>
      <c r="L244" s="231">
        <f>Yhteenveto[[#This Row],[Valtionosuus omarahoitusosuuden jälkeen (välisumma)]]+Yhteenveto[[#This Row],[Lisäosat yhteensä]]+Yhteenveto[[#This Row],[Valtionosuuteen tehtävät vähennykset ja lisäykset, netto]]</f>
        <v>2847809.3711108519</v>
      </c>
      <c r="M244" s="34">
        <f>'Verotuloihin perust tasaus'!N249</f>
        <v>4008820.0930754016</v>
      </c>
      <c r="N244" s="303">
        <f>SUM(Yhteenveto[[#This Row],[Valtionosuus ennen verotuloihin perustuvaa valtionosuuden tasausta]]+Yhteenveto[[#This Row],[Verotuloihin perustuva valtionosuuden tasaus]])</f>
        <v>6856629.464186253</v>
      </c>
      <c r="O244" s="241">
        <f>Verokorvaukset!G242</f>
        <v>1384528.3158303865</v>
      </c>
      <c r="P244" s="372">
        <f>SUM(Yhteenveto[[#This Row],[Kunnan  peruspalvelujen valtionosuus ]:[Veroperustemuutoksista johtuvien veromenetysten korvaus]])</f>
        <v>8241157.7800166393</v>
      </c>
      <c r="Q244" s="34">
        <f>Kotikuntakorvaus!F246</f>
        <v>577727.25</v>
      </c>
      <c r="R244" s="341">
        <f>+Yhteenveto[[#This Row],[Kunnan  peruspalvelujen valtionosuus ]]+Yhteenveto[[#This Row],[Veroperustemuutoksista johtuvien veromenetysten korvaus]]+Yhteenveto[[#This Row],[Kotikuntakorvaus, netto]]</f>
        <v>8818885.0300166383</v>
      </c>
      <c r="S244" s="11"/>
      <c r="T244"/>
    </row>
    <row r="245" spans="1:20" ht="15" x14ac:dyDescent="0.25">
      <c r="A245" s="32">
        <v>762</v>
      </c>
      <c r="B245" s="13" t="s">
        <v>250</v>
      </c>
      <c r="C245" s="15">
        <v>3570</v>
      </c>
      <c r="D245" s="15">
        <f>Ikärakenne[[#This Row],[Laskennalliset kustannukset, IKÄRAKENNE yhteensä, €]]</f>
        <v>4621299.08</v>
      </c>
      <c r="E245" s="15">
        <f>'Lask. kustannukset MUUT'!AD251</f>
        <v>1888023.6049235126</v>
      </c>
      <c r="F245" s="231">
        <f>Yhteenveto[[#This Row],[Ikärakenne, laskennallinen kustannus]]+Yhteenveto[[#This Row],[Muut laskennalliset kustannukset ]]</f>
        <v>6509322.6849235129</v>
      </c>
      <c r="G245" s="451">
        <v>1548.77</v>
      </c>
      <c r="H245" s="17">
        <v>5529108.9000000004</v>
      </c>
      <c r="I245" s="339">
        <f>Yhteenveto[[#This Row],[Laskennalliset kustannukset yhteensä]]-Yhteenveto[[#This Row],[Omarahoitusosuus, €]]</f>
        <v>980213.78492351249</v>
      </c>
      <c r="J245" s="33">
        <f>Lisäosat!U246</f>
        <v>490754.5095012564</v>
      </c>
      <c r="K245" s="34">
        <f>'Muut lis_väh'!Q243</f>
        <v>1370182.3611084796</v>
      </c>
      <c r="L245" s="231">
        <f>Yhteenveto[[#This Row],[Valtionosuus omarahoitusosuuden jälkeen (välisumma)]]+Yhteenveto[[#This Row],[Lisäosat yhteensä]]+Yhteenveto[[#This Row],[Valtionosuuteen tehtävät vähennykset ja lisäykset, netto]]</f>
        <v>2841150.6555332486</v>
      </c>
      <c r="M245" s="34">
        <f>'Verotuloihin perust tasaus'!N250</f>
        <v>1399314.4338879767</v>
      </c>
      <c r="N245" s="303">
        <f>SUM(Yhteenveto[[#This Row],[Valtionosuus ennen verotuloihin perustuvaa valtionosuuden tasausta]]+Yhteenveto[[#This Row],[Verotuloihin perustuva valtionosuuden tasaus]])</f>
        <v>4240465.0894212257</v>
      </c>
      <c r="O245" s="241">
        <f>Verokorvaukset!G243</f>
        <v>659713.59773091704</v>
      </c>
      <c r="P245" s="372">
        <f>SUM(Yhteenveto[[#This Row],[Kunnan  peruspalvelujen valtionosuus ]:[Veroperustemuutoksista johtuvien veromenetysten korvaus]])</f>
        <v>4900178.6871521426</v>
      </c>
      <c r="Q245" s="34">
        <f>Kotikuntakorvaus!F247</f>
        <v>-11430.872499999998</v>
      </c>
      <c r="R245" s="341">
        <f>+Yhteenveto[[#This Row],[Kunnan  peruspalvelujen valtionosuus ]]+Yhteenveto[[#This Row],[Veroperustemuutoksista johtuvien veromenetysten korvaus]]+Yhteenveto[[#This Row],[Kotikuntakorvaus, netto]]</f>
        <v>4888747.814652143</v>
      </c>
      <c r="S245" s="11"/>
      <c r="T245"/>
    </row>
    <row r="246" spans="1:20" ht="15" x14ac:dyDescent="0.25">
      <c r="A246" s="32">
        <v>765</v>
      </c>
      <c r="B246" s="13" t="s">
        <v>251</v>
      </c>
      <c r="C246" s="15">
        <v>10185</v>
      </c>
      <c r="D246" s="15">
        <f>Ikärakenne[[#This Row],[Laskennalliset kustannukset, IKÄRAKENNE yhteensä, €]]</f>
        <v>16501872.810000001</v>
      </c>
      <c r="E246" s="15">
        <f>'Lask. kustannukset MUUT'!AD252</f>
        <v>4414886.0408268729</v>
      </c>
      <c r="F246" s="231">
        <f>Yhteenveto[[#This Row],[Ikärakenne, laskennallinen kustannus]]+Yhteenveto[[#This Row],[Muut laskennalliset kustannukset ]]</f>
        <v>20916758.850826874</v>
      </c>
      <c r="G246" s="451">
        <v>1548.77</v>
      </c>
      <c r="H246" s="17">
        <v>15774222.449999999</v>
      </c>
      <c r="I246" s="339">
        <f>Yhteenveto[[#This Row],[Laskennalliset kustannukset yhteensä]]-Yhteenveto[[#This Row],[Omarahoitusosuus, €]]</f>
        <v>5142536.4008268751</v>
      </c>
      <c r="J246" s="33">
        <f>Lisäosat!U247</f>
        <v>758146.82237979944</v>
      </c>
      <c r="K246" s="34">
        <f>'Muut lis_väh'!Q244</f>
        <v>-1698467.6819260516</v>
      </c>
      <c r="L246" s="231">
        <f>Yhteenveto[[#This Row],[Valtionosuus omarahoitusosuuden jälkeen (välisumma)]]+Yhteenveto[[#This Row],[Lisäosat yhteensä]]+Yhteenveto[[#This Row],[Valtionosuuteen tehtävät vähennykset ja lisäykset, netto]]</f>
        <v>4202215.5412806235</v>
      </c>
      <c r="M246" s="34">
        <f>'Verotuloihin perust tasaus'!N251</f>
        <v>1859855.8206500688</v>
      </c>
      <c r="N246" s="303">
        <f>SUM(Yhteenveto[[#This Row],[Valtionosuus ennen verotuloihin perustuvaa valtionosuuden tasausta]]+Yhteenveto[[#This Row],[Verotuloihin perustuva valtionosuuden tasaus]])</f>
        <v>6062071.3619306926</v>
      </c>
      <c r="O246" s="241">
        <f>Verokorvaukset!G244</f>
        <v>1082003.5967011293</v>
      </c>
      <c r="P246" s="372">
        <f>SUM(Yhteenveto[[#This Row],[Kunnan  peruspalvelujen valtionosuus ]:[Veroperustemuutoksista johtuvien veromenetysten korvaus]])</f>
        <v>7144074.9586318219</v>
      </c>
      <c r="Q246" s="34">
        <f>Kotikuntakorvaus!F248</f>
        <v>-27331.622499999998</v>
      </c>
      <c r="R246" s="341">
        <f>+Yhteenveto[[#This Row],[Kunnan  peruspalvelujen valtionosuus ]]+Yhteenveto[[#This Row],[Veroperustemuutoksista johtuvien veromenetysten korvaus]]+Yhteenveto[[#This Row],[Kotikuntakorvaus, netto]]</f>
        <v>7116743.3361318223</v>
      </c>
      <c r="S246" s="11"/>
      <c r="T246"/>
    </row>
    <row r="247" spans="1:20" ht="15" x14ac:dyDescent="0.25">
      <c r="A247" s="32">
        <v>768</v>
      </c>
      <c r="B247" s="13" t="s">
        <v>252</v>
      </c>
      <c r="C247" s="15">
        <v>2361</v>
      </c>
      <c r="D247" s="15">
        <f>Ikärakenne[[#This Row],[Laskennalliset kustannukset, IKÄRAKENNE yhteensä, €]]</f>
        <v>2475940.21</v>
      </c>
      <c r="E247" s="15">
        <f>'Lask. kustannukset MUUT'!AD253</f>
        <v>2081871.6787843986</v>
      </c>
      <c r="F247" s="231">
        <f>Yhteenveto[[#This Row],[Ikärakenne, laskennallinen kustannus]]+Yhteenveto[[#This Row],[Muut laskennalliset kustannukset ]]</f>
        <v>4557811.8887843983</v>
      </c>
      <c r="G247" s="451">
        <v>1548.77</v>
      </c>
      <c r="H247" s="17">
        <v>3656645.9699999997</v>
      </c>
      <c r="I247" s="339">
        <f>Yhteenveto[[#This Row],[Laskennalliset kustannukset yhteensä]]-Yhteenveto[[#This Row],[Omarahoitusosuus, €]]</f>
        <v>901165.91878439859</v>
      </c>
      <c r="J247" s="33">
        <f>Lisäosat!U248</f>
        <v>362988.43804390589</v>
      </c>
      <c r="K247" s="34">
        <f>'Muut lis_väh'!Q245</f>
        <v>631386.37672551628</v>
      </c>
      <c r="L247" s="231">
        <f>Yhteenveto[[#This Row],[Valtionosuus omarahoitusosuuden jälkeen (välisumma)]]+Yhteenveto[[#This Row],[Lisäosat yhteensä]]+Yhteenveto[[#This Row],[Valtionosuuteen tehtävät vähennykset ja lisäykset, netto]]</f>
        <v>1895540.7335538208</v>
      </c>
      <c r="M247" s="34">
        <f>'Verotuloihin perust tasaus'!N252</f>
        <v>888705.14527318394</v>
      </c>
      <c r="N247" s="303">
        <f>SUM(Yhteenveto[[#This Row],[Valtionosuus ennen verotuloihin perustuvaa valtionosuuden tasausta]]+Yhteenveto[[#This Row],[Verotuloihin perustuva valtionosuuden tasaus]])</f>
        <v>2784245.8788270047</v>
      </c>
      <c r="O247" s="241">
        <f>Verokorvaukset!G245</f>
        <v>457117.43689796218</v>
      </c>
      <c r="P247" s="372">
        <f>SUM(Yhteenveto[[#This Row],[Kunnan  peruspalvelujen valtionosuus ]:[Veroperustemuutoksista johtuvien veromenetysten korvaus]])</f>
        <v>3241363.315724967</v>
      </c>
      <c r="Q247" s="34">
        <f>Kotikuntakorvaus!F249</f>
        <v>120227.33749999999</v>
      </c>
      <c r="R247" s="341">
        <f>+Yhteenveto[[#This Row],[Kunnan  peruspalvelujen valtionosuus ]]+Yhteenveto[[#This Row],[Veroperustemuutoksista johtuvien veromenetysten korvaus]]+Yhteenveto[[#This Row],[Kotikuntakorvaus, netto]]</f>
        <v>3361590.653224967</v>
      </c>
      <c r="S247" s="11"/>
      <c r="T247"/>
    </row>
    <row r="248" spans="1:20" ht="15" x14ac:dyDescent="0.25">
      <c r="A248" s="32">
        <v>777</v>
      </c>
      <c r="B248" s="13" t="s">
        <v>253</v>
      </c>
      <c r="C248" s="15">
        <v>7038</v>
      </c>
      <c r="D248" s="15">
        <f>Ikärakenne[[#This Row],[Laskennalliset kustannukset, IKÄRAKENNE yhteensä, €]]</f>
        <v>7790463.0699999994</v>
      </c>
      <c r="E248" s="15">
        <f>'Lask. kustannukset MUUT'!AD254</f>
        <v>6125919.752126433</v>
      </c>
      <c r="F248" s="231">
        <f>Yhteenveto[[#This Row],[Ikärakenne, laskennallinen kustannus]]+Yhteenveto[[#This Row],[Muut laskennalliset kustannukset ]]</f>
        <v>13916382.822126433</v>
      </c>
      <c r="G248" s="451">
        <v>1548.77</v>
      </c>
      <c r="H248" s="17">
        <v>10900243.26</v>
      </c>
      <c r="I248" s="339">
        <f>Yhteenveto[[#This Row],[Laskennalliset kustannukset yhteensä]]-Yhteenveto[[#This Row],[Omarahoitusosuus, €]]</f>
        <v>3016139.5621264335</v>
      </c>
      <c r="J248" s="33">
        <f>Lisäosat!U249</f>
        <v>1265711.0006512669</v>
      </c>
      <c r="K248" s="34">
        <f>'Muut lis_väh'!Q246</f>
        <v>138464.45393931051</v>
      </c>
      <c r="L248" s="231">
        <f>Yhteenveto[[#This Row],[Valtionosuus omarahoitusosuuden jälkeen (välisumma)]]+Yhteenveto[[#This Row],[Lisäosat yhteensä]]+Yhteenveto[[#This Row],[Valtionosuuteen tehtävät vähennykset ja lisäykset, netto]]</f>
        <v>4420315.0167170102</v>
      </c>
      <c r="M248" s="34">
        <f>'Verotuloihin perust tasaus'!N253</f>
        <v>3587715.2552436171</v>
      </c>
      <c r="N248" s="303">
        <f>SUM(Yhteenveto[[#This Row],[Valtionosuus ennen verotuloihin perustuvaa valtionosuuden tasausta]]+Yhteenveto[[#This Row],[Verotuloihin perustuva valtionosuuden tasaus]])</f>
        <v>8008030.2719606273</v>
      </c>
      <c r="O248" s="241">
        <f>Verokorvaukset!G246</f>
        <v>1040172.9152484811</v>
      </c>
      <c r="P248" s="372">
        <f>SUM(Yhteenveto[[#This Row],[Kunnan  peruspalvelujen valtionosuus ]:[Veroperustemuutoksista johtuvien veromenetysten korvaus]])</f>
        <v>9048203.1872091088</v>
      </c>
      <c r="Q248" s="34">
        <f>Kotikuntakorvaus!F250</f>
        <v>-22967.75</v>
      </c>
      <c r="R248" s="341">
        <f>+Yhteenveto[[#This Row],[Kunnan  peruspalvelujen valtionosuus ]]+Yhteenveto[[#This Row],[Veroperustemuutoksista johtuvien veromenetysten korvaus]]+Yhteenveto[[#This Row],[Kotikuntakorvaus, netto]]</f>
        <v>9025235.4372091088</v>
      </c>
      <c r="S248" s="11"/>
      <c r="T248"/>
    </row>
    <row r="249" spans="1:20" ht="15" x14ac:dyDescent="0.25">
      <c r="A249" s="32">
        <v>778</v>
      </c>
      <c r="B249" s="13" t="s">
        <v>254</v>
      </c>
      <c r="C249" s="15">
        <v>6632</v>
      </c>
      <c r="D249" s="15">
        <f>Ikärakenne[[#This Row],[Laskennalliset kustannukset, IKÄRAKENNE yhteensä, €]]</f>
        <v>9471976.9199999999</v>
      </c>
      <c r="E249" s="15">
        <f>'Lask. kustannukset MUUT'!AD255</f>
        <v>2060020.687428972</v>
      </c>
      <c r="F249" s="231">
        <f>Yhteenveto[[#This Row],[Ikärakenne, laskennallinen kustannus]]+Yhteenveto[[#This Row],[Muut laskennalliset kustannukset ]]</f>
        <v>11531997.607428972</v>
      </c>
      <c r="G249" s="451">
        <v>1548.77</v>
      </c>
      <c r="H249" s="17">
        <v>10271442.640000001</v>
      </c>
      <c r="I249" s="339">
        <f>Yhteenveto[[#This Row],[Laskennalliset kustannukset yhteensä]]-Yhteenveto[[#This Row],[Omarahoitusosuus, €]]</f>
        <v>1260554.9674289711</v>
      </c>
      <c r="J249" s="33">
        <f>Lisäosat!U250</f>
        <v>369113.49678695708</v>
      </c>
      <c r="K249" s="34">
        <f>'Muut lis_väh'!Q247</f>
        <v>165105.66963296919</v>
      </c>
      <c r="L249" s="231">
        <f>Yhteenveto[[#This Row],[Valtionosuus omarahoitusosuuden jälkeen (välisumma)]]+Yhteenveto[[#This Row],[Lisäosat yhteensä]]+Yhteenveto[[#This Row],[Valtionosuuteen tehtävät vähennykset ja lisäykset, netto]]</f>
        <v>1794774.1338488974</v>
      </c>
      <c r="M249" s="34">
        <f>'Verotuloihin perust tasaus'!N254</f>
        <v>1725439.8632811126</v>
      </c>
      <c r="N249" s="303">
        <f>SUM(Yhteenveto[[#This Row],[Valtionosuus ennen verotuloihin perustuvaa valtionosuuden tasausta]]+Yhteenveto[[#This Row],[Verotuloihin perustuva valtionosuuden tasaus]])</f>
        <v>3520213.9971300103</v>
      </c>
      <c r="O249" s="241">
        <f>Verokorvaukset!G247</f>
        <v>845826.03955807164</v>
      </c>
      <c r="P249" s="372">
        <f>SUM(Yhteenveto[[#This Row],[Kunnan  peruspalvelujen valtionosuus ]:[Veroperustemuutoksista johtuvien veromenetysten korvaus]])</f>
        <v>4366040.0366880819</v>
      </c>
      <c r="Q249" s="34">
        <f>Kotikuntakorvaus!F251</f>
        <v>215631.83750000002</v>
      </c>
      <c r="R249" s="341">
        <f>+Yhteenveto[[#This Row],[Kunnan  peruspalvelujen valtionosuus ]]+Yhteenveto[[#This Row],[Veroperustemuutoksista johtuvien veromenetysten korvaus]]+Yhteenveto[[#This Row],[Kotikuntakorvaus, netto]]</f>
        <v>4581671.8741880823</v>
      </c>
      <c r="S249" s="11"/>
      <c r="T249"/>
    </row>
    <row r="250" spans="1:20" ht="15" x14ac:dyDescent="0.25">
      <c r="A250" s="32">
        <v>781</v>
      </c>
      <c r="B250" s="13" t="s">
        <v>255</v>
      </c>
      <c r="C250" s="15">
        <v>3428</v>
      </c>
      <c r="D250" s="15">
        <f>Ikärakenne[[#This Row],[Laskennalliset kustannukset, IKÄRAKENNE yhteensä, €]]</f>
        <v>3038690.0600000005</v>
      </c>
      <c r="E250" s="15">
        <f>'Lask. kustannukset MUUT'!AD256</f>
        <v>1332624.556882571</v>
      </c>
      <c r="F250" s="231">
        <f>Yhteenveto[[#This Row],[Ikärakenne, laskennallinen kustannus]]+Yhteenveto[[#This Row],[Muut laskennalliset kustannukset ]]</f>
        <v>4371314.616882572</v>
      </c>
      <c r="G250" s="451">
        <v>1548.77</v>
      </c>
      <c r="H250" s="17">
        <v>5309183.5599999996</v>
      </c>
      <c r="I250" s="339">
        <f>Yhteenveto[[#This Row],[Laskennalliset kustannukset yhteensä]]-Yhteenveto[[#This Row],[Omarahoitusosuus, €]]</f>
        <v>-937868.94311742764</v>
      </c>
      <c r="J250" s="33">
        <f>Lisäosat!U251</f>
        <v>480526.75113119755</v>
      </c>
      <c r="K250" s="34">
        <f>'Muut lis_väh'!Q248</f>
        <v>3032023.4416666767</v>
      </c>
      <c r="L250" s="231">
        <f>Yhteenveto[[#This Row],[Valtionosuus omarahoitusosuuden jälkeen (välisumma)]]+Yhteenveto[[#This Row],[Lisäosat yhteensä]]+Yhteenveto[[#This Row],[Valtionosuuteen tehtävät vähennykset ja lisäykset, netto]]</f>
        <v>2574681.2496804465</v>
      </c>
      <c r="M250" s="34">
        <f>'Verotuloihin perust tasaus'!N255</f>
        <v>867302.99109902885</v>
      </c>
      <c r="N250" s="303">
        <f>SUM(Yhteenveto[[#This Row],[Valtionosuus ennen verotuloihin perustuvaa valtionosuuden tasausta]]+Yhteenveto[[#This Row],[Verotuloihin perustuva valtionosuuden tasaus]])</f>
        <v>3441984.2407794753</v>
      </c>
      <c r="O250" s="241">
        <f>Verokorvaukset!G248</f>
        <v>695950.03454443894</v>
      </c>
      <c r="P250" s="372">
        <f>SUM(Yhteenveto[[#This Row],[Kunnan  peruspalvelujen valtionosuus ]:[Veroperustemuutoksista johtuvien veromenetysten korvaus]])</f>
        <v>4137934.2753239144</v>
      </c>
      <c r="Q250" s="34">
        <f>Kotikuntakorvaus!F252</f>
        <v>7067</v>
      </c>
      <c r="R250" s="341">
        <f>+Yhteenveto[[#This Row],[Kunnan  peruspalvelujen valtionosuus ]]+Yhteenveto[[#This Row],[Veroperustemuutoksista johtuvien veromenetysten korvaus]]+Yhteenveto[[#This Row],[Kotikuntakorvaus, netto]]</f>
        <v>4145001.2753239144</v>
      </c>
      <c r="S250" s="11"/>
      <c r="T250"/>
    </row>
    <row r="251" spans="1:20" ht="15" x14ac:dyDescent="0.25">
      <c r="A251" s="32">
        <v>783</v>
      </c>
      <c r="B251" s="13" t="s">
        <v>256</v>
      </c>
      <c r="C251" s="15">
        <v>6256</v>
      </c>
      <c r="D251" s="15">
        <f>Ikärakenne[[#This Row],[Laskennalliset kustannukset, IKÄRAKENNE yhteensä, €]]</f>
        <v>8788880.0199999996</v>
      </c>
      <c r="E251" s="15">
        <f>'Lask. kustannukset MUUT'!AD257</f>
        <v>1757494.2243189549</v>
      </c>
      <c r="F251" s="231">
        <f>Yhteenveto[[#This Row],[Ikärakenne, laskennallinen kustannus]]+Yhteenveto[[#This Row],[Muut laskennalliset kustannukset ]]</f>
        <v>10546374.244318955</v>
      </c>
      <c r="G251" s="451">
        <v>1548.77</v>
      </c>
      <c r="H251" s="17">
        <v>9689105.1199999992</v>
      </c>
      <c r="I251" s="339">
        <f>Yhteenveto[[#This Row],[Laskennalliset kustannukset yhteensä]]-Yhteenveto[[#This Row],[Omarahoitusosuus, €]]</f>
        <v>857269.12431895547</v>
      </c>
      <c r="J251" s="33">
        <f>Lisäosat!U252</f>
        <v>198820.93671010231</v>
      </c>
      <c r="K251" s="34">
        <f>'Muut lis_väh'!Q249</f>
        <v>-546550.29456911213</v>
      </c>
      <c r="L251" s="231">
        <f>Yhteenveto[[#This Row],[Valtionosuus omarahoitusosuuden jälkeen (välisumma)]]+Yhteenveto[[#This Row],[Lisäosat yhteensä]]+Yhteenveto[[#This Row],[Valtionosuuteen tehtävät vähennykset ja lisäykset, netto]]</f>
        <v>509539.76645994559</v>
      </c>
      <c r="M251" s="34">
        <f>'Verotuloihin perust tasaus'!N256</f>
        <v>1475488.1313929406</v>
      </c>
      <c r="N251" s="303">
        <f>SUM(Yhteenveto[[#This Row],[Valtionosuus ennen verotuloihin perustuvaa valtionosuuden tasausta]]+Yhteenveto[[#This Row],[Verotuloihin perustuva valtionosuuden tasaus]])</f>
        <v>1985027.8978528862</v>
      </c>
      <c r="O251" s="241">
        <f>Verokorvaukset!G249</f>
        <v>803463.32720316539</v>
      </c>
      <c r="P251" s="372">
        <f>SUM(Yhteenveto[[#This Row],[Kunnan  peruspalvelujen valtionosuus ]:[Veroperustemuutoksista johtuvien veromenetysten korvaus]])</f>
        <v>2788491.2250560517</v>
      </c>
      <c r="Q251" s="34">
        <f>Kotikuntakorvaus!F253</f>
        <v>-91959.337499999994</v>
      </c>
      <c r="R251" s="341">
        <f>+Yhteenveto[[#This Row],[Kunnan  peruspalvelujen valtionosuus ]]+Yhteenveto[[#This Row],[Veroperustemuutoksista johtuvien veromenetysten korvaus]]+Yhteenveto[[#This Row],[Kotikuntakorvaus, netto]]</f>
        <v>2696531.8875560518</v>
      </c>
      <c r="S251" s="11"/>
      <c r="T251"/>
    </row>
    <row r="252" spans="1:20" ht="15" x14ac:dyDescent="0.25">
      <c r="A252" s="32">
        <v>785</v>
      </c>
      <c r="B252" s="13" t="s">
        <v>257</v>
      </c>
      <c r="C252" s="15">
        <v>2581</v>
      </c>
      <c r="D252" s="15">
        <f>Ikärakenne[[#This Row],[Laskennalliset kustannukset, IKÄRAKENNE yhteensä, €]]</f>
        <v>3128090.0599999996</v>
      </c>
      <c r="E252" s="15">
        <f>'Lask. kustannukset MUUT'!AD258</f>
        <v>1751557.3145889319</v>
      </c>
      <c r="F252" s="231">
        <f>Yhteenveto[[#This Row],[Ikärakenne, laskennallinen kustannus]]+Yhteenveto[[#This Row],[Muut laskennalliset kustannukset ]]</f>
        <v>4879647.374588931</v>
      </c>
      <c r="G252" s="451">
        <v>1548.77</v>
      </c>
      <c r="H252" s="17">
        <v>3997375.37</v>
      </c>
      <c r="I252" s="339">
        <f>Yhteenveto[[#This Row],[Laskennalliset kustannukset yhteensä]]-Yhteenveto[[#This Row],[Omarahoitusosuus, €]]</f>
        <v>882272.00458893087</v>
      </c>
      <c r="J252" s="33">
        <f>Lisäosat!U253</f>
        <v>958685.12451880833</v>
      </c>
      <c r="K252" s="34">
        <f>'Muut lis_väh'!Q250</f>
        <v>2118280.5961932982</v>
      </c>
      <c r="L252" s="231">
        <f>Yhteenveto[[#This Row],[Valtionosuus omarahoitusosuuden jälkeen (välisumma)]]+Yhteenveto[[#This Row],[Lisäosat yhteensä]]+Yhteenveto[[#This Row],[Valtionosuuteen tehtävät vähennykset ja lisäykset, netto]]</f>
        <v>3959237.7253010375</v>
      </c>
      <c r="M252" s="34">
        <f>'Verotuloihin perust tasaus'!N257</f>
        <v>1207747.2961966086</v>
      </c>
      <c r="N252" s="303">
        <f>SUM(Yhteenveto[[#This Row],[Valtionosuus ennen verotuloihin perustuvaa valtionosuuden tasausta]]+Yhteenveto[[#This Row],[Verotuloihin perustuva valtionosuuden tasaus]])</f>
        <v>5166985.0214976463</v>
      </c>
      <c r="O252" s="241">
        <f>Verokorvaukset!G250</f>
        <v>521112.24439763377</v>
      </c>
      <c r="P252" s="372">
        <f>SUM(Yhteenveto[[#This Row],[Kunnan  peruspalvelujen valtionosuus ]:[Veroperustemuutoksista johtuvien veromenetysten korvaus]])</f>
        <v>5688097.2658952801</v>
      </c>
      <c r="Q252" s="34">
        <f>Kotikuntakorvaus!F254</f>
        <v>-54857.587499999994</v>
      </c>
      <c r="R252" s="341">
        <f>+Yhteenveto[[#This Row],[Kunnan  peruspalvelujen valtionosuus ]]+Yhteenveto[[#This Row],[Veroperustemuutoksista johtuvien veromenetysten korvaus]]+Yhteenveto[[#This Row],[Kotikuntakorvaus, netto]]</f>
        <v>5633239.6783952797</v>
      </c>
      <c r="S252" s="11"/>
      <c r="T252"/>
    </row>
    <row r="253" spans="1:20" ht="15" x14ac:dyDescent="0.25">
      <c r="A253" s="32">
        <v>790</v>
      </c>
      <c r="B253" s="13" t="s">
        <v>258</v>
      </c>
      <c r="C253" s="15">
        <v>23464</v>
      </c>
      <c r="D253" s="15">
        <f>Ikärakenne[[#This Row],[Laskennalliset kustannukset, IKÄRAKENNE yhteensä, €]]</f>
        <v>34949959.240000002</v>
      </c>
      <c r="E253" s="15">
        <f>'Lask. kustannukset MUUT'!AD259</f>
        <v>6099767.2750779213</v>
      </c>
      <c r="F253" s="231">
        <f>Yhteenveto[[#This Row],[Ikärakenne, laskennallinen kustannus]]+Yhteenveto[[#This Row],[Muut laskennalliset kustannukset ]]</f>
        <v>41049726.515077926</v>
      </c>
      <c r="G253" s="451">
        <v>1548.77</v>
      </c>
      <c r="H253" s="17">
        <v>36340339.280000001</v>
      </c>
      <c r="I253" s="339">
        <f>Yhteenveto[[#This Row],[Laskennalliset kustannukset yhteensä]]-Yhteenveto[[#This Row],[Omarahoitusosuus, €]]</f>
        <v>4709387.235077925</v>
      </c>
      <c r="J253" s="33">
        <f>Lisäosat!U254</f>
        <v>759357.91751527914</v>
      </c>
      <c r="K253" s="34">
        <f>'Muut lis_väh'!Q251</f>
        <v>573192.55544830207</v>
      </c>
      <c r="L253" s="231">
        <f>Yhteenveto[[#This Row],[Valtionosuus omarahoitusosuuden jälkeen (välisumma)]]+Yhteenveto[[#This Row],[Lisäosat yhteensä]]+Yhteenveto[[#This Row],[Valtionosuuteen tehtävät vähennykset ja lisäykset, netto]]</f>
        <v>6041937.7080415059</v>
      </c>
      <c r="M253" s="34">
        <f>'Verotuloihin perust tasaus'!N258</f>
        <v>9435626.0127975252</v>
      </c>
      <c r="N253" s="303">
        <f>SUM(Yhteenveto[[#This Row],[Valtionosuus ennen verotuloihin perustuvaa valtionosuuden tasausta]]+Yhteenveto[[#This Row],[Verotuloihin perustuva valtionosuuden tasaus]])</f>
        <v>15477563.720839031</v>
      </c>
      <c r="O253" s="241">
        <f>Verokorvaukset!G251</f>
        <v>2751341.1196989175</v>
      </c>
      <c r="P253" s="372">
        <f>SUM(Yhteenveto[[#This Row],[Kunnan  peruspalvelujen valtionosuus ]:[Veroperustemuutoksista johtuvien veromenetysten korvaus]])</f>
        <v>18228904.84053795</v>
      </c>
      <c r="Q253" s="34">
        <f>Kotikuntakorvaus!F255</f>
        <v>491509.85000000003</v>
      </c>
      <c r="R253" s="341">
        <f>+Yhteenveto[[#This Row],[Kunnan  peruspalvelujen valtionosuus ]]+Yhteenveto[[#This Row],[Veroperustemuutoksista johtuvien veromenetysten korvaus]]+Yhteenveto[[#This Row],[Kotikuntakorvaus, netto]]</f>
        <v>18720414.690537952</v>
      </c>
      <c r="S253" s="11"/>
      <c r="T253"/>
    </row>
    <row r="254" spans="1:20" ht="15" x14ac:dyDescent="0.25">
      <c r="A254" s="32">
        <v>791</v>
      </c>
      <c r="B254" s="13" t="s">
        <v>259</v>
      </c>
      <c r="C254" s="15">
        <v>4938</v>
      </c>
      <c r="D254" s="15">
        <f>Ikärakenne[[#This Row],[Laskennalliset kustannukset, IKÄRAKENNE yhteensä, €]]</f>
        <v>7899141.7199999997</v>
      </c>
      <c r="E254" s="15">
        <f>'Lask. kustannukset MUUT'!AD260</f>
        <v>2695410.9258775446</v>
      </c>
      <c r="F254" s="231">
        <f>Yhteenveto[[#This Row],[Ikärakenne, laskennallinen kustannus]]+Yhteenveto[[#This Row],[Muut laskennalliset kustannukset ]]</f>
        <v>10594552.645877544</v>
      </c>
      <c r="G254" s="451">
        <v>1548.77</v>
      </c>
      <c r="H254" s="17">
        <v>7647826.2599999998</v>
      </c>
      <c r="I254" s="339">
        <f>Yhteenveto[[#This Row],[Laskennalliset kustannukset yhteensä]]-Yhteenveto[[#This Row],[Omarahoitusosuus, €]]</f>
        <v>2946726.3858775441</v>
      </c>
      <c r="J254" s="33">
        <f>Lisäosat!U255</f>
        <v>855659.70509582805</v>
      </c>
      <c r="K254" s="34">
        <f>'Muut lis_väh'!Q252</f>
        <v>159409.33338246285</v>
      </c>
      <c r="L254" s="231">
        <f>Yhteenveto[[#This Row],[Valtionosuus omarahoitusosuuden jälkeen (välisumma)]]+Yhteenveto[[#This Row],[Lisäosat yhteensä]]+Yhteenveto[[#This Row],[Valtionosuuteen tehtävät vähennykset ja lisäykset, netto]]</f>
        <v>3961795.4243558347</v>
      </c>
      <c r="M254" s="34">
        <f>'Verotuloihin perust tasaus'!N259</f>
        <v>2763237.041331057</v>
      </c>
      <c r="N254" s="303">
        <f>SUM(Yhteenveto[[#This Row],[Valtionosuus ennen verotuloihin perustuvaa valtionosuuden tasausta]]+Yhteenveto[[#This Row],[Verotuloihin perustuva valtionosuuden tasaus]])</f>
        <v>6725032.4656868912</v>
      </c>
      <c r="O254" s="241">
        <f>Verokorvaukset!G252</f>
        <v>968127.30899026245</v>
      </c>
      <c r="P254" s="372">
        <f>SUM(Yhteenveto[[#This Row],[Kunnan  peruspalvelujen valtionosuus ]:[Veroperustemuutoksista johtuvien veromenetysten korvaus]])</f>
        <v>7693159.7746771537</v>
      </c>
      <c r="Q254" s="34">
        <f>Kotikuntakorvaus!F256</f>
        <v>-63779.674999999988</v>
      </c>
      <c r="R254" s="341">
        <f>+Yhteenveto[[#This Row],[Kunnan  peruspalvelujen valtionosuus ]]+Yhteenveto[[#This Row],[Veroperustemuutoksista johtuvien veromenetysten korvaus]]+Yhteenveto[[#This Row],[Kotikuntakorvaus, netto]]</f>
        <v>7629380.0996771539</v>
      </c>
      <c r="S254" s="11"/>
      <c r="T254"/>
    </row>
    <row r="255" spans="1:20" ht="15" x14ac:dyDescent="0.25">
      <c r="A255" s="32">
        <v>831</v>
      </c>
      <c r="B255" s="13" t="s">
        <v>260</v>
      </c>
      <c r="C255" s="15">
        <v>4596</v>
      </c>
      <c r="D255" s="15">
        <f>Ikärakenne[[#This Row],[Laskennalliset kustannukset, IKÄRAKENNE yhteensä, €]]</f>
        <v>7383168.5600000005</v>
      </c>
      <c r="E255" s="15">
        <f>'Lask. kustannukset MUUT'!AD261</f>
        <v>2136873.3642593347</v>
      </c>
      <c r="F255" s="231">
        <f>Yhteenveto[[#This Row],[Ikärakenne, laskennallinen kustannus]]+Yhteenveto[[#This Row],[Muut laskennalliset kustannukset ]]</f>
        <v>9520041.9242593348</v>
      </c>
      <c r="G255" s="451">
        <v>1548.77</v>
      </c>
      <c r="H255" s="17">
        <v>7118146.9199999999</v>
      </c>
      <c r="I255" s="339">
        <f>Yhteenveto[[#This Row],[Laskennalliset kustannukset yhteensä]]-Yhteenveto[[#This Row],[Omarahoitusosuus, €]]</f>
        <v>2401895.0042593349</v>
      </c>
      <c r="J255" s="33">
        <f>Lisäosat!U256</f>
        <v>110367.92494952283</v>
      </c>
      <c r="K255" s="34">
        <f>'Muut lis_väh'!Q253</f>
        <v>-127805.93761818817</v>
      </c>
      <c r="L255" s="231">
        <f>Yhteenveto[[#This Row],[Valtionosuus omarahoitusosuuden jälkeen (välisumma)]]+Yhteenveto[[#This Row],[Lisäosat yhteensä]]+Yhteenveto[[#This Row],[Valtionosuuteen tehtävät vähennykset ja lisäykset, netto]]</f>
        <v>2384456.9915906698</v>
      </c>
      <c r="M255" s="34">
        <f>'Verotuloihin perust tasaus'!N260</f>
        <v>702463.80095363955</v>
      </c>
      <c r="N255" s="303">
        <f>SUM(Yhteenveto[[#This Row],[Valtionosuus ennen verotuloihin perustuvaa valtionosuuden tasausta]]+Yhteenveto[[#This Row],[Verotuloihin perustuva valtionosuuden tasaus]])</f>
        <v>3086920.7925443095</v>
      </c>
      <c r="O255" s="241">
        <f>Verokorvaukset!G253</f>
        <v>376552.97700153431</v>
      </c>
      <c r="P255" s="372">
        <f>SUM(Yhteenveto[[#This Row],[Kunnan  peruspalvelujen valtionosuus ]:[Veroperustemuutoksista johtuvien veromenetysten korvaus]])</f>
        <v>3463473.7695458438</v>
      </c>
      <c r="Q255" s="34">
        <f>Kotikuntakorvaus!F257</f>
        <v>-153707.25</v>
      </c>
      <c r="R255" s="341">
        <f>+Yhteenveto[[#This Row],[Kunnan  peruspalvelujen valtionosuus ]]+Yhteenveto[[#This Row],[Veroperustemuutoksista johtuvien veromenetysten korvaus]]+Yhteenveto[[#This Row],[Kotikuntakorvaus, netto]]</f>
        <v>3309766.5195458438</v>
      </c>
      <c r="S255" s="11"/>
      <c r="T255"/>
    </row>
    <row r="256" spans="1:20" ht="15" x14ac:dyDescent="0.25">
      <c r="A256" s="32">
        <v>832</v>
      </c>
      <c r="B256" s="13" t="s">
        <v>261</v>
      </c>
      <c r="C256" s="15">
        <v>3657</v>
      </c>
      <c r="D256" s="15">
        <f>Ikärakenne[[#This Row],[Laskennalliset kustannukset, IKÄRAKENNE yhteensä, €]]</f>
        <v>5720814.3600000003</v>
      </c>
      <c r="E256" s="15">
        <f>'Lask. kustannukset MUUT'!AD262</f>
        <v>2911774.1715574656</v>
      </c>
      <c r="F256" s="231">
        <f>Yhteenveto[[#This Row],[Ikärakenne, laskennallinen kustannus]]+Yhteenveto[[#This Row],[Muut laskennalliset kustannukset ]]</f>
        <v>8632588.5315574668</v>
      </c>
      <c r="G256" s="451">
        <v>1548.77</v>
      </c>
      <c r="H256" s="17">
        <v>5663851.8899999997</v>
      </c>
      <c r="I256" s="339">
        <f>Yhteenveto[[#This Row],[Laskennalliset kustannukset yhteensä]]-Yhteenveto[[#This Row],[Omarahoitusosuus, €]]</f>
        <v>2968736.6415574672</v>
      </c>
      <c r="J256" s="33">
        <f>Lisäosat!U257</f>
        <v>1381875.0612734754</v>
      </c>
      <c r="K256" s="34">
        <f>'Muut lis_väh'!Q254</f>
        <v>2210579.6650015055</v>
      </c>
      <c r="L256" s="231">
        <f>Yhteenveto[[#This Row],[Valtionosuus omarahoitusosuuden jälkeen (välisumma)]]+Yhteenveto[[#This Row],[Lisäosat yhteensä]]+Yhteenveto[[#This Row],[Valtionosuuteen tehtävät vähennykset ja lisäykset, netto]]</f>
        <v>6561191.3678324483</v>
      </c>
      <c r="M256" s="34">
        <f>'Verotuloihin perust tasaus'!N261</f>
        <v>1920187.3729646879</v>
      </c>
      <c r="N256" s="303">
        <f>SUM(Yhteenveto[[#This Row],[Valtionosuus ennen verotuloihin perustuvaa valtionosuuden tasausta]]+Yhteenveto[[#This Row],[Verotuloihin perustuva valtionosuuden tasaus]])</f>
        <v>8481378.740797136</v>
      </c>
      <c r="O256" s="241">
        <f>Verokorvaukset!G254</f>
        <v>543136.82716757362</v>
      </c>
      <c r="P256" s="372">
        <f>SUM(Yhteenveto[[#This Row],[Kunnan  peruspalvelujen valtionosuus ]:[Veroperustemuutoksista johtuvien veromenetysten korvaus]])</f>
        <v>9024515.5679647103</v>
      </c>
      <c r="Q256" s="34">
        <f>Kotikuntakorvaus!F258</f>
        <v>28268</v>
      </c>
      <c r="R256" s="341">
        <f>+Yhteenveto[[#This Row],[Kunnan  peruspalvelujen valtionosuus ]]+Yhteenveto[[#This Row],[Veroperustemuutoksista johtuvien veromenetysten korvaus]]+Yhteenveto[[#This Row],[Kotikuntakorvaus, netto]]</f>
        <v>9052783.5679647103</v>
      </c>
      <c r="S256" s="11"/>
      <c r="T256"/>
    </row>
    <row r="257" spans="1:20" ht="15" x14ac:dyDescent="0.25">
      <c r="A257" s="32">
        <v>833</v>
      </c>
      <c r="B257" s="13" t="s">
        <v>262</v>
      </c>
      <c r="C257" s="15">
        <v>1692</v>
      </c>
      <c r="D257" s="15">
        <f>Ikärakenne[[#This Row],[Laskennalliset kustannukset, IKÄRAKENNE yhteensä, €]]</f>
        <v>2404709.2900000005</v>
      </c>
      <c r="E257" s="15">
        <f>'Lask. kustannukset MUUT'!AD263</f>
        <v>718762.09394449147</v>
      </c>
      <c r="F257" s="231">
        <f>Yhteenveto[[#This Row],[Ikärakenne, laskennallinen kustannus]]+Yhteenveto[[#This Row],[Muut laskennalliset kustannukset ]]</f>
        <v>3123471.3839444919</v>
      </c>
      <c r="G257" s="451">
        <v>1548.77</v>
      </c>
      <c r="H257" s="17">
        <v>2620518.84</v>
      </c>
      <c r="I257" s="339">
        <f>Yhteenveto[[#This Row],[Laskennalliset kustannukset yhteensä]]-Yhteenveto[[#This Row],[Omarahoitusosuus, €]]</f>
        <v>502952.543944492</v>
      </c>
      <c r="J257" s="33">
        <f>Lisäosat!U258</f>
        <v>104546.14045573051</v>
      </c>
      <c r="K257" s="34">
        <f>'Muut lis_väh'!Q255</f>
        <v>804087.49368240254</v>
      </c>
      <c r="L257" s="231">
        <f>Yhteenveto[[#This Row],[Valtionosuus omarahoitusosuuden jälkeen (välisumma)]]+Yhteenveto[[#This Row],[Lisäosat yhteensä]]+Yhteenveto[[#This Row],[Valtionosuuteen tehtävät vähennykset ja lisäykset, netto]]</f>
        <v>1411586.1780826249</v>
      </c>
      <c r="M257" s="34">
        <f>'Verotuloihin perust tasaus'!N262</f>
        <v>409898.99133438931</v>
      </c>
      <c r="N257" s="303">
        <f>SUM(Yhteenveto[[#This Row],[Valtionosuus ennen verotuloihin perustuvaa valtionosuuden tasausta]]+Yhteenveto[[#This Row],[Verotuloihin perustuva valtionosuuden tasaus]])</f>
        <v>1821485.1694170143</v>
      </c>
      <c r="O257" s="241">
        <f>Verokorvaukset!G255</f>
        <v>257856.54979203307</v>
      </c>
      <c r="P257" s="372">
        <f>SUM(Yhteenveto[[#This Row],[Kunnan  peruspalvelujen valtionosuus ]:[Veroperustemuutoksista johtuvien veromenetysten korvaus]])</f>
        <v>2079341.7192090475</v>
      </c>
      <c r="Q257" s="34">
        <f>Kotikuntakorvaus!F259</f>
        <v>275613</v>
      </c>
      <c r="R257" s="341">
        <f>+Yhteenveto[[#This Row],[Kunnan  peruspalvelujen valtionosuus ]]+Yhteenveto[[#This Row],[Veroperustemuutoksista johtuvien veromenetysten korvaus]]+Yhteenveto[[#This Row],[Kotikuntakorvaus, netto]]</f>
        <v>2354954.7192090475</v>
      </c>
      <c r="S257" s="11"/>
      <c r="T257"/>
    </row>
    <row r="258" spans="1:20" ht="15" x14ac:dyDescent="0.25">
      <c r="A258" s="32">
        <v>834</v>
      </c>
      <c r="B258" s="13" t="s">
        <v>263</v>
      </c>
      <c r="C258" s="15">
        <v>5832</v>
      </c>
      <c r="D258" s="15">
        <f>Ikärakenne[[#This Row],[Laskennalliset kustannukset, IKÄRAKENNE yhteensä, €]]</f>
        <v>9104390.0700000003</v>
      </c>
      <c r="E258" s="15">
        <f>'Lask. kustannukset MUUT'!AD264</f>
        <v>1546844.4654044774</v>
      </c>
      <c r="F258" s="231">
        <f>Yhteenveto[[#This Row],[Ikärakenne, laskennallinen kustannus]]+Yhteenveto[[#This Row],[Muut laskennalliset kustannukset ]]</f>
        <v>10651234.535404477</v>
      </c>
      <c r="G258" s="451">
        <v>1548.77</v>
      </c>
      <c r="H258" s="17">
        <v>9032426.6400000006</v>
      </c>
      <c r="I258" s="339">
        <f>Yhteenveto[[#This Row],[Laskennalliset kustannukset yhteensä]]-Yhteenveto[[#This Row],[Omarahoitusosuus, €]]</f>
        <v>1618807.8954044767</v>
      </c>
      <c r="J258" s="33">
        <f>Lisäosat!U259</f>
        <v>171261.68921100636</v>
      </c>
      <c r="K258" s="34">
        <f>'Muut lis_väh'!Q256</f>
        <v>1899804.7700188975</v>
      </c>
      <c r="L258" s="231">
        <f>Yhteenveto[[#This Row],[Valtionosuus omarahoitusosuuden jälkeen (välisumma)]]+Yhteenveto[[#This Row],[Lisäosat yhteensä]]+Yhteenveto[[#This Row],[Valtionosuuteen tehtävät vähennykset ja lisäykset, netto]]</f>
        <v>3689874.3546343804</v>
      </c>
      <c r="M258" s="34">
        <f>'Verotuloihin perust tasaus'!N263</f>
        <v>1648245.2931996118</v>
      </c>
      <c r="N258" s="303">
        <f>SUM(Yhteenveto[[#This Row],[Valtionosuus ennen verotuloihin perustuvaa valtionosuuden tasausta]]+Yhteenveto[[#This Row],[Verotuloihin perustuva valtionosuuden tasaus]])</f>
        <v>5338119.6478339918</v>
      </c>
      <c r="O258" s="241">
        <f>Verokorvaukset!G256</f>
        <v>702940.28364787996</v>
      </c>
      <c r="P258" s="372">
        <f>SUM(Yhteenveto[[#This Row],[Kunnan  peruspalvelujen valtionosuus ]:[Veroperustemuutoksista johtuvien veromenetysten korvaus]])</f>
        <v>6041059.9314818718</v>
      </c>
      <c r="Q258" s="34">
        <f>Kotikuntakorvaus!F260</f>
        <v>-281001.58750000002</v>
      </c>
      <c r="R258" s="341">
        <f>+Yhteenveto[[#This Row],[Kunnan  peruspalvelujen valtionosuus ]]+Yhteenveto[[#This Row],[Veroperustemuutoksista johtuvien veromenetysten korvaus]]+Yhteenveto[[#This Row],[Kotikuntakorvaus, netto]]</f>
        <v>5760058.3439818714</v>
      </c>
      <c r="S258" s="11"/>
      <c r="T258"/>
    </row>
    <row r="259" spans="1:20" ht="15" x14ac:dyDescent="0.25">
      <c r="A259" s="32">
        <v>837</v>
      </c>
      <c r="B259" s="13" t="s">
        <v>264</v>
      </c>
      <c r="C259" s="15">
        <v>260180</v>
      </c>
      <c r="D259" s="15">
        <f>Ikärakenne[[#This Row],[Laskennalliset kustannukset, IKÄRAKENNE yhteensä, €]]</f>
        <v>364692193.29999995</v>
      </c>
      <c r="E259" s="15">
        <f>'Lask. kustannukset MUUT'!AD265</f>
        <v>107806476.90995237</v>
      </c>
      <c r="F259" s="231">
        <f>Yhteenveto[[#This Row],[Ikärakenne, laskennallinen kustannus]]+Yhteenveto[[#This Row],[Muut laskennalliset kustannukset ]]</f>
        <v>472498670.20995235</v>
      </c>
      <c r="G259" s="451">
        <v>1548.77</v>
      </c>
      <c r="H259" s="17">
        <v>402958978.60000002</v>
      </c>
      <c r="I259" s="339">
        <f>Yhteenveto[[#This Row],[Laskennalliset kustannukset yhteensä]]-Yhteenveto[[#This Row],[Omarahoitusosuus, €]]</f>
        <v>69539691.609952331</v>
      </c>
      <c r="J259" s="33">
        <f>Lisäosat!U260</f>
        <v>16044953.571058031</v>
      </c>
      <c r="K259" s="34">
        <f>'Muut lis_väh'!Q257</f>
        <v>-63714334.786311783</v>
      </c>
      <c r="L259" s="231">
        <f>Yhteenveto[[#This Row],[Valtionosuus omarahoitusosuuden jälkeen (välisumma)]]+Yhteenveto[[#This Row],[Lisäosat yhteensä]]+Yhteenveto[[#This Row],[Valtionosuuteen tehtävät vähennykset ja lisäykset, netto]]</f>
        <v>21870310.394698583</v>
      </c>
      <c r="M259" s="34">
        <f>'Verotuloihin perust tasaus'!N264</f>
        <v>4654491.1762928702</v>
      </c>
      <c r="N259" s="303">
        <f>SUM(Yhteenveto[[#This Row],[Valtionosuus ennen verotuloihin perustuvaa valtionosuuden tasausta]]+Yhteenveto[[#This Row],[Verotuloihin perustuva valtionosuuden tasaus]])</f>
        <v>26524801.570991453</v>
      </c>
      <c r="O259" s="241">
        <f>Verokorvaukset!G257</f>
        <v>25407793.256093737</v>
      </c>
      <c r="P259" s="372">
        <f>SUM(Yhteenveto[[#This Row],[Kunnan  peruspalvelujen valtionosuus ]:[Veroperustemuutoksista johtuvien veromenetysten korvaus]])</f>
        <v>51932594.82708519</v>
      </c>
      <c r="Q259" s="34">
        <f>Kotikuntakorvaus!F261</f>
        <v>-15397208.5825</v>
      </c>
      <c r="R259" s="341">
        <f>+Yhteenveto[[#This Row],[Kunnan  peruspalvelujen valtionosuus ]]+Yhteenveto[[#This Row],[Veroperustemuutoksista johtuvien veromenetysten korvaus]]+Yhteenveto[[#This Row],[Kotikuntakorvaus, netto]]</f>
        <v>36535386.244585186</v>
      </c>
      <c r="S259" s="11"/>
      <c r="T259"/>
    </row>
    <row r="260" spans="1:20" ht="15" x14ac:dyDescent="0.25">
      <c r="A260" s="32">
        <v>844</v>
      </c>
      <c r="B260" s="13" t="s">
        <v>265</v>
      </c>
      <c r="C260" s="15">
        <v>1388</v>
      </c>
      <c r="D260" s="15">
        <f>Ikärakenne[[#This Row],[Laskennalliset kustannukset, IKÄRAKENNE yhteensä, €]]</f>
        <v>1511588.3499999999</v>
      </c>
      <c r="E260" s="15">
        <f>'Lask. kustannukset MUUT'!AD266</f>
        <v>633842.4850099585</v>
      </c>
      <c r="F260" s="231">
        <f>Yhteenveto[[#This Row],[Ikärakenne, laskennallinen kustannus]]+Yhteenveto[[#This Row],[Muut laskennalliset kustannukset ]]</f>
        <v>2145430.8350099586</v>
      </c>
      <c r="G260" s="451">
        <v>1548.77</v>
      </c>
      <c r="H260" s="17">
        <v>2149692.7599999998</v>
      </c>
      <c r="I260" s="339">
        <f>Yhteenveto[[#This Row],[Laskennalliset kustannukset yhteensä]]-Yhteenveto[[#This Row],[Omarahoitusosuus, €]]</f>
        <v>-4261.9249900411814</v>
      </c>
      <c r="J260" s="33">
        <f>Lisäosat!U261</f>
        <v>245547.34841810638</v>
      </c>
      <c r="K260" s="34">
        <f>'Muut lis_väh'!Q258</f>
        <v>54943.579668504906</v>
      </c>
      <c r="L260" s="231">
        <f>Yhteenveto[[#This Row],[Valtionosuus omarahoitusosuuden jälkeen (välisumma)]]+Yhteenveto[[#This Row],[Lisäosat yhteensä]]+Yhteenveto[[#This Row],[Valtionosuuteen tehtävät vähennykset ja lisäykset, netto]]</f>
        <v>296229.00309657009</v>
      </c>
      <c r="M260" s="34">
        <f>'Verotuloihin perust tasaus'!N265</f>
        <v>729247.41927121207</v>
      </c>
      <c r="N260" s="303">
        <f>SUM(Yhteenveto[[#This Row],[Valtionosuus ennen verotuloihin perustuvaa valtionosuuden tasausta]]+Yhteenveto[[#This Row],[Verotuloihin perustuva valtionosuuden tasaus]])</f>
        <v>1025476.4223677821</v>
      </c>
      <c r="O260" s="241">
        <f>Verokorvaukset!G258</f>
        <v>262588.70730026055</v>
      </c>
      <c r="P260" s="372">
        <f>SUM(Yhteenveto[[#This Row],[Kunnan  peruspalvelujen valtionosuus ]:[Veroperustemuutoksista johtuvien veromenetysten korvaus]])</f>
        <v>1288065.1296680425</v>
      </c>
      <c r="Q260" s="34">
        <f>Kotikuntakorvaus!F262</f>
        <v>-120139</v>
      </c>
      <c r="R260" s="341">
        <f>+Yhteenveto[[#This Row],[Kunnan  peruspalvelujen valtionosuus ]]+Yhteenveto[[#This Row],[Veroperustemuutoksista johtuvien veromenetysten korvaus]]+Yhteenveto[[#This Row],[Kotikuntakorvaus, netto]]</f>
        <v>1167926.1296680425</v>
      </c>
      <c r="S260" s="11"/>
      <c r="T260"/>
    </row>
    <row r="261" spans="1:20" ht="15" x14ac:dyDescent="0.25">
      <c r="A261" s="32">
        <v>845</v>
      </c>
      <c r="B261" s="13" t="s">
        <v>266</v>
      </c>
      <c r="C261" s="15">
        <v>2826</v>
      </c>
      <c r="D261" s="15">
        <f>Ikärakenne[[#This Row],[Laskennalliset kustannukset, IKÄRAKENNE yhteensä, €]]</f>
        <v>4782759.9899999993</v>
      </c>
      <c r="E261" s="15">
        <f>'Lask. kustannukset MUUT'!AD267</f>
        <v>1883589.2506895135</v>
      </c>
      <c r="F261" s="231">
        <f>Yhteenveto[[#This Row],[Ikärakenne, laskennallinen kustannus]]+Yhteenveto[[#This Row],[Muut laskennalliset kustannukset ]]</f>
        <v>6666349.2406895123</v>
      </c>
      <c r="G261" s="451">
        <v>1548.77</v>
      </c>
      <c r="H261" s="17">
        <v>4376824.0199999996</v>
      </c>
      <c r="I261" s="339">
        <f>Yhteenveto[[#This Row],[Laskennalliset kustannukset yhteensä]]-Yhteenveto[[#This Row],[Omarahoitusosuus, €]]</f>
        <v>2289525.2206895128</v>
      </c>
      <c r="J261" s="33">
        <f>Lisäosat!U262</f>
        <v>473439.22593710298</v>
      </c>
      <c r="K261" s="34">
        <f>'Muut lis_väh'!Q259</f>
        <v>-29592.22329448755</v>
      </c>
      <c r="L261" s="231">
        <f>Yhteenveto[[#This Row],[Valtionosuus omarahoitusosuuden jälkeen (välisumma)]]+Yhteenveto[[#This Row],[Lisäosat yhteensä]]+Yhteenveto[[#This Row],[Valtionosuuteen tehtävät vähennykset ja lisäykset, netto]]</f>
        <v>2733372.223332128</v>
      </c>
      <c r="M261" s="34">
        <f>'Verotuloihin perust tasaus'!N266</f>
        <v>981314.18476449652</v>
      </c>
      <c r="N261" s="303">
        <f>SUM(Yhteenveto[[#This Row],[Valtionosuus ennen verotuloihin perustuvaa valtionosuuden tasausta]]+Yhteenveto[[#This Row],[Verotuloihin perustuva valtionosuuden tasaus]])</f>
        <v>3714686.4080966245</v>
      </c>
      <c r="O261" s="241">
        <f>Verokorvaukset!G259</f>
        <v>468365.46688210347</v>
      </c>
      <c r="P261" s="372">
        <f>SUM(Yhteenveto[[#This Row],[Kunnan  peruspalvelujen valtionosuus ]:[Veroperustemuutoksista johtuvien veromenetysten korvaus]])</f>
        <v>4183051.8749787281</v>
      </c>
      <c r="Q261" s="34">
        <f>Kotikuntakorvaus!F263</f>
        <v>26501.249999999993</v>
      </c>
      <c r="R261" s="341">
        <f>+Yhteenveto[[#This Row],[Kunnan  peruspalvelujen valtionosuus ]]+Yhteenveto[[#This Row],[Veroperustemuutoksista johtuvien veromenetysten korvaus]]+Yhteenveto[[#This Row],[Kotikuntakorvaus, netto]]</f>
        <v>4209553.1249787277</v>
      </c>
      <c r="S261" s="11"/>
      <c r="T261"/>
    </row>
    <row r="262" spans="1:20" ht="15" x14ac:dyDescent="0.25">
      <c r="A262" s="32">
        <v>846</v>
      </c>
      <c r="B262" s="13" t="s">
        <v>267</v>
      </c>
      <c r="C262" s="15">
        <v>4662</v>
      </c>
      <c r="D262" s="15">
        <f>Ikärakenne[[#This Row],[Laskennalliset kustannukset, IKÄRAKENNE yhteensä, €]]</f>
        <v>6972363.040000001</v>
      </c>
      <c r="E262" s="15">
        <f>'Lask. kustannukset MUUT'!AD268</f>
        <v>1381111.8460245419</v>
      </c>
      <c r="F262" s="231">
        <f>Yhteenveto[[#This Row],[Ikärakenne, laskennallinen kustannus]]+Yhteenveto[[#This Row],[Muut laskennalliset kustannukset ]]</f>
        <v>8353474.8860245431</v>
      </c>
      <c r="G262" s="451">
        <v>1548.77</v>
      </c>
      <c r="H262" s="17">
        <v>7220365.7400000002</v>
      </c>
      <c r="I262" s="339">
        <f>Yhteenveto[[#This Row],[Laskennalliset kustannukset yhteensä]]-Yhteenveto[[#This Row],[Omarahoitusosuus, €]]</f>
        <v>1133109.1460245429</v>
      </c>
      <c r="J262" s="33">
        <f>Lisäosat!U263</f>
        <v>205267.64583936686</v>
      </c>
      <c r="K262" s="34">
        <f>'Muut lis_väh'!Q260</f>
        <v>1220499.3863764966</v>
      </c>
      <c r="L262" s="231">
        <f>Yhteenveto[[#This Row],[Valtionosuus omarahoitusosuuden jälkeen (välisumma)]]+Yhteenveto[[#This Row],[Lisäosat yhteensä]]+Yhteenveto[[#This Row],[Valtionosuuteen tehtävät vähennykset ja lisäykset, netto]]</f>
        <v>2558876.1782404063</v>
      </c>
      <c r="M262" s="34">
        <f>'Verotuloihin perust tasaus'!N267</f>
        <v>2883452.0272415145</v>
      </c>
      <c r="N262" s="303">
        <f>SUM(Yhteenveto[[#This Row],[Valtionosuus ennen verotuloihin perustuvaa valtionosuuden tasausta]]+Yhteenveto[[#This Row],[Verotuloihin perustuva valtionosuuden tasaus]])</f>
        <v>5442328.2054819204</v>
      </c>
      <c r="O262" s="241">
        <f>Verokorvaukset!G260</f>
        <v>791645.19932167022</v>
      </c>
      <c r="P262" s="372">
        <f>SUM(Yhteenveto[[#This Row],[Kunnan  peruspalvelujen valtionosuus ]:[Veroperustemuutoksista johtuvien veromenetysten korvaus]])</f>
        <v>6233973.4048035908</v>
      </c>
      <c r="Q262" s="34">
        <f>Kotikuntakorvaus!F264</f>
        <v>-91959.337499999994</v>
      </c>
      <c r="R262" s="341">
        <f>+Yhteenveto[[#This Row],[Kunnan  peruspalvelujen valtionosuus ]]+Yhteenveto[[#This Row],[Veroperustemuutoksista johtuvien veromenetysten korvaus]]+Yhteenveto[[#This Row],[Kotikuntakorvaus, netto]]</f>
        <v>6142014.0673035905</v>
      </c>
      <c r="S262" s="11"/>
      <c r="T262"/>
    </row>
    <row r="263" spans="1:20" ht="15" x14ac:dyDescent="0.25">
      <c r="A263" s="32">
        <v>848</v>
      </c>
      <c r="B263" s="13" t="s">
        <v>268</v>
      </c>
      <c r="C263" s="15">
        <v>3976</v>
      </c>
      <c r="D263" s="15">
        <f>Ikärakenne[[#This Row],[Laskennalliset kustannukset, IKÄRAKENNE yhteensä, €]]</f>
        <v>5654669.4299999997</v>
      </c>
      <c r="E263" s="15">
        <f>'Lask. kustannukset MUUT'!AD269</f>
        <v>2066716.1596218743</v>
      </c>
      <c r="F263" s="231">
        <f>Yhteenveto[[#This Row],[Ikärakenne, laskennallinen kustannus]]+Yhteenveto[[#This Row],[Muut laskennalliset kustannukset ]]</f>
        <v>7721385.5896218736</v>
      </c>
      <c r="G263" s="451">
        <v>1548.77</v>
      </c>
      <c r="H263" s="17">
        <v>6157909.5199999996</v>
      </c>
      <c r="I263" s="339">
        <f>Yhteenveto[[#This Row],[Laskennalliset kustannukset yhteensä]]-Yhteenveto[[#This Row],[Omarahoitusosuus, €]]</f>
        <v>1563476.069621874</v>
      </c>
      <c r="J263" s="33">
        <f>Lisäosat!U264</f>
        <v>371585.53894576046</v>
      </c>
      <c r="K263" s="34">
        <f>'Muut lis_väh'!Q261</f>
        <v>-9510.7669914655708</v>
      </c>
      <c r="L263" s="231">
        <f>Yhteenveto[[#This Row],[Valtionosuus omarahoitusosuuden jälkeen (välisumma)]]+Yhteenveto[[#This Row],[Lisäosat yhteensä]]+Yhteenveto[[#This Row],[Valtionosuuteen tehtävät vähennykset ja lisäykset, netto]]</f>
        <v>1925550.841576169</v>
      </c>
      <c r="M263" s="34">
        <f>'Verotuloihin perust tasaus'!N268</f>
        <v>2571180.9588759309</v>
      </c>
      <c r="N263" s="303">
        <f>SUM(Yhteenveto[[#This Row],[Valtionosuus ennen verotuloihin perustuvaa valtionosuuden tasausta]]+Yhteenveto[[#This Row],[Verotuloihin perustuva valtionosuuden tasaus]])</f>
        <v>4496731.8004521001</v>
      </c>
      <c r="O263" s="241">
        <f>Verokorvaukset!G261</f>
        <v>722218.08055206109</v>
      </c>
      <c r="P263" s="372">
        <f>SUM(Yhteenveto[[#This Row],[Kunnan  peruspalvelujen valtionosuus ]:[Veroperustemuutoksista johtuvien veromenetysten korvaus]])</f>
        <v>5218949.8810041612</v>
      </c>
      <c r="Q263" s="34">
        <f>Kotikuntakorvaus!F265</f>
        <v>-38956.837499999994</v>
      </c>
      <c r="R263" s="341">
        <f>+Yhteenveto[[#This Row],[Kunnan  peruspalvelujen valtionosuus ]]+Yhteenveto[[#This Row],[Veroperustemuutoksista johtuvien veromenetysten korvaus]]+Yhteenveto[[#This Row],[Kotikuntakorvaus, netto]]</f>
        <v>5179993.0435041608</v>
      </c>
      <c r="S263" s="11"/>
      <c r="T263"/>
    </row>
    <row r="264" spans="1:20" ht="15" x14ac:dyDescent="0.25">
      <c r="A264" s="32">
        <v>849</v>
      </c>
      <c r="B264" s="13" t="s">
        <v>269</v>
      </c>
      <c r="C264" s="15">
        <v>2799</v>
      </c>
      <c r="D264" s="15">
        <f>Ikärakenne[[#This Row],[Laskennalliset kustannukset, IKÄRAKENNE yhteensä, €]]</f>
        <v>5400416.6399999997</v>
      </c>
      <c r="E264" s="15">
        <f>'Lask. kustannukset MUUT'!AD270</f>
        <v>973734.26283801475</v>
      </c>
      <c r="F264" s="231">
        <f>Yhteenveto[[#This Row],[Ikärakenne, laskennallinen kustannus]]+Yhteenveto[[#This Row],[Muut laskennalliset kustannukset ]]</f>
        <v>6374150.9028380141</v>
      </c>
      <c r="G264" s="451">
        <v>1548.77</v>
      </c>
      <c r="H264" s="17">
        <v>4335007.2299999995</v>
      </c>
      <c r="I264" s="339">
        <f>Yhteenveto[[#This Row],[Laskennalliset kustannukset yhteensä]]-Yhteenveto[[#This Row],[Omarahoitusosuus, €]]</f>
        <v>2039143.6728380146</v>
      </c>
      <c r="J264" s="33">
        <f>Lisäosat!U265</f>
        <v>253438.53165162305</v>
      </c>
      <c r="K264" s="34">
        <f>'Muut lis_väh'!Q262</f>
        <v>489819.32603765937</v>
      </c>
      <c r="L264" s="231">
        <f>Yhteenveto[[#This Row],[Valtionosuus omarahoitusosuuden jälkeen (välisumma)]]+Yhteenveto[[#This Row],[Lisäosat yhteensä]]+Yhteenveto[[#This Row],[Valtionosuuteen tehtävät vähennykset ja lisäykset, netto]]</f>
        <v>2782401.5305272969</v>
      </c>
      <c r="M264" s="34">
        <f>'Verotuloihin perust tasaus'!N269</f>
        <v>1762414.0521311471</v>
      </c>
      <c r="N264" s="303">
        <f>SUM(Yhteenveto[[#This Row],[Valtionosuus ennen verotuloihin perustuvaa valtionosuuden tasausta]]+Yhteenveto[[#This Row],[Verotuloihin perustuva valtionosuuden tasaus]])</f>
        <v>4544815.5826584436</v>
      </c>
      <c r="O264" s="241">
        <f>Verokorvaukset!G262</f>
        <v>500249.91405433509</v>
      </c>
      <c r="P264" s="372">
        <f>SUM(Yhteenveto[[#This Row],[Kunnan  peruspalvelujen valtionosuus ]:[Veroperustemuutoksista johtuvien veromenetysten korvaus]])</f>
        <v>5045065.4967127787</v>
      </c>
      <c r="Q264" s="34">
        <f>Kotikuntakorvaus!F266</f>
        <v>356883.5</v>
      </c>
      <c r="R264" s="341">
        <f>+Yhteenveto[[#This Row],[Kunnan  peruspalvelujen valtionosuus ]]+Yhteenveto[[#This Row],[Veroperustemuutoksista johtuvien veromenetysten korvaus]]+Yhteenveto[[#This Row],[Kotikuntakorvaus, netto]]</f>
        <v>5401948.9967127787</v>
      </c>
      <c r="S264" s="11"/>
      <c r="T264"/>
    </row>
    <row r="265" spans="1:20" ht="15" x14ac:dyDescent="0.25">
      <c r="A265" s="32">
        <v>850</v>
      </c>
      <c r="B265" s="13" t="s">
        <v>270</v>
      </c>
      <c r="C265" s="15">
        <v>2349</v>
      </c>
      <c r="D265" s="15">
        <f>Ikärakenne[[#This Row],[Laskennalliset kustannukset, IKÄRAKENNE yhteensä, €]]</f>
        <v>4613573.129999999</v>
      </c>
      <c r="E265" s="15">
        <f>'Lask. kustannukset MUUT'!AD271</f>
        <v>695276.98792541784</v>
      </c>
      <c r="F265" s="231">
        <f>Yhteenveto[[#This Row],[Ikärakenne, laskennallinen kustannus]]+Yhteenveto[[#This Row],[Muut laskennalliset kustannukset ]]</f>
        <v>5308850.1179254167</v>
      </c>
      <c r="G265" s="451">
        <v>1548.77</v>
      </c>
      <c r="H265" s="17">
        <v>3638060.73</v>
      </c>
      <c r="I265" s="339">
        <f>Yhteenveto[[#This Row],[Laskennalliset kustannukset yhteensä]]-Yhteenveto[[#This Row],[Omarahoitusosuus, €]]</f>
        <v>1670789.3879254167</v>
      </c>
      <c r="J265" s="33">
        <f>Lisäosat!U266</f>
        <v>88073.124101059802</v>
      </c>
      <c r="K265" s="34">
        <f>'Muut lis_väh'!Q263</f>
        <v>201193.42640442713</v>
      </c>
      <c r="L265" s="231">
        <f>Yhteenveto[[#This Row],[Valtionosuus omarahoitusosuuden jälkeen (välisumma)]]+Yhteenveto[[#This Row],[Lisäosat yhteensä]]+Yhteenveto[[#This Row],[Valtionosuuteen tehtävät vähennykset ja lisäykset, netto]]</f>
        <v>1960055.9384309035</v>
      </c>
      <c r="M265" s="34">
        <f>'Verotuloihin perust tasaus'!N270</f>
        <v>951463.73835344857</v>
      </c>
      <c r="N265" s="303">
        <f>SUM(Yhteenveto[[#This Row],[Valtionosuus ennen verotuloihin perustuvaa valtionosuuden tasausta]]+Yhteenveto[[#This Row],[Verotuloihin perustuva valtionosuuden tasaus]])</f>
        <v>2911519.6767843519</v>
      </c>
      <c r="O265" s="241">
        <f>Verokorvaukset!G263</f>
        <v>231209.46024577305</v>
      </c>
      <c r="P265" s="372">
        <f>SUM(Yhteenveto[[#This Row],[Kunnan  peruspalvelujen valtionosuus ]:[Veroperustemuutoksista johtuvien veromenetysten korvaus]])</f>
        <v>3142729.1370301251</v>
      </c>
      <c r="Q265" s="34">
        <f>Kotikuntakorvaus!F267</f>
        <v>185261.405</v>
      </c>
      <c r="R265" s="341">
        <f>+Yhteenveto[[#This Row],[Kunnan  peruspalvelujen valtionosuus ]]+Yhteenveto[[#This Row],[Veroperustemuutoksista johtuvien veromenetysten korvaus]]+Yhteenveto[[#This Row],[Kotikuntakorvaus, netto]]</f>
        <v>3327990.5420301249</v>
      </c>
      <c r="S265" s="11"/>
      <c r="T265"/>
    </row>
    <row r="266" spans="1:20" ht="15" x14ac:dyDescent="0.25">
      <c r="A266" s="32">
        <v>851</v>
      </c>
      <c r="B266" s="13" t="s">
        <v>271</v>
      </c>
      <c r="C266" s="15">
        <v>20959</v>
      </c>
      <c r="D266" s="15">
        <f>Ikärakenne[[#This Row],[Laskennalliset kustannukset, IKÄRAKENNE yhteensä, €]]</f>
        <v>37142061.690000005</v>
      </c>
      <c r="E266" s="15">
        <f>'Lask. kustannukset MUUT'!AD272</f>
        <v>5361125.2335775401</v>
      </c>
      <c r="F266" s="231">
        <f>Yhteenveto[[#This Row],[Ikärakenne, laskennallinen kustannus]]+Yhteenveto[[#This Row],[Muut laskennalliset kustannukset ]]</f>
        <v>42503186.923577547</v>
      </c>
      <c r="G266" s="451">
        <v>1548.77</v>
      </c>
      <c r="H266" s="17">
        <v>32460670.43</v>
      </c>
      <c r="I266" s="339">
        <f>Yhteenveto[[#This Row],[Laskennalliset kustannukset yhteensä]]-Yhteenveto[[#This Row],[Omarahoitusosuus, €]]</f>
        <v>10042516.493577547</v>
      </c>
      <c r="J266" s="33">
        <f>Lisäosat!U267</f>
        <v>883406.6990561377</v>
      </c>
      <c r="K266" s="34">
        <f>'Muut lis_väh'!Q264</f>
        <v>-6755480.3247099156</v>
      </c>
      <c r="L266" s="231">
        <f>Yhteenveto[[#This Row],[Valtionosuus omarahoitusosuuden jälkeen (välisumma)]]+Yhteenveto[[#This Row],[Lisäosat yhteensä]]+Yhteenveto[[#This Row],[Valtionosuuteen tehtävät vähennykset ja lisäykset, netto]]</f>
        <v>4170442.8679237692</v>
      </c>
      <c r="M266" s="34">
        <f>'Verotuloihin perust tasaus'!N271</f>
        <v>3461301.590062262</v>
      </c>
      <c r="N266" s="303">
        <f>SUM(Yhteenveto[[#This Row],[Valtionosuus ennen verotuloihin perustuvaa valtionosuuden tasausta]]+Yhteenveto[[#This Row],[Verotuloihin perustuva valtionosuuden tasaus]])</f>
        <v>7631744.4579860307</v>
      </c>
      <c r="O266" s="241">
        <f>Verokorvaukset!G264</f>
        <v>1817918.6660550879</v>
      </c>
      <c r="P266" s="372">
        <f>SUM(Yhteenveto[[#This Row],[Kunnan  peruspalvelujen valtionosuus ]:[Veroperustemuutoksista johtuvien veromenetysten korvaus]])</f>
        <v>9449663.1240411177</v>
      </c>
      <c r="Q266" s="34">
        <f>Kotikuntakorvaus!F268</f>
        <v>11307.200000000012</v>
      </c>
      <c r="R266" s="341">
        <f>+Yhteenveto[[#This Row],[Kunnan  peruspalvelujen valtionosuus ]]+Yhteenveto[[#This Row],[Veroperustemuutoksista johtuvien veromenetysten korvaus]]+Yhteenveto[[#This Row],[Kotikuntakorvaus, netto]]</f>
        <v>9460970.324041117</v>
      </c>
      <c r="S266" s="11"/>
      <c r="T266"/>
    </row>
    <row r="267" spans="1:20" ht="15" x14ac:dyDescent="0.25">
      <c r="A267" s="32">
        <v>853</v>
      </c>
      <c r="B267" s="13" t="s">
        <v>272</v>
      </c>
      <c r="C267" s="15">
        <v>206073</v>
      </c>
      <c r="D267" s="15">
        <f>Ikärakenne[[#This Row],[Laskennalliset kustannukset, IKÄRAKENNE yhteensä, €]]</f>
        <v>281578140.02000004</v>
      </c>
      <c r="E267" s="15">
        <f>'Lask. kustannukset MUUT'!AD273</f>
        <v>117475526.65882696</v>
      </c>
      <c r="F267" s="231">
        <f>Yhteenveto[[#This Row],[Ikärakenne, laskennallinen kustannus]]+Yhteenveto[[#This Row],[Muut laskennalliset kustannukset ]]</f>
        <v>399053666.67882699</v>
      </c>
      <c r="G267" s="451">
        <v>1548.77</v>
      </c>
      <c r="H267" s="17">
        <v>319159680.20999998</v>
      </c>
      <c r="I267" s="339">
        <f>Yhteenveto[[#This Row],[Laskennalliset kustannukset yhteensä]]-Yhteenveto[[#This Row],[Omarahoitusosuus, €]]</f>
        <v>79893986.468827009</v>
      </c>
      <c r="J267" s="33">
        <f>Lisäosat!U268</f>
        <v>11768740.749642758</v>
      </c>
      <c r="K267" s="34">
        <f>'Muut lis_väh'!Q265</f>
        <v>-45295106.153033353</v>
      </c>
      <c r="L267" s="231">
        <f>Yhteenveto[[#This Row],[Valtionosuus omarahoitusosuuden jälkeen (välisumma)]]+Yhteenveto[[#This Row],[Lisäosat yhteensä]]+Yhteenveto[[#This Row],[Valtionosuuteen tehtävät vähennykset ja lisäykset, netto]]</f>
        <v>46367621.065436415</v>
      </c>
      <c r="M267" s="34">
        <f>'Verotuloihin perust tasaus'!N272</f>
        <v>-808935.03838981327</v>
      </c>
      <c r="N267" s="303">
        <f>SUM(Yhteenveto[[#This Row],[Valtionosuus ennen verotuloihin perustuvaa valtionosuuden tasausta]]+Yhteenveto[[#This Row],[Verotuloihin perustuva valtionosuuden tasaus]])</f>
        <v>45558686.027046598</v>
      </c>
      <c r="O267" s="241">
        <f>Verokorvaukset!G265</f>
        <v>24466290.46251547</v>
      </c>
      <c r="P267" s="372">
        <f>SUM(Yhteenveto[[#This Row],[Kunnan  peruspalvelujen valtionosuus ]:[Veroperustemuutoksista johtuvien veromenetysten korvaus]])</f>
        <v>70024976.489562064</v>
      </c>
      <c r="Q267" s="34">
        <f>Kotikuntakorvaus!F269</f>
        <v>-4056546.3375000004</v>
      </c>
      <c r="R267" s="341">
        <f>+Yhteenveto[[#This Row],[Kunnan  peruspalvelujen valtionosuus ]]+Yhteenveto[[#This Row],[Veroperustemuutoksista johtuvien veromenetysten korvaus]]+Yhteenveto[[#This Row],[Kotikuntakorvaus, netto]]</f>
        <v>65968430.152062066</v>
      </c>
      <c r="S267" s="11"/>
      <c r="T267"/>
    </row>
    <row r="268" spans="1:20" ht="15" x14ac:dyDescent="0.25">
      <c r="A268" s="32">
        <v>854</v>
      </c>
      <c r="B268" s="13" t="s">
        <v>273</v>
      </c>
      <c r="C268" s="15">
        <v>3191</v>
      </c>
      <c r="D268" s="15">
        <f>Ikärakenne[[#This Row],[Laskennalliset kustannukset, IKÄRAKENNE yhteensä, €]]</f>
        <v>3505705.53</v>
      </c>
      <c r="E268" s="15">
        <f>'Lask. kustannukset MUUT'!AD274</f>
        <v>2127749.7798167495</v>
      </c>
      <c r="F268" s="231">
        <f>Yhteenveto[[#This Row],[Ikärakenne, laskennallinen kustannus]]+Yhteenveto[[#This Row],[Muut laskennalliset kustannukset ]]</f>
        <v>5633455.3098167498</v>
      </c>
      <c r="G268" s="451">
        <v>1548.77</v>
      </c>
      <c r="H268" s="17">
        <v>4942125.07</v>
      </c>
      <c r="I268" s="339">
        <f>Yhteenveto[[#This Row],[Laskennalliset kustannukset yhteensä]]-Yhteenveto[[#This Row],[Omarahoitusosuus, €]]</f>
        <v>691330.23981674947</v>
      </c>
      <c r="J268" s="33">
        <f>Lisäosat!U269</f>
        <v>1223934.8244775268</v>
      </c>
      <c r="K268" s="34">
        <f>'Muut lis_väh'!Q266</f>
        <v>-647353.45080711006</v>
      </c>
      <c r="L268" s="231">
        <f>Yhteenveto[[#This Row],[Valtionosuus omarahoitusosuuden jälkeen (välisumma)]]+Yhteenveto[[#This Row],[Lisäosat yhteensä]]+Yhteenveto[[#This Row],[Valtionosuuteen tehtävät vähennykset ja lisäykset, netto]]</f>
        <v>1267911.6134871664</v>
      </c>
      <c r="M268" s="34">
        <f>'Verotuloihin perust tasaus'!N273</f>
        <v>1170044.0791071195</v>
      </c>
      <c r="N268" s="303">
        <f>SUM(Yhteenveto[[#This Row],[Valtionosuus ennen verotuloihin perustuvaa valtionosuuden tasausta]]+Yhteenveto[[#This Row],[Verotuloihin perustuva valtionosuuden tasaus]])</f>
        <v>2437955.6925942861</v>
      </c>
      <c r="O268" s="241">
        <f>Verokorvaukset!G266</f>
        <v>442207.71346958121</v>
      </c>
      <c r="P268" s="372">
        <f>SUM(Yhteenveto[[#This Row],[Kunnan  peruspalvelujen valtionosuus ]:[Veroperustemuutoksista johtuvien veromenetysten korvaus]])</f>
        <v>2880163.4060638673</v>
      </c>
      <c r="Q268" s="34">
        <f>Kotikuntakorvaus!F270</f>
        <v>-72507.42</v>
      </c>
      <c r="R268" s="341">
        <f>+Yhteenveto[[#This Row],[Kunnan  peruspalvelujen valtionosuus ]]+Yhteenveto[[#This Row],[Veroperustemuutoksista johtuvien veromenetysten korvaus]]+Yhteenveto[[#This Row],[Kotikuntakorvaus, netto]]</f>
        <v>2807655.9860638673</v>
      </c>
      <c r="S268" s="11"/>
      <c r="T268"/>
    </row>
    <row r="269" spans="1:20" ht="15" x14ac:dyDescent="0.25">
      <c r="A269" s="32">
        <v>857</v>
      </c>
      <c r="B269" s="13" t="s">
        <v>274</v>
      </c>
      <c r="C269" s="15">
        <v>2311</v>
      </c>
      <c r="D269" s="15">
        <f>Ikärakenne[[#This Row],[Laskennalliset kustannukset, IKÄRAKENNE yhteensä, €]]</f>
        <v>2552020.8100000005</v>
      </c>
      <c r="E269" s="15">
        <f>'Lask. kustannukset MUUT'!AD275</f>
        <v>937203.51031942829</v>
      </c>
      <c r="F269" s="231">
        <f>Yhteenveto[[#This Row],[Ikärakenne, laskennallinen kustannus]]+Yhteenveto[[#This Row],[Muut laskennalliset kustannukset ]]</f>
        <v>3489224.320319429</v>
      </c>
      <c r="G269" s="451">
        <v>1548.77</v>
      </c>
      <c r="H269" s="17">
        <v>3579207.4699999997</v>
      </c>
      <c r="I269" s="339">
        <f>Yhteenveto[[#This Row],[Laskennalliset kustannukset yhteensä]]-Yhteenveto[[#This Row],[Omarahoitusosuus, €]]</f>
        <v>-89983.149680570699</v>
      </c>
      <c r="J269" s="33">
        <f>Lisäosat!U270</f>
        <v>338650.92941908678</v>
      </c>
      <c r="K269" s="34">
        <f>'Muut lis_väh'!Q267</f>
        <v>-1864678.5801682801</v>
      </c>
      <c r="L269" s="231">
        <f>Yhteenveto[[#This Row],[Valtionosuus omarahoitusosuuden jälkeen (välisumma)]]+Yhteenveto[[#This Row],[Lisäosat yhteensä]]+Yhteenveto[[#This Row],[Valtionosuuteen tehtävät vähennykset ja lisäykset, netto]]</f>
        <v>-1616010.800429764</v>
      </c>
      <c r="M269" s="34">
        <f>'Verotuloihin perust tasaus'!N274</f>
        <v>1075506.9076992206</v>
      </c>
      <c r="N269" s="303">
        <f>SUM(Yhteenveto[[#This Row],[Valtionosuus ennen verotuloihin perustuvaa valtionosuuden tasausta]]+Yhteenveto[[#This Row],[Verotuloihin perustuva valtionosuuden tasaus]])</f>
        <v>-540503.89273054339</v>
      </c>
      <c r="O269" s="241">
        <f>Verokorvaukset!G267</f>
        <v>387315.78598510125</v>
      </c>
      <c r="P269" s="372">
        <f>SUM(Yhteenveto[[#This Row],[Kunnan  peruspalvelujen valtionosuus ]:[Veroperustemuutoksista johtuvien veromenetysten korvaus]])</f>
        <v>-153188.10674544214</v>
      </c>
      <c r="Q269" s="34">
        <f>Kotikuntakorvaus!F271</f>
        <v>832139.25</v>
      </c>
      <c r="R269" s="341">
        <f>+Yhteenveto[[#This Row],[Kunnan  peruspalvelujen valtionosuus ]]+Yhteenveto[[#This Row],[Veroperustemuutoksista johtuvien veromenetysten korvaus]]+Yhteenveto[[#This Row],[Kotikuntakorvaus, netto]]</f>
        <v>678951.14325455786</v>
      </c>
      <c r="S269" s="11"/>
      <c r="T269"/>
    </row>
    <row r="270" spans="1:20" ht="15" x14ac:dyDescent="0.25">
      <c r="A270" s="32">
        <v>858</v>
      </c>
      <c r="B270" s="13" t="s">
        <v>275</v>
      </c>
      <c r="C270" s="15">
        <v>42225</v>
      </c>
      <c r="D270" s="15">
        <f>Ikärakenne[[#This Row],[Laskennalliset kustannukset, IKÄRAKENNE yhteensä, €]]</f>
        <v>79883663.059999987</v>
      </c>
      <c r="E270" s="15">
        <f>'Lask. kustannukset MUUT'!AD276</f>
        <v>12985492.336241473</v>
      </c>
      <c r="F270" s="231">
        <f>Yhteenveto[[#This Row],[Ikärakenne, laskennallinen kustannus]]+Yhteenveto[[#This Row],[Muut laskennalliset kustannukset ]]</f>
        <v>92869155.396241456</v>
      </c>
      <c r="G270" s="451">
        <v>1548.77</v>
      </c>
      <c r="H270" s="17">
        <v>65396813.25</v>
      </c>
      <c r="I270" s="339">
        <f>Yhteenveto[[#This Row],[Laskennalliset kustannukset yhteensä]]-Yhteenveto[[#This Row],[Omarahoitusosuus, €]]</f>
        <v>27472342.146241456</v>
      </c>
      <c r="J270" s="33">
        <f>Lisäosat!U271</f>
        <v>2272526.5086300033</v>
      </c>
      <c r="K270" s="34">
        <f>'Muut lis_väh'!Q268</f>
        <v>3387868.4013989954</v>
      </c>
      <c r="L270" s="231">
        <f>Yhteenveto[[#This Row],[Valtionosuus omarahoitusosuuden jälkeen (välisumma)]]+Yhteenveto[[#This Row],[Lisäosat yhteensä]]+Yhteenveto[[#This Row],[Valtionosuuteen tehtävät vähennykset ja lisäykset, netto]]</f>
        <v>33132737.056270454</v>
      </c>
      <c r="M270" s="34">
        <f>'Verotuloihin perust tasaus'!N275</f>
        <v>-961376.95085171715</v>
      </c>
      <c r="N270" s="303">
        <f>SUM(Yhteenveto[[#This Row],[Valtionosuus ennen verotuloihin perustuvaa valtionosuuden tasausta]]+Yhteenveto[[#This Row],[Verotuloihin perustuva valtionosuuden tasaus]])</f>
        <v>32171360.105418738</v>
      </c>
      <c r="O270" s="241">
        <f>Verokorvaukset!G268</f>
        <v>2138088.8548830329</v>
      </c>
      <c r="P270" s="372">
        <f>SUM(Yhteenveto[[#This Row],[Kunnan  peruspalvelujen valtionosuus ]:[Veroperustemuutoksista johtuvien veromenetysten korvaus]])</f>
        <v>34309448.960301772</v>
      </c>
      <c r="Q270" s="34">
        <f>Kotikuntakorvaus!F272</f>
        <v>2898187.3004999999</v>
      </c>
      <c r="R270" s="341">
        <f>+Yhteenveto[[#This Row],[Kunnan  peruspalvelujen valtionosuus ]]+Yhteenveto[[#This Row],[Veroperustemuutoksista johtuvien veromenetysten korvaus]]+Yhteenveto[[#This Row],[Kotikuntakorvaus, netto]]</f>
        <v>37207636.26080177</v>
      </c>
      <c r="S270" s="11"/>
      <c r="T270"/>
    </row>
    <row r="271" spans="1:20" ht="15" x14ac:dyDescent="0.25">
      <c r="A271" s="32">
        <v>859</v>
      </c>
      <c r="B271" s="13" t="s">
        <v>276</v>
      </c>
      <c r="C271" s="15">
        <v>6501</v>
      </c>
      <c r="D271" s="15">
        <f>Ikärakenne[[#This Row],[Laskennalliset kustannukset, IKÄRAKENNE yhteensä, €]]</f>
        <v>19519483.199999999</v>
      </c>
      <c r="E271" s="15">
        <f>'Lask. kustannukset MUUT'!AD277</f>
        <v>1279467.6893524213</v>
      </c>
      <c r="F271" s="231">
        <f>Yhteenveto[[#This Row],[Ikärakenne, laskennallinen kustannus]]+Yhteenveto[[#This Row],[Muut laskennalliset kustannukset ]]</f>
        <v>20798950.889352422</v>
      </c>
      <c r="G271" s="451">
        <v>1548.77</v>
      </c>
      <c r="H271" s="17">
        <v>10068553.77</v>
      </c>
      <c r="I271" s="339">
        <f>Yhteenveto[[#This Row],[Laskennalliset kustannukset yhteensä]]-Yhteenveto[[#This Row],[Omarahoitusosuus, €]]</f>
        <v>10730397.119352423</v>
      </c>
      <c r="J271" s="33">
        <f>Lisäosat!U272</f>
        <v>180353.84347259265</v>
      </c>
      <c r="K271" s="34">
        <f>'Muut lis_väh'!Q269</f>
        <v>-3819418.2888693754</v>
      </c>
      <c r="L271" s="231">
        <f>Yhteenveto[[#This Row],[Valtionosuus omarahoitusosuuden jälkeen (välisumma)]]+Yhteenveto[[#This Row],[Lisäosat yhteensä]]+Yhteenveto[[#This Row],[Valtionosuuteen tehtävät vähennykset ja lisäykset, netto]]</f>
        <v>7091332.6739556398</v>
      </c>
      <c r="M271" s="34">
        <f>'Verotuloihin perust tasaus'!N276</f>
        <v>4856685.6459369957</v>
      </c>
      <c r="N271" s="303">
        <f>SUM(Yhteenveto[[#This Row],[Valtionosuus ennen verotuloihin perustuvaa valtionosuuden tasausta]]+Yhteenveto[[#This Row],[Verotuloihin perustuva valtionosuuden tasaus]])</f>
        <v>11948018.319892636</v>
      </c>
      <c r="O271" s="241">
        <f>Verokorvaukset!G269</f>
        <v>407642.1912941793</v>
      </c>
      <c r="P271" s="372">
        <f>SUM(Yhteenveto[[#This Row],[Kunnan  peruspalvelujen valtionosuus ]:[Veroperustemuutoksista johtuvien veromenetysten korvaus]])</f>
        <v>12355660.511186816</v>
      </c>
      <c r="Q271" s="34">
        <f>Kotikuntakorvaus!F273</f>
        <v>38744.827499999985</v>
      </c>
      <c r="R271" s="341">
        <f>+Yhteenveto[[#This Row],[Kunnan  peruspalvelujen valtionosuus ]]+Yhteenveto[[#This Row],[Veroperustemuutoksista johtuvien veromenetysten korvaus]]+Yhteenveto[[#This Row],[Kotikuntakorvaus, netto]]</f>
        <v>12394405.338686816</v>
      </c>
      <c r="S271" s="11"/>
      <c r="T271"/>
    </row>
    <row r="272" spans="1:20" ht="15" x14ac:dyDescent="0.25">
      <c r="A272" s="32">
        <v>886</v>
      </c>
      <c r="B272" s="13" t="s">
        <v>277</v>
      </c>
      <c r="C272" s="15">
        <v>12382</v>
      </c>
      <c r="D272" s="15">
        <f>Ikärakenne[[#This Row],[Laskennalliset kustannukset, IKÄRAKENNE yhteensä, €]]</f>
        <v>22071855.850000001</v>
      </c>
      <c r="E272" s="15">
        <f>'Lask. kustannukset MUUT'!AD278</f>
        <v>2485605.8499405044</v>
      </c>
      <c r="F272" s="231">
        <f>Yhteenveto[[#This Row],[Ikärakenne, laskennallinen kustannus]]+Yhteenveto[[#This Row],[Muut laskennalliset kustannukset ]]</f>
        <v>24557461.699940506</v>
      </c>
      <c r="G272" s="451">
        <v>1548.77</v>
      </c>
      <c r="H272" s="17">
        <v>19176870.140000001</v>
      </c>
      <c r="I272" s="339">
        <f>Yhteenveto[[#This Row],[Laskennalliset kustannukset yhteensä]]-Yhteenveto[[#This Row],[Omarahoitusosuus, €]]</f>
        <v>5380591.5599405058</v>
      </c>
      <c r="J272" s="33">
        <f>Lisäosat!U273</f>
        <v>384756.71774365805</v>
      </c>
      <c r="K272" s="34">
        <f>'Muut lis_väh'!Q270</f>
        <v>-1883660.1376353498</v>
      </c>
      <c r="L272" s="231">
        <f>Yhteenveto[[#This Row],[Valtionosuus omarahoitusosuuden jälkeen (välisumma)]]+Yhteenveto[[#This Row],[Lisäosat yhteensä]]+Yhteenveto[[#This Row],[Valtionosuuteen tehtävät vähennykset ja lisäykset, netto]]</f>
        <v>3881688.1400488145</v>
      </c>
      <c r="M272" s="34">
        <f>'Verotuloihin perust tasaus'!N277</f>
        <v>4085201.5782261002</v>
      </c>
      <c r="N272" s="303">
        <f>SUM(Yhteenveto[[#This Row],[Valtionosuus ennen verotuloihin perustuvaa valtionosuuden tasausta]]+Yhteenveto[[#This Row],[Verotuloihin perustuva valtionosuuden tasaus]])</f>
        <v>7966889.7182749147</v>
      </c>
      <c r="O272" s="241">
        <f>Verokorvaukset!G270</f>
        <v>847616.28790074994</v>
      </c>
      <c r="P272" s="372">
        <f>SUM(Yhteenveto[[#This Row],[Kunnan  peruspalvelujen valtionosuus ]:[Veroperustemuutoksista johtuvien veromenetysten korvaus]])</f>
        <v>8814506.0061756652</v>
      </c>
      <c r="Q272" s="34">
        <f>Kotikuntakorvaus!F274</f>
        <v>224465.58750000002</v>
      </c>
      <c r="R272" s="341">
        <f>+Yhteenveto[[#This Row],[Kunnan  peruspalvelujen valtionosuus ]]+Yhteenveto[[#This Row],[Veroperustemuutoksista johtuvien veromenetysten korvaus]]+Yhteenveto[[#This Row],[Kotikuntakorvaus, netto]]</f>
        <v>9038971.5936756656</v>
      </c>
      <c r="S272" s="11"/>
      <c r="T272"/>
    </row>
    <row r="273" spans="1:20" ht="15" x14ac:dyDescent="0.25">
      <c r="A273" s="32">
        <v>887</v>
      </c>
      <c r="B273" s="13" t="s">
        <v>278</v>
      </c>
      <c r="C273" s="15">
        <v>4493</v>
      </c>
      <c r="D273" s="15">
        <f>Ikärakenne[[#This Row],[Laskennalliset kustannukset, IKÄRAKENNE yhteensä, €]]</f>
        <v>6063329.9400000004</v>
      </c>
      <c r="E273" s="15">
        <f>'Lask. kustannukset MUUT'!AD279</f>
        <v>1480722.631057041</v>
      </c>
      <c r="F273" s="231">
        <f>Yhteenveto[[#This Row],[Ikärakenne, laskennallinen kustannus]]+Yhteenveto[[#This Row],[Muut laskennalliset kustannukset ]]</f>
        <v>7544052.5710570412</v>
      </c>
      <c r="G273" s="451">
        <v>1548.77</v>
      </c>
      <c r="H273" s="17">
        <v>6958623.6100000003</v>
      </c>
      <c r="I273" s="339">
        <f>Yhteenveto[[#This Row],[Laskennalliset kustannukset yhteensä]]-Yhteenveto[[#This Row],[Omarahoitusosuus, €]]</f>
        <v>585428.96105704084</v>
      </c>
      <c r="J273" s="33">
        <f>Lisäosat!U274</f>
        <v>137465.78458385007</v>
      </c>
      <c r="K273" s="34">
        <f>'Muut lis_väh'!Q271</f>
        <v>-810741.59862638463</v>
      </c>
      <c r="L273" s="231">
        <f>Yhteenveto[[#This Row],[Valtionosuus omarahoitusosuuden jälkeen (välisumma)]]+Yhteenveto[[#This Row],[Lisäosat yhteensä]]+Yhteenveto[[#This Row],[Valtionosuuteen tehtävät vähennykset ja lisäykset, netto]]</f>
        <v>-87846.852985493722</v>
      </c>
      <c r="M273" s="34">
        <f>'Verotuloihin perust tasaus'!N278</f>
        <v>2449136.7228338812</v>
      </c>
      <c r="N273" s="303">
        <f>SUM(Yhteenveto[[#This Row],[Valtionosuus ennen verotuloihin perustuvaa valtionosuuden tasausta]]+Yhteenveto[[#This Row],[Verotuloihin perustuva valtionosuuden tasaus]])</f>
        <v>2361289.8698483873</v>
      </c>
      <c r="O273" s="241">
        <f>Verokorvaukset!G271</f>
        <v>720147.23698397551</v>
      </c>
      <c r="P273" s="372">
        <f>SUM(Yhteenveto[[#This Row],[Kunnan  peruspalvelujen valtionosuus ]:[Veroperustemuutoksista johtuvien veromenetysten korvaus]])</f>
        <v>3081437.1068323627</v>
      </c>
      <c r="Q273" s="34">
        <f>Kotikuntakorvaus!F275</f>
        <v>265012.5</v>
      </c>
      <c r="R273" s="341">
        <f>+Yhteenveto[[#This Row],[Kunnan  peruspalvelujen valtionosuus ]]+Yhteenveto[[#This Row],[Veroperustemuutoksista johtuvien veromenetysten korvaus]]+Yhteenveto[[#This Row],[Kotikuntakorvaus, netto]]</f>
        <v>3346449.6068323627</v>
      </c>
      <c r="S273" s="11"/>
      <c r="T273"/>
    </row>
    <row r="274" spans="1:20" ht="15" x14ac:dyDescent="0.25">
      <c r="A274" s="32">
        <v>889</v>
      </c>
      <c r="B274" s="13" t="s">
        <v>279</v>
      </c>
      <c r="C274" s="15">
        <v>2466</v>
      </c>
      <c r="D274" s="15">
        <f>Ikärakenne[[#This Row],[Laskennalliset kustannukset, IKÄRAKENNE yhteensä, €]]</f>
        <v>4077918.79</v>
      </c>
      <c r="E274" s="15">
        <f>'Lask. kustannukset MUUT'!AD280</f>
        <v>1965275.9973735455</v>
      </c>
      <c r="F274" s="231">
        <f>Yhteenveto[[#This Row],[Ikärakenne, laskennallinen kustannus]]+Yhteenveto[[#This Row],[Muut laskennalliset kustannukset ]]</f>
        <v>6043194.7873735456</v>
      </c>
      <c r="G274" s="451">
        <v>1548.77</v>
      </c>
      <c r="H274" s="17">
        <v>3819266.82</v>
      </c>
      <c r="I274" s="339">
        <f>Yhteenveto[[#This Row],[Laskennalliset kustannukset yhteensä]]-Yhteenveto[[#This Row],[Omarahoitusosuus, €]]</f>
        <v>2223927.9673735457</v>
      </c>
      <c r="J274" s="33">
        <f>Lisäosat!U275</f>
        <v>416580.69462008355</v>
      </c>
      <c r="K274" s="34">
        <f>'Muut lis_väh'!Q272</f>
        <v>1139570.9304886991</v>
      </c>
      <c r="L274" s="231">
        <f>Yhteenveto[[#This Row],[Valtionosuus omarahoitusosuuden jälkeen (välisumma)]]+Yhteenveto[[#This Row],[Lisäosat yhteensä]]+Yhteenveto[[#This Row],[Valtionosuuteen tehtävät vähennykset ja lisäykset, netto]]</f>
        <v>3780079.5924823284</v>
      </c>
      <c r="M274" s="34">
        <f>'Verotuloihin perust tasaus'!N279</f>
        <v>1234138.9023164765</v>
      </c>
      <c r="N274" s="303">
        <f>SUM(Yhteenveto[[#This Row],[Valtionosuus ennen verotuloihin perustuvaa valtionosuuden tasausta]]+Yhteenveto[[#This Row],[Verotuloihin perustuva valtionosuuden tasaus]])</f>
        <v>5014218.4947988046</v>
      </c>
      <c r="O274" s="241">
        <f>Verokorvaukset!G272</f>
        <v>404108.15960439836</v>
      </c>
      <c r="P274" s="372">
        <f>SUM(Yhteenveto[[#This Row],[Kunnan  peruspalvelujen valtionosuus ]:[Veroperustemuutoksista johtuvien veromenetysten korvaus]])</f>
        <v>5418326.6544032032</v>
      </c>
      <c r="Q274" s="34">
        <f>Kotikuntakorvaus!F276</f>
        <v>192575.75</v>
      </c>
      <c r="R274" s="341">
        <f>+Yhteenveto[[#This Row],[Kunnan  peruspalvelujen valtionosuus ]]+Yhteenveto[[#This Row],[Veroperustemuutoksista johtuvien veromenetysten korvaus]]+Yhteenveto[[#This Row],[Kotikuntakorvaus, netto]]</f>
        <v>5610902.4044032032</v>
      </c>
      <c r="S274" s="11"/>
      <c r="T274"/>
    </row>
    <row r="275" spans="1:20" ht="15" x14ac:dyDescent="0.25">
      <c r="A275" s="32">
        <v>890</v>
      </c>
      <c r="B275" s="13" t="s">
        <v>280</v>
      </c>
      <c r="C275" s="15">
        <v>1137</v>
      </c>
      <c r="D275" s="15">
        <f>Ikärakenne[[#This Row],[Laskennalliset kustannukset, IKÄRAKENNE yhteensä, €]]</f>
        <v>1552814.1400000001</v>
      </c>
      <c r="E275" s="15">
        <f>'Lask. kustannukset MUUT'!AD281</f>
        <v>1275764.4652798811</v>
      </c>
      <c r="F275" s="231">
        <f>Yhteenveto[[#This Row],[Ikärakenne, laskennallinen kustannus]]+Yhteenveto[[#This Row],[Muut laskennalliset kustannukset ]]</f>
        <v>2828578.6052798815</v>
      </c>
      <c r="G275" s="451">
        <v>1548.77</v>
      </c>
      <c r="H275" s="17">
        <v>1760951.49</v>
      </c>
      <c r="I275" s="339">
        <f>Yhteenveto[[#This Row],[Laskennalliset kustannukset yhteensä]]-Yhteenveto[[#This Row],[Omarahoitusosuus, €]]</f>
        <v>1067627.1152798815</v>
      </c>
      <c r="J275" s="33">
        <f>Lisäosat!U276</f>
        <v>939932.7253193385</v>
      </c>
      <c r="K275" s="34">
        <f>'Muut lis_väh'!Q273</f>
        <v>228767.08814629956</v>
      </c>
      <c r="L275" s="231">
        <f>Yhteenveto[[#This Row],[Valtionosuus omarahoitusosuuden jälkeen (välisumma)]]+Yhteenveto[[#This Row],[Lisäosat yhteensä]]+Yhteenveto[[#This Row],[Valtionosuuteen tehtävät vähennykset ja lisäykset, netto]]</f>
        <v>2236326.9287455194</v>
      </c>
      <c r="M275" s="34">
        <f>'Verotuloihin perust tasaus'!N280</f>
        <v>348820.97152032814</v>
      </c>
      <c r="N275" s="303">
        <f>SUM(Yhteenveto[[#This Row],[Valtionosuus ennen verotuloihin perustuvaa valtionosuuden tasausta]]+Yhteenveto[[#This Row],[Verotuloihin perustuva valtionosuuden tasaus]])</f>
        <v>2585147.9002658473</v>
      </c>
      <c r="O275" s="241">
        <f>Verokorvaukset!G273</f>
        <v>173286.78015499719</v>
      </c>
      <c r="P275" s="372">
        <f>SUM(Yhteenveto[[#This Row],[Kunnan  peruspalvelujen valtionosuus ]:[Veroperustemuutoksista johtuvien veromenetysten korvaus]])</f>
        <v>2758434.6804208444</v>
      </c>
      <c r="Q275" s="34">
        <f>Kotikuntakorvaus!F277</f>
        <v>-28356.337500000001</v>
      </c>
      <c r="R275" s="341">
        <f>+Yhteenveto[[#This Row],[Kunnan  peruspalvelujen valtionosuus ]]+Yhteenveto[[#This Row],[Veroperustemuutoksista johtuvien veromenetysten korvaus]]+Yhteenveto[[#This Row],[Kotikuntakorvaus, netto]]</f>
        <v>2730078.3429208444</v>
      </c>
      <c r="S275" s="11"/>
      <c r="T275"/>
    </row>
    <row r="276" spans="1:20" ht="15" x14ac:dyDescent="0.25">
      <c r="A276" s="32">
        <v>892</v>
      </c>
      <c r="B276" s="13" t="s">
        <v>281</v>
      </c>
      <c r="C276" s="15">
        <v>3657</v>
      </c>
      <c r="D276" s="15">
        <f>Ikärakenne[[#This Row],[Laskennalliset kustannukset, IKÄRAKENNE yhteensä, €]]</f>
        <v>9605611.339999998</v>
      </c>
      <c r="E276" s="15">
        <f>'Lask. kustannukset MUUT'!AD282</f>
        <v>905054.24063060689</v>
      </c>
      <c r="F276" s="231">
        <f>Yhteenveto[[#This Row],[Ikärakenne, laskennallinen kustannus]]+Yhteenveto[[#This Row],[Muut laskennalliset kustannukset ]]</f>
        <v>10510665.580630604</v>
      </c>
      <c r="G276" s="451">
        <v>1548.77</v>
      </c>
      <c r="H276" s="17">
        <v>5663851.8899999997</v>
      </c>
      <c r="I276" s="339">
        <f>Yhteenveto[[#This Row],[Laskennalliset kustannukset yhteensä]]-Yhteenveto[[#This Row],[Omarahoitusosuus, €]]</f>
        <v>4846813.6906306045</v>
      </c>
      <c r="J276" s="33">
        <f>Lisäosat!U277</f>
        <v>105737.81275463196</v>
      </c>
      <c r="K276" s="34">
        <f>'Muut lis_väh'!Q274</f>
        <v>218597.9585725973</v>
      </c>
      <c r="L276" s="231">
        <f>Yhteenveto[[#This Row],[Valtionosuus omarahoitusosuuden jälkeen (välisumma)]]+Yhteenveto[[#This Row],[Lisäosat yhteensä]]+Yhteenveto[[#This Row],[Valtionosuuteen tehtävät vähennykset ja lisäykset, netto]]</f>
        <v>5171149.4619578337</v>
      </c>
      <c r="M276" s="34">
        <f>'Verotuloihin perust tasaus'!N281</f>
        <v>2218987.2403642307</v>
      </c>
      <c r="N276" s="303">
        <f>SUM(Yhteenveto[[#This Row],[Valtionosuus ennen verotuloihin perustuvaa valtionosuuden tasausta]]+Yhteenveto[[#This Row],[Verotuloihin perustuva valtionosuuden tasaus]])</f>
        <v>7390136.702322064</v>
      </c>
      <c r="O276" s="241">
        <f>Verokorvaukset!G274</f>
        <v>316397.00591733429</v>
      </c>
      <c r="P276" s="372">
        <f>SUM(Yhteenveto[[#This Row],[Kunnan  peruspalvelujen valtionosuus ]:[Veroperustemuutoksista johtuvien veromenetysten korvaus]])</f>
        <v>7706533.708239398</v>
      </c>
      <c r="Q276" s="34">
        <f>Kotikuntakorvaus!F278</f>
        <v>-64521.71</v>
      </c>
      <c r="R276" s="341">
        <f>+Yhteenveto[[#This Row],[Kunnan  peruspalvelujen valtionosuus ]]+Yhteenveto[[#This Row],[Veroperustemuutoksista johtuvien veromenetysten korvaus]]+Yhteenveto[[#This Row],[Kotikuntakorvaus, netto]]</f>
        <v>7642011.998239398</v>
      </c>
      <c r="S276" s="11"/>
      <c r="T276"/>
    </row>
    <row r="277" spans="1:20" ht="15" x14ac:dyDescent="0.25">
      <c r="A277" s="32">
        <v>893</v>
      </c>
      <c r="B277" s="13" t="s">
        <v>282</v>
      </c>
      <c r="C277" s="15">
        <v>7439</v>
      </c>
      <c r="D277" s="15">
        <f>Ikärakenne[[#This Row],[Laskennalliset kustannukset, IKÄRAKENNE yhteensä, €]]</f>
        <v>14209143.489999996</v>
      </c>
      <c r="E277" s="15">
        <f>'Lask. kustannukset MUUT'!AD283</f>
        <v>4886417.4720571321</v>
      </c>
      <c r="F277" s="231">
        <f>Yhteenveto[[#This Row],[Ikärakenne, laskennallinen kustannus]]+Yhteenveto[[#This Row],[Muut laskennalliset kustannukset ]]</f>
        <v>19095560.962057129</v>
      </c>
      <c r="G277" s="451">
        <v>1548.77</v>
      </c>
      <c r="H277" s="17">
        <v>11521300.029999999</v>
      </c>
      <c r="I277" s="339">
        <f>Yhteenveto[[#This Row],[Laskennalliset kustannukset yhteensä]]-Yhteenveto[[#This Row],[Omarahoitusosuus, €]]</f>
        <v>7574260.9320571292</v>
      </c>
      <c r="J277" s="33">
        <f>Lisäosat!U278</f>
        <v>237442.16425289836</v>
      </c>
      <c r="K277" s="34">
        <f>'Muut lis_väh'!Q275</f>
        <v>-1117493.9352310868</v>
      </c>
      <c r="L277" s="231">
        <f>Yhteenveto[[#This Row],[Valtionosuus omarahoitusosuuden jälkeen (välisumma)]]+Yhteenveto[[#This Row],[Lisäosat yhteensä]]+Yhteenveto[[#This Row],[Valtionosuuteen tehtävät vähennykset ja lisäykset, netto]]</f>
        <v>6694209.1610789411</v>
      </c>
      <c r="M277" s="34">
        <f>'Verotuloihin perust tasaus'!N282</f>
        <v>2351794.6903947545</v>
      </c>
      <c r="N277" s="303">
        <f>SUM(Yhteenveto[[#This Row],[Valtionosuus ennen verotuloihin perustuvaa valtionosuuden tasausta]]+Yhteenveto[[#This Row],[Verotuloihin perustuva valtionosuuden tasaus]])</f>
        <v>9046003.8514736965</v>
      </c>
      <c r="O277" s="241">
        <f>Verokorvaukset!G275</f>
        <v>1048074.7885634697</v>
      </c>
      <c r="P277" s="372">
        <f>SUM(Yhteenveto[[#This Row],[Kunnan  peruspalvelujen valtionosuus ]:[Veroperustemuutoksista johtuvien veromenetysten korvaus]])</f>
        <v>10094078.640037166</v>
      </c>
      <c r="Q277" s="34">
        <f>Kotikuntakorvaus!F279</f>
        <v>14045.662500000006</v>
      </c>
      <c r="R277" s="341">
        <f>+Yhteenveto[[#This Row],[Kunnan  peruspalvelujen valtionosuus ]]+Yhteenveto[[#This Row],[Veroperustemuutoksista johtuvien veromenetysten korvaus]]+Yhteenveto[[#This Row],[Kotikuntakorvaus, netto]]</f>
        <v>10108124.302537166</v>
      </c>
      <c r="S277" s="11"/>
      <c r="T277"/>
    </row>
    <row r="278" spans="1:20" ht="15" x14ac:dyDescent="0.25">
      <c r="A278" s="32">
        <v>895</v>
      </c>
      <c r="B278" s="13" t="s">
        <v>283</v>
      </c>
      <c r="C278" s="15">
        <v>14814</v>
      </c>
      <c r="D278" s="15">
        <f>Ikärakenne[[#This Row],[Laskennalliset kustannukset, IKÄRAKENNE yhteensä, €]]</f>
        <v>21446142.530000001</v>
      </c>
      <c r="E278" s="15">
        <f>'Lask. kustannukset MUUT'!AD284</f>
        <v>5658067.9583127666</v>
      </c>
      <c r="F278" s="231">
        <f>Yhteenveto[[#This Row],[Ikärakenne, laskennallinen kustannus]]+Yhteenveto[[#This Row],[Muut laskennalliset kustannukset ]]</f>
        <v>27104210.488312766</v>
      </c>
      <c r="G278" s="451">
        <v>1548.77</v>
      </c>
      <c r="H278" s="17">
        <v>22943478.780000001</v>
      </c>
      <c r="I278" s="339">
        <f>Yhteenveto[[#This Row],[Laskennalliset kustannukset yhteensä]]-Yhteenveto[[#This Row],[Omarahoitusosuus, €]]</f>
        <v>4160731.7083127648</v>
      </c>
      <c r="J278" s="33">
        <f>Lisäosat!U279</f>
        <v>579434.79505459417</v>
      </c>
      <c r="K278" s="34">
        <f>'Muut lis_väh'!Q276</f>
        <v>622229.7145450518</v>
      </c>
      <c r="L278" s="231">
        <f>Yhteenveto[[#This Row],[Valtionosuus omarahoitusosuuden jälkeen (välisumma)]]+Yhteenveto[[#This Row],[Lisäosat yhteensä]]+Yhteenveto[[#This Row],[Valtionosuuteen tehtävät vähennykset ja lisäykset, netto]]</f>
        <v>5362396.2179124104</v>
      </c>
      <c r="M278" s="34">
        <f>'Verotuloihin perust tasaus'!N283</f>
        <v>-43540.532712968277</v>
      </c>
      <c r="N278" s="303">
        <f>SUM(Yhteenveto[[#This Row],[Valtionosuus ennen verotuloihin perustuvaa valtionosuuden tasausta]]+Yhteenveto[[#This Row],[Verotuloihin perustuva valtionosuuden tasaus]])</f>
        <v>5318855.6851994423</v>
      </c>
      <c r="O278" s="241">
        <f>Verokorvaukset!G276</f>
        <v>1415893.7528037201</v>
      </c>
      <c r="P278" s="372">
        <f>SUM(Yhteenveto[[#This Row],[Kunnan  peruspalvelujen valtionosuus ]:[Veroperustemuutoksista johtuvien veromenetysten korvaus]])</f>
        <v>6734749.4380031619</v>
      </c>
      <c r="Q278" s="34">
        <f>Kotikuntakorvaus!F280</f>
        <v>320576.78750000009</v>
      </c>
      <c r="R278" s="341">
        <f>+Yhteenveto[[#This Row],[Kunnan  peruspalvelujen valtionosuus ]]+Yhteenveto[[#This Row],[Veroperustemuutoksista johtuvien veromenetysten korvaus]]+Yhteenveto[[#This Row],[Kotikuntakorvaus, netto]]</f>
        <v>7055326.2255031615</v>
      </c>
      <c r="S278" s="11"/>
      <c r="T278"/>
    </row>
    <row r="279" spans="1:20" ht="15" x14ac:dyDescent="0.25">
      <c r="A279" s="32">
        <v>905</v>
      </c>
      <c r="B279" s="13" t="s">
        <v>284</v>
      </c>
      <c r="C279" s="15">
        <v>70361</v>
      </c>
      <c r="D279" s="15">
        <f>Ikärakenne[[#This Row],[Laskennalliset kustannukset, IKÄRAKENNE yhteensä, €]]</f>
        <v>109823408.37</v>
      </c>
      <c r="E279" s="15">
        <f>'Lask. kustannukset MUUT'!AD285</f>
        <v>35469733.262054108</v>
      </c>
      <c r="F279" s="231">
        <f>Yhteenveto[[#This Row],[Ikärakenne, laskennallinen kustannus]]+Yhteenveto[[#This Row],[Muut laskennalliset kustannukset ]]</f>
        <v>145293141.63205412</v>
      </c>
      <c r="G279" s="451">
        <v>1548.77</v>
      </c>
      <c r="H279" s="17">
        <v>108973005.97</v>
      </c>
      <c r="I279" s="339">
        <f>Yhteenveto[[#This Row],[Laskennalliset kustannukset yhteensä]]-Yhteenveto[[#This Row],[Omarahoitusosuus, €]]</f>
        <v>36320135.662054121</v>
      </c>
      <c r="J279" s="33">
        <f>Lisäosat!U280</f>
        <v>3873523.8988181427</v>
      </c>
      <c r="K279" s="34">
        <f>'Muut lis_väh'!Q277</f>
        <v>-24972354.812105045</v>
      </c>
      <c r="L279" s="231">
        <f>Yhteenveto[[#This Row],[Valtionosuus omarahoitusosuuden jälkeen (välisumma)]]+Yhteenveto[[#This Row],[Lisäosat yhteensä]]+Yhteenveto[[#This Row],[Valtionosuuteen tehtävät vähennykset ja lisäykset, netto]]</f>
        <v>15221304.748767219</v>
      </c>
      <c r="M279" s="34">
        <f>'Verotuloihin perust tasaus'!N284</f>
        <v>5842134.8435743898</v>
      </c>
      <c r="N279" s="303">
        <f>SUM(Yhteenveto[[#This Row],[Valtionosuus ennen verotuloihin perustuvaa valtionosuuden tasausta]]+Yhteenveto[[#This Row],[Verotuloihin perustuva valtionosuuden tasaus]])</f>
        <v>21063439.592341609</v>
      </c>
      <c r="O279" s="241">
        <f>Verokorvaukset!G277</f>
        <v>7312620.3249075115</v>
      </c>
      <c r="P279" s="372">
        <f>SUM(Yhteenveto[[#This Row],[Kunnan  peruspalvelujen valtionosuus ]:[Veroperustemuutoksista johtuvien veromenetysten korvaus]])</f>
        <v>28376059.917249121</v>
      </c>
      <c r="Q279" s="34">
        <f>Kotikuntakorvaus!F281</f>
        <v>-6619164.21</v>
      </c>
      <c r="R279" s="341">
        <f>+Yhteenveto[[#This Row],[Kunnan  peruspalvelujen valtionosuus ]]+Yhteenveto[[#This Row],[Veroperustemuutoksista johtuvien veromenetysten korvaus]]+Yhteenveto[[#This Row],[Kotikuntakorvaus, netto]]</f>
        <v>21756895.70724912</v>
      </c>
      <c r="S279" s="11"/>
      <c r="T279"/>
    </row>
    <row r="280" spans="1:20" ht="15" x14ac:dyDescent="0.25">
      <c r="A280" s="32">
        <v>908</v>
      </c>
      <c r="B280" s="13" t="s">
        <v>285</v>
      </c>
      <c r="C280" s="15">
        <v>20847</v>
      </c>
      <c r="D280" s="15">
        <f>Ikärakenne[[#This Row],[Laskennalliset kustannukset, IKÄRAKENNE yhteensä, €]]</f>
        <v>34022079.509999998</v>
      </c>
      <c r="E280" s="15">
        <f>'Lask. kustannukset MUUT'!AD286</f>
        <v>6084472.6550650168</v>
      </c>
      <c r="F280" s="231">
        <f>Yhteenveto[[#This Row],[Ikärakenne, laskennallinen kustannus]]+Yhteenveto[[#This Row],[Muut laskennalliset kustannukset ]]</f>
        <v>40106552.165065013</v>
      </c>
      <c r="G280" s="451">
        <v>1548.77</v>
      </c>
      <c r="H280" s="17">
        <v>32287208.190000001</v>
      </c>
      <c r="I280" s="339">
        <f>Yhteenveto[[#This Row],[Laskennalliset kustannukset yhteensä]]-Yhteenveto[[#This Row],[Omarahoitusosuus, €]]</f>
        <v>7819343.9750650115</v>
      </c>
      <c r="J280" s="33">
        <f>Lisäosat!U281</f>
        <v>746571.45094007999</v>
      </c>
      <c r="K280" s="34">
        <f>'Muut lis_väh'!Q278</f>
        <v>-4013996.9596989676</v>
      </c>
      <c r="L280" s="231">
        <f>Yhteenveto[[#This Row],[Valtionosuus omarahoitusosuuden jälkeen (välisumma)]]+Yhteenveto[[#This Row],[Lisäosat yhteensä]]+Yhteenveto[[#This Row],[Valtionosuuteen tehtävät vähennykset ja lisäykset, netto]]</f>
        <v>4551918.4663061239</v>
      </c>
      <c r="M280" s="34">
        <f>'Verotuloihin perust tasaus'!N285</f>
        <v>4262659.0613765074</v>
      </c>
      <c r="N280" s="303">
        <f>SUM(Yhteenveto[[#This Row],[Valtionosuus ennen verotuloihin perustuvaa valtionosuuden tasausta]]+Yhteenveto[[#This Row],[Verotuloihin perustuva valtionosuuden tasaus]])</f>
        <v>8814577.5276826322</v>
      </c>
      <c r="O280" s="241">
        <f>Verokorvaukset!G278</f>
        <v>1250789.9230040489</v>
      </c>
      <c r="P280" s="372">
        <f>SUM(Yhteenveto[[#This Row],[Kunnan  peruspalvelujen valtionosuus ]:[Veroperustemuutoksista johtuvien veromenetysten korvaus]])</f>
        <v>10065367.450686682</v>
      </c>
      <c r="Q280" s="34">
        <f>Kotikuntakorvaus!F282</f>
        <v>181021.20499999996</v>
      </c>
      <c r="R280" s="341">
        <f>+Yhteenveto[[#This Row],[Kunnan  peruspalvelujen valtionosuus ]]+Yhteenveto[[#This Row],[Veroperustemuutoksista johtuvien veromenetysten korvaus]]+Yhteenveto[[#This Row],[Kotikuntakorvaus, netto]]</f>
        <v>10246388.655686682</v>
      </c>
      <c r="S280" s="11"/>
      <c r="T280"/>
    </row>
    <row r="281" spans="1:20" ht="15" x14ac:dyDescent="0.25">
      <c r="A281" s="32">
        <v>915</v>
      </c>
      <c r="B281" s="13" t="s">
        <v>286</v>
      </c>
      <c r="C281" s="15">
        <v>19669</v>
      </c>
      <c r="D281" s="15">
        <f>Ikärakenne[[#This Row],[Laskennalliset kustannukset, IKÄRAKENNE yhteensä, €]]</f>
        <v>25174312.849999998</v>
      </c>
      <c r="E281" s="15">
        <f>'Lask. kustannukset MUUT'!AD287</f>
        <v>6637710.6952155568</v>
      </c>
      <c r="F281" s="231">
        <f>Yhteenveto[[#This Row],[Ikärakenne, laskennallinen kustannus]]+Yhteenveto[[#This Row],[Muut laskennalliset kustannukset ]]</f>
        <v>31812023.545215555</v>
      </c>
      <c r="G281" s="451">
        <v>1548.77</v>
      </c>
      <c r="H281" s="17">
        <v>30462757.129999999</v>
      </c>
      <c r="I281" s="339">
        <f>Yhteenveto[[#This Row],[Laskennalliset kustannukset yhteensä]]-Yhteenveto[[#This Row],[Omarahoitusosuus, €]]</f>
        <v>1349266.4152155556</v>
      </c>
      <c r="J281" s="33">
        <f>Lisäosat!U282</f>
        <v>842924.30932691414</v>
      </c>
      <c r="K281" s="34">
        <f>'Muut lis_väh'!Q279</f>
        <v>-1606660.3254294239</v>
      </c>
      <c r="L281" s="231">
        <f>Yhteenveto[[#This Row],[Valtionosuus omarahoitusosuuden jälkeen (välisumma)]]+Yhteenveto[[#This Row],[Lisäosat yhteensä]]+Yhteenveto[[#This Row],[Valtionosuuteen tehtävät vähennykset ja lisäykset, netto]]</f>
        <v>585530.39911304577</v>
      </c>
      <c r="M281" s="34">
        <f>'Verotuloihin perust tasaus'!N286</f>
        <v>6112318.1797850542</v>
      </c>
      <c r="N281" s="303">
        <f>SUM(Yhteenveto[[#This Row],[Valtionosuus ennen verotuloihin perustuvaa valtionosuuden tasausta]]+Yhteenveto[[#This Row],[Verotuloihin perustuva valtionosuuden tasaus]])</f>
        <v>6697848.5788981002</v>
      </c>
      <c r="O281" s="241">
        <f>Verokorvaukset!G279</f>
        <v>1747185.2835312106</v>
      </c>
      <c r="P281" s="372">
        <f>SUM(Yhteenveto[[#This Row],[Kunnan  peruspalvelujen valtionosuus ]:[Veroperustemuutoksista johtuvien veromenetysten korvaus]])</f>
        <v>8445033.8624293115</v>
      </c>
      <c r="Q281" s="34">
        <f>Kotikuntakorvaus!F283</f>
        <v>169784.67500000005</v>
      </c>
      <c r="R281" s="341">
        <f>+Yhteenveto[[#This Row],[Kunnan  peruspalvelujen valtionosuus ]]+Yhteenveto[[#This Row],[Veroperustemuutoksista johtuvien veromenetysten korvaus]]+Yhteenveto[[#This Row],[Kotikuntakorvaus, netto]]</f>
        <v>8614818.5374293122</v>
      </c>
      <c r="S281" s="11"/>
      <c r="T281"/>
    </row>
    <row r="282" spans="1:20" ht="15" x14ac:dyDescent="0.25">
      <c r="A282" s="32">
        <v>918</v>
      </c>
      <c r="B282" s="13" t="s">
        <v>287</v>
      </c>
      <c r="C282" s="15">
        <v>2246</v>
      </c>
      <c r="D282" s="15">
        <f>Ikärakenne[[#This Row],[Laskennalliset kustannukset, IKÄRAKENNE yhteensä, €]]</f>
        <v>3501252.86</v>
      </c>
      <c r="E282" s="15">
        <f>'Lask. kustannukset MUUT'!AD288</f>
        <v>795443.66479257611</v>
      </c>
      <c r="F282" s="231">
        <f>Yhteenveto[[#This Row],[Ikärakenne, laskennallinen kustannus]]+Yhteenveto[[#This Row],[Muut laskennalliset kustannukset ]]</f>
        <v>4296696.5247925762</v>
      </c>
      <c r="G282" s="451">
        <v>1548.77</v>
      </c>
      <c r="H282" s="17">
        <v>3478537.42</v>
      </c>
      <c r="I282" s="339">
        <f>Yhteenveto[[#This Row],[Laskennalliset kustannukset yhteensä]]-Yhteenveto[[#This Row],[Omarahoitusosuus, €]]</f>
        <v>818159.10479257628</v>
      </c>
      <c r="J282" s="33">
        <f>Lisäosat!U283</f>
        <v>62388.468733396636</v>
      </c>
      <c r="K282" s="34">
        <f>'Muut lis_väh'!Q280</f>
        <v>-258531.20348216448</v>
      </c>
      <c r="L282" s="231">
        <f>Yhteenveto[[#This Row],[Valtionosuus omarahoitusosuuden jälkeen (välisumma)]]+Yhteenveto[[#This Row],[Lisäosat yhteensä]]+Yhteenveto[[#This Row],[Valtionosuuteen tehtävät vähennykset ja lisäykset, netto]]</f>
        <v>622016.37004380836</v>
      </c>
      <c r="M282" s="34">
        <f>'Verotuloihin perust tasaus'!N287</f>
        <v>1143293.8926326158</v>
      </c>
      <c r="N282" s="303">
        <f>SUM(Yhteenveto[[#This Row],[Valtionosuus ennen verotuloihin perustuvaa valtionosuuden tasausta]]+Yhteenveto[[#This Row],[Verotuloihin perustuva valtionosuuden tasaus]])</f>
        <v>1765310.2626764241</v>
      </c>
      <c r="O282" s="241">
        <f>Verokorvaukset!G280</f>
        <v>351686.18469906604</v>
      </c>
      <c r="P282" s="372">
        <f>SUM(Yhteenveto[[#This Row],[Kunnan  peruspalvelujen valtionosuus ]:[Veroperustemuutoksista johtuvien veromenetysten korvaus]])</f>
        <v>2116996.4473754903</v>
      </c>
      <c r="Q282" s="34">
        <f>Kotikuntakorvaus!F284</f>
        <v>51324.087499999994</v>
      </c>
      <c r="R282" s="341">
        <f>+Yhteenveto[[#This Row],[Kunnan  peruspalvelujen valtionosuus ]]+Yhteenveto[[#This Row],[Veroperustemuutoksista johtuvien veromenetysten korvaus]]+Yhteenveto[[#This Row],[Kotikuntakorvaus, netto]]</f>
        <v>2168320.5348754902</v>
      </c>
      <c r="S282" s="11"/>
      <c r="T282"/>
    </row>
    <row r="283" spans="1:20" ht="15" x14ac:dyDescent="0.25">
      <c r="A283" s="32">
        <v>921</v>
      </c>
      <c r="B283" s="13" t="s">
        <v>288</v>
      </c>
      <c r="C283" s="15">
        <v>1851</v>
      </c>
      <c r="D283" s="15">
        <f>Ikärakenne[[#This Row],[Laskennalliset kustannukset, IKÄRAKENNE yhteensä, €]]</f>
        <v>1959888.4599999997</v>
      </c>
      <c r="E283" s="15">
        <f>'Lask. kustannukset MUUT'!AD289</f>
        <v>753513.59646092181</v>
      </c>
      <c r="F283" s="231">
        <f>Yhteenveto[[#This Row],[Ikärakenne, laskennallinen kustannus]]+Yhteenveto[[#This Row],[Muut laskennalliset kustannukset ]]</f>
        <v>2713402.0564609217</v>
      </c>
      <c r="G283" s="451">
        <v>1548.77</v>
      </c>
      <c r="H283" s="17">
        <v>2866773.27</v>
      </c>
      <c r="I283" s="339">
        <f>Yhteenveto[[#This Row],[Laskennalliset kustannukset yhteensä]]-Yhteenveto[[#This Row],[Omarahoitusosuus, €]]</f>
        <v>-153371.21353907837</v>
      </c>
      <c r="J283" s="33">
        <f>Lisäosat!U284</f>
        <v>659128.24891856196</v>
      </c>
      <c r="K283" s="34">
        <f>'Muut lis_väh'!Q281</f>
        <v>580449.46850718476</v>
      </c>
      <c r="L283" s="231">
        <f>Yhteenveto[[#This Row],[Valtionosuus omarahoitusosuuden jälkeen (välisumma)]]+Yhteenveto[[#This Row],[Lisäosat yhteensä]]+Yhteenveto[[#This Row],[Valtionosuuteen tehtävät vähennykset ja lisäykset, netto]]</f>
        <v>1086206.5038866685</v>
      </c>
      <c r="M283" s="34">
        <f>'Verotuloihin perust tasaus'!N288</f>
        <v>1139578.4688818294</v>
      </c>
      <c r="N283" s="303">
        <f>SUM(Yhteenveto[[#This Row],[Valtionosuus ennen verotuloihin perustuvaa valtionosuuden tasausta]]+Yhteenveto[[#This Row],[Verotuloihin perustuva valtionosuuden tasaus]])</f>
        <v>2225784.9727684977</v>
      </c>
      <c r="O283" s="241">
        <f>Verokorvaukset!G281</f>
        <v>376541.75724527193</v>
      </c>
      <c r="P283" s="372">
        <f>SUM(Yhteenveto[[#This Row],[Kunnan  peruspalvelujen valtionosuus ]:[Veroperustemuutoksista johtuvien veromenetysten korvaus]])</f>
        <v>2602326.7300137696</v>
      </c>
      <c r="Q283" s="34">
        <f>Kotikuntakorvaus!F285</f>
        <v>309446.26250000001</v>
      </c>
      <c r="R283" s="341">
        <f>+Yhteenveto[[#This Row],[Kunnan  peruspalvelujen valtionosuus ]]+Yhteenveto[[#This Row],[Veroperustemuutoksista johtuvien veromenetysten korvaus]]+Yhteenveto[[#This Row],[Kotikuntakorvaus, netto]]</f>
        <v>2911772.9925137698</v>
      </c>
      <c r="S283" s="11"/>
      <c r="T283"/>
    </row>
    <row r="284" spans="1:20" ht="15" x14ac:dyDescent="0.25">
      <c r="A284" s="32">
        <v>922</v>
      </c>
      <c r="B284" s="13" t="s">
        <v>289</v>
      </c>
      <c r="C284" s="15">
        <v>4511</v>
      </c>
      <c r="D284" s="15">
        <f>Ikärakenne[[#This Row],[Laskennalliset kustannukset, IKÄRAKENNE yhteensä, €]]</f>
        <v>9491471.6000000015</v>
      </c>
      <c r="E284" s="15">
        <f>'Lask. kustannukset MUUT'!AD290</f>
        <v>928846.91306679533</v>
      </c>
      <c r="F284" s="231">
        <f>Yhteenveto[[#This Row],[Ikärakenne, laskennallinen kustannus]]+Yhteenveto[[#This Row],[Muut laskennalliset kustannukset ]]</f>
        <v>10420318.513066797</v>
      </c>
      <c r="G284" s="451">
        <v>1548.77</v>
      </c>
      <c r="H284" s="17">
        <v>6986501.4699999997</v>
      </c>
      <c r="I284" s="339">
        <f>Yhteenveto[[#This Row],[Laskennalliset kustannukset yhteensä]]-Yhteenveto[[#This Row],[Omarahoitusosuus, €]]</f>
        <v>3433817.0430667968</v>
      </c>
      <c r="J284" s="33">
        <f>Lisäosat!U285</f>
        <v>159599.67064796097</v>
      </c>
      <c r="K284" s="34">
        <f>'Muut lis_väh'!Q282</f>
        <v>-435592.94799085677</v>
      </c>
      <c r="L284" s="231">
        <f>Yhteenveto[[#This Row],[Valtionosuus omarahoitusosuuden jälkeen (välisumma)]]+Yhteenveto[[#This Row],[Lisäosat yhteensä]]+Yhteenveto[[#This Row],[Valtionosuuteen tehtävät vähennykset ja lisäykset, netto]]</f>
        <v>3157823.7657239013</v>
      </c>
      <c r="M284" s="34">
        <f>'Verotuloihin perust tasaus'!N289</f>
        <v>1060258.4961493039</v>
      </c>
      <c r="N284" s="303">
        <f>SUM(Yhteenveto[[#This Row],[Valtionosuus ennen verotuloihin perustuvaa valtionosuuden tasausta]]+Yhteenveto[[#This Row],[Verotuloihin perustuva valtionosuuden tasaus]])</f>
        <v>4218082.2618732052</v>
      </c>
      <c r="O284" s="241">
        <f>Verokorvaukset!G282</f>
        <v>335028.13109641656</v>
      </c>
      <c r="P284" s="372">
        <f>SUM(Yhteenveto[[#This Row],[Kunnan  peruspalvelujen valtionosuus ]:[Veroperustemuutoksista johtuvien veromenetysten korvaus]])</f>
        <v>4553110.3929696213</v>
      </c>
      <c r="Q284" s="34">
        <f>Kotikuntakorvaus!F286</f>
        <v>111305.25000000003</v>
      </c>
      <c r="R284" s="341">
        <f>+Yhteenveto[[#This Row],[Kunnan  peruspalvelujen valtionosuus ]]+Yhteenveto[[#This Row],[Veroperustemuutoksista johtuvien veromenetysten korvaus]]+Yhteenveto[[#This Row],[Kotikuntakorvaus, netto]]</f>
        <v>4664415.6429696213</v>
      </c>
      <c r="S284" s="11"/>
      <c r="T284"/>
    </row>
    <row r="285" spans="1:20" ht="15" x14ac:dyDescent="0.25">
      <c r="A285" s="32">
        <v>924</v>
      </c>
      <c r="B285" s="13" t="s">
        <v>290</v>
      </c>
      <c r="C285" s="15">
        <v>2931</v>
      </c>
      <c r="D285" s="15">
        <f>Ikärakenne[[#This Row],[Laskennalliset kustannukset, IKÄRAKENNE yhteensä, €]]</f>
        <v>4679268.07</v>
      </c>
      <c r="E285" s="15">
        <f>'Lask. kustannukset MUUT'!AD291</f>
        <v>927906.50224711269</v>
      </c>
      <c r="F285" s="231">
        <f>Yhteenveto[[#This Row],[Ikärakenne, laskennallinen kustannus]]+Yhteenveto[[#This Row],[Muut laskennalliset kustannukset ]]</f>
        <v>5607174.5722471131</v>
      </c>
      <c r="G285" s="451">
        <v>1548.77</v>
      </c>
      <c r="H285" s="17">
        <v>4539444.87</v>
      </c>
      <c r="I285" s="339">
        <f>Yhteenveto[[#This Row],[Laskennalliset kustannukset yhteensä]]-Yhteenveto[[#This Row],[Omarahoitusosuus, €]]</f>
        <v>1067729.702247113</v>
      </c>
      <c r="J285" s="33">
        <f>Lisäosat!U286</f>
        <v>282219.69515614916</v>
      </c>
      <c r="K285" s="34">
        <f>'Muut lis_väh'!Q283</f>
        <v>-37745.615657079557</v>
      </c>
      <c r="L285" s="231">
        <f>Yhteenveto[[#This Row],[Valtionosuus omarahoitusosuuden jälkeen (välisumma)]]+Yhteenveto[[#This Row],[Lisäosat yhteensä]]+Yhteenveto[[#This Row],[Valtionosuuteen tehtävät vähennykset ja lisäykset, netto]]</f>
        <v>1312203.7817461826</v>
      </c>
      <c r="M285" s="34">
        <f>'Verotuloihin perust tasaus'!N290</f>
        <v>1643418.4045417847</v>
      </c>
      <c r="N285" s="303">
        <f>SUM(Yhteenveto[[#This Row],[Valtionosuus ennen verotuloihin perustuvaa valtionosuuden tasausta]]+Yhteenveto[[#This Row],[Verotuloihin perustuva valtionosuuden tasaus]])</f>
        <v>2955622.1862879675</v>
      </c>
      <c r="O285" s="241">
        <f>Verokorvaukset!G283</f>
        <v>503436.39074944425</v>
      </c>
      <c r="P285" s="372">
        <f>SUM(Yhteenveto[[#This Row],[Kunnan  peruspalvelujen valtionosuus ]:[Veroperustemuutoksista johtuvien veromenetysten korvaus]])</f>
        <v>3459058.5770374117</v>
      </c>
      <c r="Q285" s="34">
        <f>Kotikuntakorvaus!F287</f>
        <v>-17667.5</v>
      </c>
      <c r="R285" s="341">
        <f>+Yhteenveto[[#This Row],[Kunnan  peruspalvelujen valtionosuus ]]+Yhteenveto[[#This Row],[Veroperustemuutoksista johtuvien veromenetysten korvaus]]+Yhteenveto[[#This Row],[Kotikuntakorvaus, netto]]</f>
        <v>3441391.0770374117</v>
      </c>
      <c r="S285" s="11"/>
      <c r="T285"/>
    </row>
    <row r="286" spans="1:20" ht="15" x14ac:dyDescent="0.25">
      <c r="A286" s="32">
        <v>925</v>
      </c>
      <c r="B286" s="13" t="s">
        <v>291</v>
      </c>
      <c r="C286" s="15">
        <v>3352</v>
      </c>
      <c r="D286" s="15">
        <f>Ikärakenne[[#This Row],[Laskennalliset kustannukset, IKÄRAKENNE yhteensä, €]]</f>
        <v>5485917.5</v>
      </c>
      <c r="E286" s="15">
        <f>'Lask. kustannukset MUUT'!AD292</f>
        <v>1540821.8174302708</v>
      </c>
      <c r="F286" s="231">
        <f>Yhteenveto[[#This Row],[Ikärakenne, laskennallinen kustannus]]+Yhteenveto[[#This Row],[Muut laskennalliset kustannukset ]]</f>
        <v>7026739.3174302708</v>
      </c>
      <c r="G286" s="451">
        <v>1548.77</v>
      </c>
      <c r="H286" s="17">
        <v>5191477.04</v>
      </c>
      <c r="I286" s="339">
        <f>Yhteenveto[[#This Row],[Laskennalliset kustannukset yhteensä]]-Yhteenveto[[#This Row],[Omarahoitusosuus, €]]</f>
        <v>1835262.2774302708</v>
      </c>
      <c r="J286" s="33">
        <f>Lisäosat!U287</f>
        <v>321765.3614196562</v>
      </c>
      <c r="K286" s="34">
        <f>'Muut lis_väh'!Q284</f>
        <v>1726184.7873761116</v>
      </c>
      <c r="L286" s="231">
        <f>Yhteenveto[[#This Row],[Valtionosuus omarahoitusosuuden jälkeen (välisumma)]]+Yhteenveto[[#This Row],[Lisäosat yhteensä]]+Yhteenveto[[#This Row],[Valtionosuuteen tehtävät vähennykset ja lisäykset, netto]]</f>
        <v>3883212.4262260385</v>
      </c>
      <c r="M286" s="34">
        <f>'Verotuloihin perust tasaus'!N291</f>
        <v>117526.91981919107</v>
      </c>
      <c r="N286" s="303">
        <f>SUM(Yhteenveto[[#This Row],[Valtionosuus ennen verotuloihin perustuvaa valtionosuuden tasausta]]+Yhteenveto[[#This Row],[Verotuloihin perustuva valtionosuuden tasaus]])</f>
        <v>4000739.3460452296</v>
      </c>
      <c r="O286" s="241">
        <f>Verokorvaukset!G284</f>
        <v>602093.0495374148</v>
      </c>
      <c r="P286" s="372">
        <f>SUM(Yhteenveto[[#This Row],[Kunnan  peruspalvelujen valtionosuus ]:[Veroperustemuutoksista johtuvien veromenetysten korvaus]])</f>
        <v>4602832.3955826443</v>
      </c>
      <c r="Q286" s="34">
        <f>Kotikuntakorvaus!F288</f>
        <v>37013.412500000006</v>
      </c>
      <c r="R286" s="341">
        <f>+Yhteenveto[[#This Row],[Kunnan  peruspalvelujen valtionosuus ]]+Yhteenveto[[#This Row],[Veroperustemuutoksista johtuvien veromenetysten korvaus]]+Yhteenveto[[#This Row],[Kotikuntakorvaus, netto]]</f>
        <v>4639845.8080826439</v>
      </c>
      <c r="S286" s="11"/>
      <c r="T286"/>
    </row>
    <row r="287" spans="1:20" ht="15" x14ac:dyDescent="0.25">
      <c r="A287" s="32">
        <v>927</v>
      </c>
      <c r="B287" s="13" t="s">
        <v>292</v>
      </c>
      <c r="C287" s="15">
        <v>28799</v>
      </c>
      <c r="D287" s="15">
        <f>Ikärakenne[[#This Row],[Laskennalliset kustannukset, IKÄRAKENNE yhteensä, €]]</f>
        <v>52938987.280000009</v>
      </c>
      <c r="E287" s="15">
        <f>'Lask. kustannukset MUUT'!AD293</f>
        <v>8463987.2283824608</v>
      </c>
      <c r="F287" s="231">
        <f>Yhteenveto[[#This Row],[Ikärakenne, laskennallinen kustannus]]+Yhteenveto[[#This Row],[Muut laskennalliset kustannukset ]]</f>
        <v>61402974.508382469</v>
      </c>
      <c r="G287" s="451">
        <v>1548.77</v>
      </c>
      <c r="H287" s="17">
        <v>44603027.229999997</v>
      </c>
      <c r="I287" s="339">
        <f>Yhteenveto[[#This Row],[Laskennalliset kustannukset yhteensä]]-Yhteenveto[[#This Row],[Omarahoitusosuus, €]]</f>
        <v>16799947.278382473</v>
      </c>
      <c r="J287" s="33">
        <f>Lisäosat!U288</f>
        <v>822529.32908468298</v>
      </c>
      <c r="K287" s="34">
        <f>'Muut lis_väh'!Q285</f>
        <v>-1280943.6992278667</v>
      </c>
      <c r="L287" s="231">
        <f>Yhteenveto[[#This Row],[Valtionosuus omarahoitusosuuden jälkeen (välisumma)]]+Yhteenveto[[#This Row],[Lisäosat yhteensä]]+Yhteenveto[[#This Row],[Valtionosuuteen tehtävät vähennykset ja lisäykset, netto]]</f>
        <v>16341532.90823929</v>
      </c>
      <c r="M287" s="34">
        <f>'Verotuloihin perust tasaus'!N292</f>
        <v>1573808.1528500679</v>
      </c>
      <c r="N287" s="303">
        <f>SUM(Yhteenveto[[#This Row],[Valtionosuus ennen verotuloihin perustuvaa valtionosuuden tasausta]]+Yhteenveto[[#This Row],[Verotuloihin perustuva valtionosuuden tasaus]])</f>
        <v>17915341.061089359</v>
      </c>
      <c r="O287" s="241">
        <f>Verokorvaukset!G285</f>
        <v>2146503.9491478796</v>
      </c>
      <c r="P287" s="372">
        <f>SUM(Yhteenveto[[#This Row],[Kunnan  peruspalvelujen valtionosuus ]:[Veroperustemuutoksista johtuvien veromenetysten korvaus]])</f>
        <v>20061845.010237239</v>
      </c>
      <c r="Q287" s="34">
        <f>Kotikuntakorvaus!F289</f>
        <v>-49398.329999999842</v>
      </c>
      <c r="R287" s="341">
        <f>+Yhteenveto[[#This Row],[Kunnan  peruspalvelujen valtionosuus ]]+Yhteenveto[[#This Row],[Veroperustemuutoksista johtuvien veromenetysten korvaus]]+Yhteenveto[[#This Row],[Kotikuntakorvaus, netto]]</f>
        <v>20012446.680237241</v>
      </c>
      <c r="S287" s="11"/>
      <c r="T287"/>
    </row>
    <row r="288" spans="1:20" ht="15" x14ac:dyDescent="0.25">
      <c r="A288" s="32">
        <v>931</v>
      </c>
      <c r="B288" s="13" t="s">
        <v>293</v>
      </c>
      <c r="C288" s="15">
        <v>5764</v>
      </c>
      <c r="D288" s="15">
        <f>Ikärakenne[[#This Row],[Laskennalliset kustannukset, IKÄRAKENNE yhteensä, €]]</f>
        <v>7374451.8499999996</v>
      </c>
      <c r="E288" s="15">
        <f>'Lask. kustannukset MUUT'!AD294</f>
        <v>2232454.6821443117</v>
      </c>
      <c r="F288" s="231">
        <f>Yhteenveto[[#This Row],[Ikärakenne, laskennallinen kustannus]]+Yhteenveto[[#This Row],[Muut laskennalliset kustannukset ]]</f>
        <v>9606906.5321443118</v>
      </c>
      <c r="G288" s="451">
        <v>1548.77</v>
      </c>
      <c r="H288" s="17">
        <v>8927110.2799999993</v>
      </c>
      <c r="I288" s="339">
        <f>Yhteenveto[[#This Row],[Laskennalliset kustannukset yhteensä]]-Yhteenveto[[#This Row],[Omarahoitusosuus, €]]</f>
        <v>679796.25214431249</v>
      </c>
      <c r="J288" s="33">
        <f>Lisäosat!U289</f>
        <v>1038022.4998724225</v>
      </c>
      <c r="K288" s="34">
        <f>'Muut lis_väh'!Q286</f>
        <v>3296494.5086557735</v>
      </c>
      <c r="L288" s="231">
        <f>Yhteenveto[[#This Row],[Valtionosuus omarahoitusosuuden jälkeen (välisumma)]]+Yhteenveto[[#This Row],[Lisäosat yhteensä]]+Yhteenveto[[#This Row],[Valtionosuuteen tehtävät vähennykset ja lisäykset, netto]]</f>
        <v>5014313.2606725087</v>
      </c>
      <c r="M288" s="34">
        <f>'Verotuloihin perust tasaus'!N293</f>
        <v>1783764.0689422137</v>
      </c>
      <c r="N288" s="303">
        <f>SUM(Yhteenveto[[#This Row],[Valtionosuus ennen verotuloihin perustuvaa valtionosuuden tasausta]]+Yhteenveto[[#This Row],[Verotuloihin perustuva valtionosuuden tasaus]])</f>
        <v>6798077.3296147222</v>
      </c>
      <c r="O288" s="241">
        <f>Verokorvaukset!G286</f>
        <v>917566.60668331571</v>
      </c>
      <c r="P288" s="372">
        <f>SUM(Yhteenveto[[#This Row],[Kunnan  peruspalvelujen valtionosuus ]:[Veroperustemuutoksista johtuvien veromenetysten korvaus]])</f>
        <v>7715643.9362980379</v>
      </c>
      <c r="Q288" s="34">
        <f>Kotikuntakorvaus!F290</f>
        <v>-84745.697249999997</v>
      </c>
      <c r="R288" s="341">
        <f>+Yhteenveto[[#This Row],[Kunnan  peruspalvelujen valtionosuus ]]+Yhteenveto[[#This Row],[Veroperustemuutoksista johtuvien veromenetysten korvaus]]+Yhteenveto[[#This Row],[Kotikuntakorvaus, netto]]</f>
        <v>7630898.2390480377</v>
      </c>
      <c r="S288" s="11"/>
      <c r="T288"/>
    </row>
    <row r="289" spans="1:20" ht="15" x14ac:dyDescent="0.25">
      <c r="A289" s="32">
        <v>934</v>
      </c>
      <c r="B289" s="13" t="s">
        <v>294</v>
      </c>
      <c r="C289" s="15">
        <v>2607</v>
      </c>
      <c r="D289" s="15">
        <f>Ikärakenne[[#This Row],[Laskennalliset kustannukset, IKÄRAKENNE yhteensä, €]]</f>
        <v>3781246.3899999997</v>
      </c>
      <c r="E289" s="15">
        <f>'Lask. kustannukset MUUT'!AD295</f>
        <v>672288.498763329</v>
      </c>
      <c r="F289" s="231">
        <f>Yhteenveto[[#This Row],[Ikärakenne, laskennallinen kustannus]]+Yhteenveto[[#This Row],[Muut laskennalliset kustannukset ]]</f>
        <v>4453534.888763329</v>
      </c>
      <c r="G289" s="451">
        <v>1548.77</v>
      </c>
      <c r="H289" s="17">
        <v>4037643.39</v>
      </c>
      <c r="I289" s="339">
        <f>Yhteenveto[[#This Row],[Laskennalliset kustannukset yhteensä]]-Yhteenveto[[#This Row],[Omarahoitusosuus, €]]</f>
        <v>415891.49876332888</v>
      </c>
      <c r="J289" s="33">
        <f>Lisäosat!U290</f>
        <v>187163.10827652505</v>
      </c>
      <c r="K289" s="34">
        <f>'Muut lis_väh'!Q287</f>
        <v>162094.72027855593</v>
      </c>
      <c r="L289" s="231">
        <f>Yhteenveto[[#This Row],[Valtionosuus omarahoitusosuuden jälkeen (välisumma)]]+Yhteenveto[[#This Row],[Lisäosat yhteensä]]+Yhteenveto[[#This Row],[Valtionosuuteen tehtävät vähennykset ja lisäykset, netto]]</f>
        <v>765149.32731840992</v>
      </c>
      <c r="M289" s="34">
        <f>'Verotuloihin perust tasaus'!N294</f>
        <v>1128541.7220586822</v>
      </c>
      <c r="N289" s="303">
        <f>SUM(Yhteenveto[[#This Row],[Valtionosuus ennen verotuloihin perustuvaa valtionosuuden tasausta]]+Yhteenveto[[#This Row],[Verotuloihin perustuva valtionosuuden tasaus]])</f>
        <v>1893691.0493770922</v>
      </c>
      <c r="O289" s="241">
        <f>Verokorvaukset!G287</f>
        <v>337927.20115357958</v>
      </c>
      <c r="P289" s="372">
        <f>SUM(Yhteenveto[[#This Row],[Kunnan  peruspalvelujen valtionosuus ]:[Veroperustemuutoksista johtuvien veromenetysten korvaus]])</f>
        <v>2231618.2505306718</v>
      </c>
      <c r="Q289" s="34">
        <f>Kotikuntakorvaus!F291</f>
        <v>-2983510.7250000001</v>
      </c>
      <c r="R289" s="341">
        <f>+Yhteenveto[[#This Row],[Kunnan  peruspalvelujen valtionosuus ]]+Yhteenveto[[#This Row],[Veroperustemuutoksista johtuvien veromenetysten korvaus]]+Yhteenveto[[#This Row],[Kotikuntakorvaus, netto]]</f>
        <v>-751892.4744693283</v>
      </c>
      <c r="S289" s="11"/>
      <c r="T289"/>
    </row>
    <row r="290" spans="1:20" ht="15" x14ac:dyDescent="0.25">
      <c r="A290" s="32">
        <v>935</v>
      </c>
      <c r="B290" s="13" t="s">
        <v>295</v>
      </c>
      <c r="C290" s="15">
        <v>2831</v>
      </c>
      <c r="D290" s="15">
        <f>Ikärakenne[[#This Row],[Laskennalliset kustannukset, IKÄRAKENNE yhteensä, €]]</f>
        <v>3391965.72</v>
      </c>
      <c r="E290" s="15">
        <f>'Lask. kustannukset MUUT'!AD296</f>
        <v>1217138.1578800112</v>
      </c>
      <c r="F290" s="231">
        <f>Yhteenveto[[#This Row],[Ikärakenne, laskennallinen kustannus]]+Yhteenveto[[#This Row],[Muut laskennalliset kustannukset ]]</f>
        <v>4609103.8778800117</v>
      </c>
      <c r="G290" s="451">
        <v>1548.77</v>
      </c>
      <c r="H290" s="17">
        <v>4384567.87</v>
      </c>
      <c r="I290" s="339">
        <f>Yhteenveto[[#This Row],[Laskennalliset kustannukset yhteensä]]-Yhteenveto[[#This Row],[Omarahoitusosuus, €]]</f>
        <v>224536.00788001157</v>
      </c>
      <c r="J290" s="33">
        <f>Lisäosat!U291</f>
        <v>220568.09724448732</v>
      </c>
      <c r="K290" s="34">
        <f>'Muut lis_väh'!Q288</f>
        <v>-72933.793096111374</v>
      </c>
      <c r="L290" s="231">
        <f>Yhteenveto[[#This Row],[Valtionosuus omarahoitusosuuden jälkeen (välisumma)]]+Yhteenveto[[#This Row],[Lisäosat yhteensä]]+Yhteenveto[[#This Row],[Valtionosuuteen tehtävät vähennykset ja lisäykset, netto]]</f>
        <v>372170.3120283875</v>
      </c>
      <c r="M290" s="34">
        <f>'Verotuloihin perust tasaus'!N295</f>
        <v>962919.16018831299</v>
      </c>
      <c r="N290" s="303">
        <f>SUM(Yhteenveto[[#This Row],[Valtionosuus ennen verotuloihin perustuvaa valtionosuuden tasausta]]+Yhteenveto[[#This Row],[Verotuloihin perustuva valtionosuuden tasaus]])</f>
        <v>1335089.4722167004</v>
      </c>
      <c r="O290" s="241">
        <f>Verokorvaukset!G288</f>
        <v>395407.94929796853</v>
      </c>
      <c r="P290" s="372">
        <f>SUM(Yhteenveto[[#This Row],[Kunnan  peruspalvelujen valtionosuus ]:[Veroperustemuutoksista johtuvien veromenetysten korvaus]])</f>
        <v>1730497.421514669</v>
      </c>
      <c r="Q290" s="34">
        <f>Kotikuntakorvaus!F292</f>
        <v>734049.29</v>
      </c>
      <c r="R290" s="341">
        <f>+Yhteenveto[[#This Row],[Kunnan  peruspalvelujen valtionosuus ]]+Yhteenveto[[#This Row],[Veroperustemuutoksista johtuvien veromenetysten korvaus]]+Yhteenveto[[#This Row],[Kotikuntakorvaus, netto]]</f>
        <v>2464546.711514669</v>
      </c>
      <c r="S290" s="11"/>
      <c r="T290"/>
    </row>
    <row r="291" spans="1:20" ht="15" x14ac:dyDescent="0.25">
      <c r="A291" s="32">
        <v>936</v>
      </c>
      <c r="B291" s="13" t="s">
        <v>296</v>
      </c>
      <c r="C291" s="15">
        <v>6190</v>
      </c>
      <c r="D291" s="15">
        <f>Ikärakenne[[#This Row],[Laskennalliset kustannukset, IKÄRAKENNE yhteensä, €]]</f>
        <v>8097727.5600000005</v>
      </c>
      <c r="E291" s="15">
        <f>'Lask. kustannukset MUUT'!AD297</f>
        <v>2308925.7423501159</v>
      </c>
      <c r="F291" s="231">
        <f>Yhteenveto[[#This Row],[Ikärakenne, laskennallinen kustannus]]+Yhteenveto[[#This Row],[Muut laskennalliset kustannukset ]]</f>
        <v>10406653.302350117</v>
      </c>
      <c r="G291" s="451">
        <v>1548.77</v>
      </c>
      <c r="H291" s="17">
        <v>9586886.3000000007</v>
      </c>
      <c r="I291" s="339">
        <f>Yhteenveto[[#This Row],[Laskennalliset kustannukset yhteensä]]-Yhteenveto[[#This Row],[Omarahoitusosuus, €]]</f>
        <v>819767.00235011615</v>
      </c>
      <c r="J291" s="33">
        <f>Lisäosat!U292</f>
        <v>891660.72563127172</v>
      </c>
      <c r="K291" s="34">
        <f>'Muut lis_väh'!Q289</f>
        <v>2227916.6787188677</v>
      </c>
      <c r="L291" s="231">
        <f>Yhteenveto[[#This Row],[Valtionosuus omarahoitusosuuden jälkeen (välisumma)]]+Yhteenveto[[#This Row],[Lisäosat yhteensä]]+Yhteenveto[[#This Row],[Valtionosuuteen tehtävät vähennykset ja lisäykset, netto]]</f>
        <v>3939344.4067002553</v>
      </c>
      <c r="M291" s="34">
        <f>'Verotuloihin perust tasaus'!N296</f>
        <v>2269746.7597384122</v>
      </c>
      <c r="N291" s="303">
        <f>SUM(Yhteenveto[[#This Row],[Valtionosuus ennen verotuloihin perustuvaa valtionosuuden tasausta]]+Yhteenveto[[#This Row],[Verotuloihin perustuva valtionosuuden tasaus]])</f>
        <v>6209091.1664386671</v>
      </c>
      <c r="O291" s="241">
        <f>Verokorvaukset!G289</f>
        <v>1051237.0885804326</v>
      </c>
      <c r="P291" s="372">
        <f>SUM(Yhteenveto[[#This Row],[Kunnan  peruspalvelujen valtionosuus ]:[Veroperustemuutoksista johtuvien veromenetysten korvaus]])</f>
        <v>7260328.2550190995</v>
      </c>
      <c r="Q291" s="34">
        <f>Kotikuntakorvaus!F293</f>
        <v>157152.41250000001</v>
      </c>
      <c r="R291" s="341">
        <f>+Yhteenveto[[#This Row],[Kunnan  peruspalvelujen valtionosuus ]]+Yhteenveto[[#This Row],[Veroperustemuutoksista johtuvien veromenetysten korvaus]]+Yhteenveto[[#This Row],[Kotikuntakorvaus, netto]]</f>
        <v>7417480.6675190991</v>
      </c>
      <c r="S291" s="11"/>
      <c r="T291"/>
    </row>
    <row r="292" spans="1:20" ht="15" x14ac:dyDescent="0.25">
      <c r="A292" s="32">
        <v>946</v>
      </c>
      <c r="B292" s="13" t="s">
        <v>297</v>
      </c>
      <c r="C292" s="15">
        <v>6210</v>
      </c>
      <c r="D292" s="15">
        <f>Ikärakenne[[#This Row],[Laskennalliset kustannukset, IKÄRAKENNE yhteensä, €]]</f>
        <v>11684720.949999999</v>
      </c>
      <c r="E292" s="15">
        <f>'Lask. kustannukset MUUT'!AD298</f>
        <v>3891075.6300871079</v>
      </c>
      <c r="F292" s="231">
        <f>Yhteenveto[[#This Row],[Ikärakenne, laskennallinen kustannus]]+Yhteenveto[[#This Row],[Muut laskennalliset kustannukset ]]</f>
        <v>15575796.580087107</v>
      </c>
      <c r="G292" s="451">
        <v>1548.77</v>
      </c>
      <c r="H292" s="17">
        <v>9617861.6999999993</v>
      </c>
      <c r="I292" s="339">
        <f>Yhteenveto[[#This Row],[Laskennalliset kustannukset yhteensä]]-Yhteenveto[[#This Row],[Omarahoitusosuus, €]]</f>
        <v>5957934.8800871074</v>
      </c>
      <c r="J292" s="33">
        <f>Lisäosat!U293</f>
        <v>367325.94449808414</v>
      </c>
      <c r="K292" s="34">
        <f>'Muut lis_väh'!Q290</f>
        <v>-674449.9210152576</v>
      </c>
      <c r="L292" s="231">
        <f>Yhteenveto[[#This Row],[Valtionosuus omarahoitusosuuden jälkeen (välisumma)]]+Yhteenveto[[#This Row],[Lisäosat yhteensä]]+Yhteenveto[[#This Row],[Valtionosuuteen tehtävät vähennykset ja lisäykset, netto]]</f>
        <v>5650810.903569934</v>
      </c>
      <c r="M292" s="34">
        <f>'Verotuloihin perust tasaus'!N297</f>
        <v>2227790.7246513683</v>
      </c>
      <c r="N292" s="303">
        <f>SUM(Yhteenveto[[#This Row],[Valtionosuus ennen verotuloihin perustuvaa valtionosuuden tasausta]]+Yhteenveto[[#This Row],[Verotuloihin perustuva valtionosuuden tasaus]])</f>
        <v>7878601.6282213023</v>
      </c>
      <c r="O292" s="241">
        <f>Verokorvaukset!G290</f>
        <v>921552.84275720245</v>
      </c>
      <c r="P292" s="372">
        <f>SUM(Yhteenveto[[#This Row],[Kunnan  peruspalvelujen valtionosuus ]:[Veroperustemuutoksista johtuvien veromenetysten korvaus]])</f>
        <v>8800154.470978504</v>
      </c>
      <c r="Q292" s="34">
        <f>Kotikuntakorvaus!F294</f>
        <v>-160067.54999999999</v>
      </c>
      <c r="R292" s="341">
        <f>+Yhteenveto[[#This Row],[Kunnan  peruspalvelujen valtionosuus ]]+Yhteenveto[[#This Row],[Veroperustemuutoksista johtuvien veromenetysten korvaus]]+Yhteenveto[[#This Row],[Kotikuntakorvaus, netto]]</f>
        <v>8640086.9209785033</v>
      </c>
      <c r="S292" s="11"/>
      <c r="T292"/>
    </row>
    <row r="293" spans="1:20" ht="15" x14ac:dyDescent="0.25">
      <c r="A293" s="32">
        <v>976</v>
      </c>
      <c r="B293" s="13" t="s">
        <v>298</v>
      </c>
      <c r="C293" s="15">
        <v>3721</v>
      </c>
      <c r="D293" s="15">
        <f>Ikärakenne[[#This Row],[Laskennalliset kustannukset, IKÄRAKENNE yhteensä, €]]</f>
        <v>4557210.05</v>
      </c>
      <c r="E293" s="15">
        <f>'Lask. kustannukset MUUT'!AD299</f>
        <v>2642860.8535047611</v>
      </c>
      <c r="F293" s="231">
        <f>Yhteenveto[[#This Row],[Ikärakenne, laskennallinen kustannus]]+Yhteenveto[[#This Row],[Muut laskennalliset kustannukset ]]</f>
        <v>7200070.9035047609</v>
      </c>
      <c r="G293" s="451">
        <v>1548.77</v>
      </c>
      <c r="H293" s="17">
        <v>5762973.1699999999</v>
      </c>
      <c r="I293" s="339">
        <f>Yhteenveto[[#This Row],[Laskennalliset kustannukset yhteensä]]-Yhteenveto[[#This Row],[Omarahoitusosuus, €]]</f>
        <v>1437097.733504761</v>
      </c>
      <c r="J293" s="33">
        <f>Lisäosat!U294</f>
        <v>1405558.4270516902</v>
      </c>
      <c r="K293" s="34">
        <f>'Muut lis_väh'!Q291</f>
        <v>-362324.32561152027</v>
      </c>
      <c r="L293" s="231">
        <f>Yhteenveto[[#This Row],[Valtionosuus omarahoitusosuuden jälkeen (välisumma)]]+Yhteenveto[[#This Row],[Lisäosat yhteensä]]+Yhteenveto[[#This Row],[Valtionosuuteen tehtävät vähennykset ja lisäykset, netto]]</f>
        <v>2480331.8349449313</v>
      </c>
      <c r="M293" s="34">
        <f>'Verotuloihin perust tasaus'!N298</f>
        <v>1945918.421760496</v>
      </c>
      <c r="N293" s="303">
        <f>SUM(Yhteenveto[[#This Row],[Valtionosuus ennen verotuloihin perustuvaa valtionosuuden tasausta]]+Yhteenveto[[#This Row],[Verotuloihin perustuva valtionosuuden tasaus]])</f>
        <v>4426250.2567054275</v>
      </c>
      <c r="O293" s="241">
        <f>Verokorvaukset!G291</f>
        <v>592864.51876673312</v>
      </c>
      <c r="P293" s="372">
        <f>SUM(Yhteenveto[[#This Row],[Kunnan  peruspalvelujen valtionosuus ]:[Veroperustemuutoksista johtuvien veromenetysten korvaus]])</f>
        <v>5019114.7754721604</v>
      </c>
      <c r="Q293" s="34">
        <f>Kotikuntakorvaus!F295</f>
        <v>-208865.185</v>
      </c>
      <c r="R293" s="341">
        <f>+Yhteenveto[[#This Row],[Kunnan  peruspalvelujen valtionosuus ]]+Yhteenveto[[#This Row],[Veroperustemuutoksista johtuvien veromenetysten korvaus]]+Yhteenveto[[#This Row],[Kotikuntakorvaus, netto]]</f>
        <v>4810249.5904721608</v>
      </c>
      <c r="S293" s="11"/>
      <c r="T293"/>
    </row>
    <row r="294" spans="1:20" ht="15" x14ac:dyDescent="0.25">
      <c r="A294" s="32">
        <v>977</v>
      </c>
      <c r="B294" s="13" t="s">
        <v>299</v>
      </c>
      <c r="C294" s="15">
        <v>15406</v>
      </c>
      <c r="D294" s="15">
        <f>Ikärakenne[[#This Row],[Laskennalliset kustannukset, IKÄRAKENNE yhteensä, €]]</f>
        <v>32682813.379999999</v>
      </c>
      <c r="E294" s="15">
        <f>'Lask. kustannukset MUUT'!AD300</f>
        <v>3239635.052825165</v>
      </c>
      <c r="F294" s="231">
        <f>Yhteenveto[[#This Row],[Ikärakenne, laskennallinen kustannus]]+Yhteenveto[[#This Row],[Muut laskennalliset kustannukset ]]</f>
        <v>35922448.432825163</v>
      </c>
      <c r="G294" s="451">
        <v>1548.77</v>
      </c>
      <c r="H294" s="17">
        <v>23860350.620000001</v>
      </c>
      <c r="I294" s="339">
        <f>Yhteenveto[[#This Row],[Laskennalliset kustannukset yhteensä]]-Yhteenveto[[#This Row],[Omarahoitusosuus, €]]</f>
        <v>12062097.812825162</v>
      </c>
      <c r="J294" s="33">
        <f>Lisäosat!U295</f>
        <v>571048.13351792982</v>
      </c>
      <c r="K294" s="34">
        <f>'Muut lis_väh'!Q292</f>
        <v>-2278268.3441941557</v>
      </c>
      <c r="L294" s="231">
        <f>Yhteenveto[[#This Row],[Valtionosuus omarahoitusosuuden jälkeen (välisumma)]]+Yhteenveto[[#This Row],[Lisäosat yhteensä]]+Yhteenveto[[#This Row],[Valtionosuuteen tehtävät vähennykset ja lisäykset, netto]]</f>
        <v>10354877.602148937</v>
      </c>
      <c r="M294" s="34">
        <f>'Verotuloihin perust tasaus'!N299</f>
        <v>5842986.3383169547</v>
      </c>
      <c r="N294" s="303">
        <f>SUM(Yhteenveto[[#This Row],[Valtionosuus ennen verotuloihin perustuvaa valtionosuuden tasausta]]+Yhteenveto[[#This Row],[Verotuloihin perustuva valtionosuuden tasaus]])</f>
        <v>16197863.940465892</v>
      </c>
      <c r="O294" s="241">
        <f>Verokorvaukset!G292</f>
        <v>989909.56232019421</v>
      </c>
      <c r="P294" s="372">
        <f>SUM(Yhteenveto[[#This Row],[Kunnan  peruspalvelujen valtionosuus ]:[Veroperustemuutoksista johtuvien veromenetysten korvaus]])</f>
        <v>17187773.502786085</v>
      </c>
      <c r="Q294" s="34">
        <f>Kotikuntakorvaus!F296</f>
        <v>459443.33750000002</v>
      </c>
      <c r="R294" s="341">
        <f>+Yhteenveto[[#This Row],[Kunnan  peruspalvelujen valtionosuus ]]+Yhteenveto[[#This Row],[Veroperustemuutoksista johtuvien veromenetysten korvaus]]+Yhteenveto[[#This Row],[Kotikuntakorvaus, netto]]</f>
        <v>17647216.840286084</v>
      </c>
      <c r="S294" s="11"/>
      <c r="T294"/>
    </row>
    <row r="295" spans="1:20" ht="15" x14ac:dyDescent="0.25">
      <c r="A295" s="32">
        <v>980</v>
      </c>
      <c r="B295" s="13" t="s">
        <v>300</v>
      </c>
      <c r="C295" s="15">
        <v>33704</v>
      </c>
      <c r="D295" s="15">
        <f>Ikärakenne[[#This Row],[Laskennalliset kustannukset, IKÄRAKENNE yhteensä, €]]</f>
        <v>72260461.799999997</v>
      </c>
      <c r="E295" s="15">
        <f>'Lask. kustannukset MUUT'!AD301</f>
        <v>6846689.9812569208</v>
      </c>
      <c r="F295" s="231">
        <f>Yhteenveto[[#This Row],[Ikärakenne, laskennallinen kustannus]]+Yhteenveto[[#This Row],[Muut laskennalliset kustannukset ]]</f>
        <v>79107151.781256914</v>
      </c>
      <c r="G295" s="451">
        <v>1548.77</v>
      </c>
      <c r="H295" s="17">
        <v>52199744.079999998</v>
      </c>
      <c r="I295" s="339">
        <f>Yhteenveto[[#This Row],[Laskennalliset kustannukset yhteensä]]-Yhteenveto[[#This Row],[Omarahoitusosuus, €]]</f>
        <v>26907407.701256916</v>
      </c>
      <c r="J295" s="33">
        <f>Lisäosat!U296</f>
        <v>1121321.2439865717</v>
      </c>
      <c r="K295" s="34">
        <f>'Muut lis_väh'!Q293</f>
        <v>-2621507.1666758074</v>
      </c>
      <c r="L295" s="231">
        <f>Yhteenveto[[#This Row],[Valtionosuus omarahoitusosuuden jälkeen (välisumma)]]+Yhteenveto[[#This Row],[Lisäosat yhteensä]]+Yhteenveto[[#This Row],[Valtionosuuteen tehtävät vähennykset ja lisäykset, netto]]</f>
        <v>25407221.778567683</v>
      </c>
      <c r="M295" s="34">
        <f>'Verotuloihin perust tasaus'!N300</f>
        <v>4647322.050641139</v>
      </c>
      <c r="N295" s="303">
        <f>SUM(Yhteenveto[[#This Row],[Valtionosuus ennen verotuloihin perustuvaa valtionosuuden tasausta]]+Yhteenveto[[#This Row],[Verotuloihin perustuva valtionosuuden tasaus]])</f>
        <v>30054543.829208821</v>
      </c>
      <c r="O295" s="241">
        <f>Verokorvaukset!G293</f>
        <v>1606244.1583262647</v>
      </c>
      <c r="P295" s="372">
        <f>SUM(Yhteenveto[[#This Row],[Kunnan  peruspalvelujen valtionosuus ]:[Veroperustemuutoksista johtuvien veromenetysten korvaus]])</f>
        <v>31660787.987535086</v>
      </c>
      <c r="Q295" s="34">
        <f>Kotikuntakorvaus!F297</f>
        <v>-840884.66249999986</v>
      </c>
      <c r="R295" s="341">
        <f>+Yhteenveto[[#This Row],[Kunnan  peruspalvelujen valtionosuus ]]+Yhteenveto[[#This Row],[Veroperustemuutoksista johtuvien veromenetysten korvaus]]+Yhteenveto[[#This Row],[Kotikuntakorvaus, netto]]</f>
        <v>30819903.325035084</v>
      </c>
      <c r="S295" s="11"/>
      <c r="T295"/>
    </row>
    <row r="296" spans="1:20" ht="15" x14ac:dyDescent="0.25">
      <c r="A296" s="32">
        <v>981</v>
      </c>
      <c r="B296" s="13" t="s">
        <v>301</v>
      </c>
      <c r="C296" s="15">
        <v>2193</v>
      </c>
      <c r="D296" s="15">
        <f>Ikärakenne[[#This Row],[Laskennalliset kustannukset, IKÄRAKENNE yhteensä, €]]</f>
        <v>2770993.4499999997</v>
      </c>
      <c r="E296" s="15">
        <f>'Lask. kustannukset MUUT'!AD302</f>
        <v>553121.37065726123</v>
      </c>
      <c r="F296" s="231">
        <f>Yhteenveto[[#This Row],[Ikärakenne, laskennallinen kustannus]]+Yhteenveto[[#This Row],[Muut laskennalliset kustannukset ]]</f>
        <v>3324114.8206572607</v>
      </c>
      <c r="G296" s="451">
        <v>1548.77</v>
      </c>
      <c r="H296" s="17">
        <v>3396452.61</v>
      </c>
      <c r="I296" s="339">
        <f>Yhteenveto[[#This Row],[Laskennalliset kustannukset yhteensä]]-Yhteenveto[[#This Row],[Omarahoitusosuus, €]]</f>
        <v>-72337.789342739154</v>
      </c>
      <c r="J296" s="33">
        <f>Lisäosat!U297</f>
        <v>56199.389300282084</v>
      </c>
      <c r="K296" s="34">
        <f>'Muut lis_väh'!Q294</f>
        <v>786354.9092776418</v>
      </c>
      <c r="L296" s="231">
        <f>Yhteenveto[[#This Row],[Valtionosuus omarahoitusosuuden jälkeen (välisumma)]]+Yhteenveto[[#This Row],[Lisäosat yhteensä]]+Yhteenveto[[#This Row],[Valtionosuuteen tehtävät vähennykset ja lisäykset, netto]]</f>
        <v>770216.50923518476</v>
      </c>
      <c r="M296" s="34">
        <f>'Verotuloihin perust tasaus'!N301</f>
        <v>1155195.0889493341</v>
      </c>
      <c r="N296" s="303">
        <f>SUM(Yhteenveto[[#This Row],[Valtionosuus ennen verotuloihin perustuvaa valtionosuuden tasausta]]+Yhteenveto[[#This Row],[Verotuloihin perustuva valtionosuuden tasaus]])</f>
        <v>1925411.598184519</v>
      </c>
      <c r="O296" s="241">
        <f>Verokorvaukset!G294</f>
        <v>362083.55641060846</v>
      </c>
      <c r="P296" s="372">
        <f>SUM(Yhteenveto[[#This Row],[Kunnan  peruspalvelujen valtionosuus ]:[Veroperustemuutoksista johtuvien veromenetysten korvaus]])</f>
        <v>2287495.1545951273</v>
      </c>
      <c r="Q296" s="34">
        <f>Kotikuntakorvaus!F298</f>
        <v>-7067</v>
      </c>
      <c r="R296" s="341">
        <f>+Yhteenveto[[#This Row],[Kunnan  peruspalvelujen valtionosuus ]]+Yhteenveto[[#This Row],[Veroperustemuutoksista johtuvien veromenetysten korvaus]]+Yhteenveto[[#This Row],[Kotikuntakorvaus, netto]]</f>
        <v>2280428.1545951273</v>
      </c>
      <c r="S296" s="11"/>
      <c r="T296"/>
    </row>
    <row r="297" spans="1:20" ht="15" x14ac:dyDescent="0.25">
      <c r="A297" s="32">
        <v>989</v>
      </c>
      <c r="B297" s="13" t="s">
        <v>302</v>
      </c>
      <c r="C297" s="15">
        <v>5220</v>
      </c>
      <c r="D297" s="15">
        <f>Ikärakenne[[#This Row],[Laskennalliset kustannukset, IKÄRAKENNE yhteensä, €]]</f>
        <v>7234455.5800000001</v>
      </c>
      <c r="E297" s="15">
        <f>'Lask. kustannukset MUUT'!AD303</f>
        <v>1713100.4552615469</v>
      </c>
      <c r="F297" s="231">
        <f>Yhteenveto[[#This Row],[Ikärakenne, laskennallinen kustannus]]+Yhteenveto[[#This Row],[Muut laskennalliset kustannukset ]]</f>
        <v>8947556.0352615472</v>
      </c>
      <c r="G297" s="451">
        <v>1548.77</v>
      </c>
      <c r="H297" s="17">
        <v>8084579.3999999994</v>
      </c>
      <c r="I297" s="339">
        <f>Yhteenveto[[#This Row],[Laskennalliset kustannukset yhteensä]]-Yhteenveto[[#This Row],[Omarahoitusosuus, €]]</f>
        <v>862976.63526154775</v>
      </c>
      <c r="J297" s="33">
        <f>Lisäosat!U298</f>
        <v>501873.50313745637</v>
      </c>
      <c r="K297" s="34">
        <f>'Muut lis_väh'!Q295</f>
        <v>-1671253.9873611</v>
      </c>
      <c r="L297" s="231">
        <f>Yhteenveto[[#This Row],[Valtionosuus omarahoitusosuuden jälkeen (välisumma)]]+Yhteenveto[[#This Row],[Lisäosat yhteensä]]+Yhteenveto[[#This Row],[Valtionosuuteen tehtävät vähennykset ja lisäykset, netto]]</f>
        <v>-306403.84896209603</v>
      </c>
      <c r="M297" s="34">
        <f>'Verotuloihin perust tasaus'!N302</f>
        <v>2294904.6233277703</v>
      </c>
      <c r="N297" s="303">
        <f>SUM(Yhteenveto[[#This Row],[Valtionosuus ennen verotuloihin perustuvaa valtionosuuden tasausta]]+Yhteenveto[[#This Row],[Verotuloihin perustuva valtionosuuden tasaus]])</f>
        <v>1988500.7743656742</v>
      </c>
      <c r="O297" s="241">
        <f>Verokorvaukset!G295</f>
        <v>676884.41619049059</v>
      </c>
      <c r="P297" s="372">
        <f>SUM(Yhteenveto[[#This Row],[Kunnan  peruspalvelujen valtionosuus ]:[Veroperustemuutoksista johtuvien veromenetysten korvaus]])</f>
        <v>2665385.1905561648</v>
      </c>
      <c r="Q297" s="34">
        <f>Kotikuntakorvaus!F299</f>
        <v>227168.715</v>
      </c>
      <c r="R297" s="341">
        <f>+Yhteenveto[[#This Row],[Kunnan  peruspalvelujen valtionosuus ]]+Yhteenveto[[#This Row],[Veroperustemuutoksista johtuvien veromenetysten korvaus]]+Yhteenveto[[#This Row],[Kotikuntakorvaus, netto]]</f>
        <v>2892553.9055561647</v>
      </c>
      <c r="S297" s="11"/>
      <c r="T297"/>
    </row>
    <row r="298" spans="1:20" ht="15" x14ac:dyDescent="0.25">
      <c r="A298" s="32">
        <v>992</v>
      </c>
      <c r="B298" s="13" t="s">
        <v>303</v>
      </c>
      <c r="C298" s="15">
        <v>17740</v>
      </c>
      <c r="D298" s="15">
        <f>Ikärakenne[[#This Row],[Laskennalliset kustannukset, IKÄRAKENNE yhteensä, €]]</f>
        <v>28352776.649999999</v>
      </c>
      <c r="E298" s="15">
        <f>'Lask. kustannukset MUUT'!AD304</f>
        <v>5391090.2233472969</v>
      </c>
      <c r="F298" s="231">
        <f>Yhteenveto[[#This Row],[Ikärakenne, laskennallinen kustannus]]+Yhteenveto[[#This Row],[Muut laskennalliset kustannukset ]]</f>
        <v>33743866.873347297</v>
      </c>
      <c r="G298" s="451">
        <v>1548.77</v>
      </c>
      <c r="H298" s="17">
        <v>27475179.800000001</v>
      </c>
      <c r="I298" s="339">
        <f>Yhteenveto[[#This Row],[Laskennalliset kustannukset yhteensä]]-Yhteenveto[[#This Row],[Omarahoitusosuus, €]]</f>
        <v>6268687.0733472966</v>
      </c>
      <c r="J298" s="33">
        <f>Lisäosat!U299</f>
        <v>589638.38984397519</v>
      </c>
      <c r="K298" s="34">
        <f>'Muut lis_väh'!Q296</f>
        <v>-1129115.5995126991</v>
      </c>
      <c r="L298" s="231">
        <f>Yhteenveto[[#This Row],[Valtionosuus omarahoitusosuuden jälkeen (välisumma)]]+Yhteenveto[[#This Row],[Lisäosat yhteensä]]+Yhteenveto[[#This Row],[Valtionosuuteen tehtävät vähennykset ja lisäykset, netto]]</f>
        <v>5729209.8636785727</v>
      </c>
      <c r="M298" s="34">
        <f>'Verotuloihin perust tasaus'!N303</f>
        <v>3469240.0807892741</v>
      </c>
      <c r="N298" s="303">
        <f>SUM(Yhteenveto[[#This Row],[Valtionosuus ennen verotuloihin perustuvaa valtionosuuden tasausta]]+Yhteenveto[[#This Row],[Verotuloihin perustuva valtionosuuden tasaus]])</f>
        <v>9198449.9444678463</v>
      </c>
      <c r="O298" s="241">
        <f>Verokorvaukset!G296</f>
        <v>1511593.7609945438</v>
      </c>
      <c r="P298" s="372">
        <f>SUM(Yhteenveto[[#This Row],[Kunnan  peruspalvelujen valtionosuus ]:[Veroperustemuutoksista johtuvien veromenetysten korvaus]])</f>
        <v>10710043.705462391</v>
      </c>
      <c r="Q298" s="34">
        <f>Kotikuntakorvaus!F300</f>
        <v>-36342.047500000044</v>
      </c>
      <c r="R298" s="341">
        <f>+Yhteenveto[[#This Row],[Kunnan  peruspalvelujen valtionosuus ]]+Yhteenveto[[#This Row],[Veroperustemuutoksista johtuvien veromenetysten korvaus]]+Yhteenveto[[#This Row],[Kotikuntakorvaus, netto]]</f>
        <v>10673701.657962391</v>
      </c>
      <c r="S298" s="11"/>
      <c r="T298"/>
    </row>
    <row r="299" spans="1:20" ht="15" x14ac:dyDescent="0.25">
      <c r="A299" s="442">
        <v>90000231</v>
      </c>
      <c r="B299" s="444" t="s">
        <v>304</v>
      </c>
      <c r="C299" s="15"/>
      <c r="D299" s="15"/>
      <c r="E299" s="15"/>
      <c r="F299" s="15"/>
      <c r="G299" s="16"/>
      <c r="H299" s="17"/>
      <c r="I299" s="17"/>
      <c r="J299" s="33"/>
      <c r="K299" s="15"/>
      <c r="L299" s="14"/>
      <c r="M299" s="34"/>
      <c r="N299" s="303"/>
      <c r="O299" s="303"/>
      <c r="P299" s="34"/>
      <c r="Q299" s="34">
        <f>Kotikuntakorvaus!F301</f>
        <v>2038347.0535774999</v>
      </c>
      <c r="R299" s="341">
        <f>+Yhteenveto[[#This Row],[Kunnan  peruspalvelujen valtionosuus ]]+Yhteenveto[[#This Row],[Veroperustemuutoksista johtuvien veromenetysten korvaus]]+Yhteenveto[[#This Row],[Kotikuntakorvaus, netto]]</f>
        <v>2038347.0535774999</v>
      </c>
      <c r="S299" s="11"/>
      <c r="T299"/>
    </row>
    <row r="300" spans="1:20" ht="15" x14ac:dyDescent="0.25">
      <c r="A300" s="443">
        <v>90000281</v>
      </c>
      <c r="B300" s="253" t="s">
        <v>1035</v>
      </c>
      <c r="C300" s="37"/>
      <c r="D300" s="37"/>
      <c r="E300" s="37"/>
      <c r="F300" s="15"/>
      <c r="G300" s="16"/>
      <c r="H300" s="17"/>
      <c r="I300" s="17"/>
      <c r="J300" s="15"/>
      <c r="K300" s="15"/>
      <c r="L300" s="18"/>
      <c r="M300" s="15"/>
      <c r="N300" s="303"/>
      <c r="O300" s="303"/>
      <c r="P300" s="34"/>
      <c r="Q300" s="34">
        <f>Kotikuntakorvaus!F302</f>
        <v>2908514.3075999999</v>
      </c>
      <c r="R300" s="341">
        <f>+Yhteenveto[[#This Row],[Kunnan  peruspalvelujen valtionosuus ]]+Yhteenveto[[#This Row],[Veroperustemuutoksista johtuvien veromenetysten korvaus]]+Yhteenveto[[#This Row],[Kotikuntakorvaus, netto]]</f>
        <v>2908514.3075999999</v>
      </c>
      <c r="S300" s="11"/>
      <c r="T300"/>
    </row>
    <row r="301" spans="1:20" ht="15" x14ac:dyDescent="0.25">
      <c r="A301" s="443">
        <v>90000381</v>
      </c>
      <c r="B301" s="253" t="s">
        <v>305</v>
      </c>
      <c r="C301" s="37"/>
      <c r="D301" s="37"/>
      <c r="E301" s="37"/>
      <c r="F301" s="15"/>
      <c r="G301" s="16"/>
      <c r="H301" s="17"/>
      <c r="I301" s="17"/>
      <c r="J301" s="15"/>
      <c r="K301" s="15"/>
      <c r="L301" s="18"/>
      <c r="M301" s="15"/>
      <c r="N301" s="303"/>
      <c r="O301" s="303"/>
      <c r="P301" s="34"/>
      <c r="Q301" s="34">
        <f>Kotikuntakorvaus!F303</f>
        <v>1154132.9975012499</v>
      </c>
      <c r="R301" s="341">
        <f>+Yhteenveto[[#This Row],[Kunnan  peruspalvelujen valtionosuus ]]+Yhteenveto[[#This Row],[Veroperustemuutoksista johtuvien veromenetysten korvaus]]+Yhteenveto[[#This Row],[Kotikuntakorvaus, netto]]</f>
        <v>1154132.9975012499</v>
      </c>
      <c r="S301" s="11"/>
      <c r="T301"/>
    </row>
    <row r="302" spans="1:20" ht="15" x14ac:dyDescent="0.25">
      <c r="A302" s="443">
        <v>90000691</v>
      </c>
      <c r="B302" s="253" t="s">
        <v>306</v>
      </c>
      <c r="C302" s="37"/>
      <c r="D302" s="37"/>
      <c r="E302" s="37"/>
      <c r="F302" s="15"/>
      <c r="G302" s="16"/>
      <c r="H302" s="17"/>
      <c r="I302" s="17"/>
      <c r="J302" s="15"/>
      <c r="K302" s="15"/>
      <c r="L302" s="18"/>
      <c r="M302" s="15"/>
      <c r="N302" s="303"/>
      <c r="O302" s="303"/>
      <c r="P302" s="34"/>
      <c r="Q302" s="34">
        <f>Kotikuntakorvaus!F304</f>
        <v>3226816.6783212498</v>
      </c>
      <c r="R302" s="341">
        <f>+Yhteenveto[[#This Row],[Kunnan  peruspalvelujen valtionosuus ]]+Yhteenveto[[#This Row],[Veroperustemuutoksista johtuvien veromenetysten korvaus]]+Yhteenveto[[#This Row],[Kotikuntakorvaus, netto]]</f>
        <v>3226816.6783212498</v>
      </c>
      <c r="S302" s="11"/>
      <c r="T302"/>
    </row>
    <row r="303" spans="1:20" ht="15" x14ac:dyDescent="0.25">
      <c r="A303" s="443">
        <v>90000851</v>
      </c>
      <c r="B303" s="253" t="s">
        <v>307</v>
      </c>
      <c r="C303" s="37"/>
      <c r="D303" s="37"/>
      <c r="E303" s="37"/>
      <c r="F303" s="15"/>
      <c r="G303" s="16"/>
      <c r="H303" s="17"/>
      <c r="I303" s="17"/>
      <c r="J303" s="15"/>
      <c r="K303" s="15"/>
      <c r="L303" s="18"/>
      <c r="M303" s="15"/>
      <c r="N303" s="303"/>
      <c r="O303" s="303"/>
      <c r="P303" s="34"/>
      <c r="Q303" s="34">
        <f>Kotikuntakorvaus!F305</f>
        <v>6242650.3897951748</v>
      </c>
      <c r="R303" s="341">
        <f>+Yhteenveto[[#This Row],[Kunnan  peruspalvelujen valtionosuus ]]+Yhteenveto[[#This Row],[Veroperustemuutoksista johtuvien veromenetysten korvaus]]+Yhteenveto[[#This Row],[Kotikuntakorvaus, netto]]</f>
        <v>6242650.3897951748</v>
      </c>
      <c r="S303" s="11"/>
      <c r="T303"/>
    </row>
    <row r="304" spans="1:20" ht="15" x14ac:dyDescent="0.25">
      <c r="A304" s="443">
        <v>90000901</v>
      </c>
      <c r="B304" s="253" t="s">
        <v>1036</v>
      </c>
      <c r="C304" s="37"/>
      <c r="D304" s="37"/>
      <c r="E304" s="37"/>
      <c r="F304" s="15"/>
      <c r="G304" s="16"/>
      <c r="H304" s="17"/>
      <c r="I304" s="17"/>
      <c r="J304" s="15"/>
      <c r="K304" s="15"/>
      <c r="L304" s="18"/>
      <c r="M304" s="15"/>
      <c r="N304" s="303"/>
      <c r="O304" s="303"/>
      <c r="P304" s="34"/>
      <c r="Q304" s="34">
        <f>Kotikuntakorvaus!F306</f>
        <v>6243023.1349999998</v>
      </c>
      <c r="R304" s="341">
        <f>+Yhteenveto[[#This Row],[Kunnan  peruspalvelujen valtionosuus ]]+Yhteenveto[[#This Row],[Veroperustemuutoksista johtuvien veromenetysten korvaus]]+Yhteenveto[[#This Row],[Kotikuntakorvaus, netto]]</f>
        <v>6243023.1349999998</v>
      </c>
      <c r="S304" s="11"/>
      <c r="T304"/>
    </row>
    <row r="305" spans="1:20" ht="15" x14ac:dyDescent="0.25">
      <c r="A305" s="443">
        <v>90001171</v>
      </c>
      <c r="B305" s="253" t="s">
        <v>308</v>
      </c>
      <c r="C305" s="37"/>
      <c r="D305" s="37"/>
      <c r="E305" s="37"/>
      <c r="F305" s="15"/>
      <c r="G305" s="16"/>
      <c r="H305" s="17"/>
      <c r="I305" s="17"/>
      <c r="J305" s="15"/>
      <c r="K305" s="15"/>
      <c r="L305" s="18"/>
      <c r="M305" s="15"/>
      <c r="N305" s="303"/>
      <c r="O305" s="303"/>
      <c r="P305" s="34"/>
      <c r="Q305" s="34">
        <f>Kotikuntakorvaus!F307</f>
        <v>1679740.45997</v>
      </c>
      <c r="R305" s="341">
        <f>+Yhteenveto[[#This Row],[Kunnan  peruspalvelujen valtionosuus ]]+Yhteenveto[[#This Row],[Veroperustemuutoksista johtuvien veromenetysten korvaus]]+Yhteenveto[[#This Row],[Kotikuntakorvaus, netto]]</f>
        <v>1679740.45997</v>
      </c>
      <c r="S305" s="11"/>
      <c r="T305"/>
    </row>
    <row r="306" spans="1:20" ht="15" x14ac:dyDescent="0.25">
      <c r="A306" s="443">
        <v>90001361</v>
      </c>
      <c r="B306" s="253" t="s">
        <v>309</v>
      </c>
      <c r="C306" s="37"/>
      <c r="D306" s="37"/>
      <c r="E306" s="37"/>
      <c r="F306" s="15"/>
      <c r="G306" s="16"/>
      <c r="H306" s="17"/>
      <c r="I306" s="17"/>
      <c r="J306" s="15"/>
      <c r="K306" s="15"/>
      <c r="L306" s="18"/>
      <c r="M306" s="15"/>
      <c r="N306" s="303"/>
      <c r="O306" s="303"/>
      <c r="P306" s="34"/>
      <c r="Q306" s="34">
        <f>Kotikuntakorvaus!F308</f>
        <v>3378577.2259999998</v>
      </c>
      <c r="R306" s="341">
        <f>+Yhteenveto[[#This Row],[Kunnan  peruspalvelujen valtionosuus ]]+Yhteenveto[[#This Row],[Veroperustemuutoksista johtuvien veromenetysten korvaus]]+Yhteenveto[[#This Row],[Kotikuntakorvaus, netto]]</f>
        <v>3378577.2259999998</v>
      </c>
      <c r="S306" s="11"/>
      <c r="T306"/>
    </row>
    <row r="307" spans="1:20" ht="15" x14ac:dyDescent="0.25">
      <c r="A307" s="443">
        <v>90001481</v>
      </c>
      <c r="B307" s="253" t="s">
        <v>310</v>
      </c>
      <c r="C307" s="37"/>
      <c r="D307" s="37"/>
      <c r="E307" s="37"/>
      <c r="F307" s="15"/>
      <c r="G307" s="16"/>
      <c r="H307" s="17"/>
      <c r="I307" s="17"/>
      <c r="J307" s="15"/>
      <c r="K307" s="15"/>
      <c r="L307" s="18"/>
      <c r="M307" s="15"/>
      <c r="N307" s="303"/>
      <c r="O307" s="303"/>
      <c r="P307" s="34"/>
      <c r="Q307" s="34">
        <f>Kotikuntakorvaus!F309</f>
        <v>8216920.1556249997</v>
      </c>
      <c r="R307" s="341">
        <f>+Yhteenveto[[#This Row],[Kunnan  peruspalvelujen valtionosuus ]]+Yhteenveto[[#This Row],[Veroperustemuutoksista johtuvien veromenetysten korvaus]]+Yhteenveto[[#This Row],[Kotikuntakorvaus, netto]]</f>
        <v>8216920.1556249997</v>
      </c>
      <c r="S307" s="11"/>
      <c r="T307"/>
    </row>
    <row r="308" spans="1:20" ht="15" x14ac:dyDescent="0.25">
      <c r="A308" s="443">
        <v>90001791</v>
      </c>
      <c r="B308" s="253" t="s">
        <v>311</v>
      </c>
      <c r="C308" s="37"/>
      <c r="D308" s="37"/>
      <c r="E308" s="37"/>
      <c r="F308" s="15"/>
      <c r="G308" s="16"/>
      <c r="H308" s="17"/>
      <c r="I308" s="17"/>
      <c r="J308" s="15"/>
      <c r="K308" s="15"/>
      <c r="L308" s="18"/>
      <c r="M308" s="15"/>
      <c r="N308" s="303"/>
      <c r="O308" s="303"/>
      <c r="P308" s="34"/>
      <c r="Q308" s="34">
        <f>Kotikuntakorvaus!F310</f>
        <v>7010547.74395</v>
      </c>
      <c r="R308" s="341">
        <f>+Yhteenveto[[#This Row],[Kunnan  peruspalvelujen valtionosuus ]]+Yhteenveto[[#This Row],[Veroperustemuutoksista johtuvien veromenetysten korvaus]]+Yhteenveto[[#This Row],[Kotikuntakorvaus, netto]]</f>
        <v>7010547.74395</v>
      </c>
      <c r="S308" s="11"/>
      <c r="T308"/>
    </row>
    <row r="309" spans="1:20" ht="15" x14ac:dyDescent="0.25">
      <c r="A309" s="443">
        <v>90001801</v>
      </c>
      <c r="B309" s="253" t="s">
        <v>312</v>
      </c>
      <c r="C309" s="37"/>
      <c r="D309" s="37"/>
      <c r="E309" s="37"/>
      <c r="F309" s="15"/>
      <c r="G309" s="16"/>
      <c r="H309" s="17"/>
      <c r="I309" s="17"/>
      <c r="J309" s="15"/>
      <c r="K309" s="15"/>
      <c r="L309" s="18"/>
      <c r="M309" s="15"/>
      <c r="N309" s="303"/>
      <c r="O309" s="303"/>
      <c r="P309" s="34"/>
      <c r="Q309" s="34">
        <f>Kotikuntakorvaus!F311</f>
        <v>5817028.6151999999</v>
      </c>
      <c r="R309" s="341">
        <f>+Yhteenveto[[#This Row],[Kunnan  peruspalvelujen valtionosuus ]]+Yhteenveto[[#This Row],[Veroperustemuutoksista johtuvien veromenetysten korvaus]]+Yhteenveto[[#This Row],[Kotikuntakorvaus, netto]]</f>
        <v>5817028.6151999999</v>
      </c>
      <c r="S309" s="11"/>
      <c r="T309"/>
    </row>
    <row r="310" spans="1:20" ht="15" x14ac:dyDescent="0.25">
      <c r="A310" s="443">
        <v>90002401</v>
      </c>
      <c r="B310" s="253" t="s">
        <v>313</v>
      </c>
      <c r="C310" s="37"/>
      <c r="D310" s="37"/>
      <c r="E310" s="37"/>
      <c r="F310" s="15"/>
      <c r="G310" s="16"/>
      <c r="H310" s="17"/>
      <c r="I310" s="17"/>
      <c r="J310" s="15"/>
      <c r="K310" s="15"/>
      <c r="L310" s="18"/>
      <c r="M310" s="15"/>
      <c r="N310" s="303"/>
      <c r="O310" s="303"/>
      <c r="P310" s="34"/>
      <c r="Q310" s="34">
        <f>Kotikuntakorvaus!F312</f>
        <v>6913230.0303750001</v>
      </c>
      <c r="R310" s="341">
        <f>+Yhteenveto[[#This Row],[Kunnan  peruspalvelujen valtionosuus ]]+Yhteenveto[[#This Row],[Veroperustemuutoksista johtuvien veromenetysten korvaus]]+Yhteenveto[[#This Row],[Kotikuntakorvaus, netto]]</f>
        <v>6913230.0303750001</v>
      </c>
      <c r="S310" s="11"/>
      <c r="T310"/>
    </row>
    <row r="311" spans="1:20" ht="15" x14ac:dyDescent="0.25">
      <c r="A311" s="443">
        <v>90003031</v>
      </c>
      <c r="B311" s="253" t="s">
        <v>314</v>
      </c>
      <c r="C311" s="37"/>
      <c r="D311" s="37"/>
      <c r="E311" s="37"/>
      <c r="F311" s="15"/>
      <c r="G311" s="16"/>
      <c r="H311" s="17"/>
      <c r="I311" s="17"/>
      <c r="J311" s="15"/>
      <c r="K311" s="15"/>
      <c r="L311" s="18"/>
      <c r="M311" s="15"/>
      <c r="N311" s="303"/>
      <c r="O311" s="303"/>
      <c r="P311" s="34"/>
      <c r="Q311" s="34">
        <f>Kotikuntakorvaus!F313</f>
        <v>8573139.7109750006</v>
      </c>
      <c r="R311" s="341">
        <f>+Yhteenveto[[#This Row],[Kunnan  peruspalvelujen valtionosuus ]]+Yhteenveto[[#This Row],[Veroperustemuutoksista johtuvien veromenetysten korvaus]]+Yhteenveto[[#This Row],[Kotikuntakorvaus, netto]]</f>
        <v>8573139.7109750006</v>
      </c>
      <c r="S311" s="11"/>
      <c r="T311"/>
    </row>
    <row r="312" spans="1:20" ht="15" x14ac:dyDescent="0.25">
      <c r="A312" s="443">
        <v>90003941</v>
      </c>
      <c r="B312" s="253" t="s">
        <v>1037</v>
      </c>
      <c r="C312" s="37"/>
      <c r="D312" s="37"/>
      <c r="E312" s="37"/>
      <c r="F312" s="15"/>
      <c r="G312" s="16"/>
      <c r="H312" s="17"/>
      <c r="I312" s="17"/>
      <c r="J312" s="15"/>
      <c r="K312" s="15"/>
      <c r="L312" s="18"/>
      <c r="M312" s="15"/>
      <c r="N312" s="303"/>
      <c r="O312" s="303"/>
      <c r="P312" s="34"/>
      <c r="Q312" s="34">
        <f>Kotikuntakorvaus!F314</f>
        <v>4800609.3633237509</v>
      </c>
      <c r="R312" s="341">
        <f>+Yhteenveto[[#This Row],[Kunnan  peruspalvelujen valtionosuus ]]+Yhteenveto[[#This Row],[Veroperustemuutoksista johtuvien veromenetysten korvaus]]+Yhteenveto[[#This Row],[Kotikuntakorvaus, netto]]</f>
        <v>4800609.3633237509</v>
      </c>
      <c r="S312" s="11"/>
      <c r="T312"/>
    </row>
    <row r="313" spans="1:20" ht="15" x14ac:dyDescent="0.25">
      <c r="A313" s="443">
        <v>90004041</v>
      </c>
      <c r="B313" s="253" t="s">
        <v>719</v>
      </c>
      <c r="C313" s="37"/>
      <c r="D313" s="37"/>
      <c r="E313" s="37"/>
      <c r="F313" s="15"/>
      <c r="G313" s="16"/>
      <c r="H313" s="17"/>
      <c r="I313" s="17"/>
      <c r="J313" s="15"/>
      <c r="K313" s="15"/>
      <c r="L313" s="18"/>
      <c r="M313" s="15"/>
      <c r="N313" s="303"/>
      <c r="O313" s="303"/>
      <c r="P313" s="34"/>
      <c r="Q313" s="34">
        <f>Kotikuntakorvaus!F315</f>
        <v>9696883.8752750009</v>
      </c>
      <c r="R313" s="341">
        <f>+Yhteenveto[[#This Row],[Kunnan  peruspalvelujen valtionosuus ]]+Yhteenveto[[#This Row],[Veroperustemuutoksista johtuvien veromenetysten korvaus]]+Yhteenveto[[#This Row],[Kotikuntakorvaus, netto]]</f>
        <v>9696883.8752750009</v>
      </c>
      <c r="S313" s="11"/>
      <c r="T313"/>
    </row>
    <row r="314" spans="1:20" s="45" customFormat="1" ht="15" x14ac:dyDescent="0.25">
      <c r="A314" s="46">
        <v>90004951</v>
      </c>
      <c r="B314" s="445" t="s">
        <v>1038</v>
      </c>
      <c r="C314" s="39"/>
      <c r="D314" s="39"/>
      <c r="E314" s="39"/>
      <c r="F314" s="15"/>
      <c r="G314" s="40"/>
      <c r="H314" s="41"/>
      <c r="I314" s="41"/>
      <c r="J314" s="15"/>
      <c r="K314" s="15"/>
      <c r="L314" s="42"/>
      <c r="M314" s="15"/>
      <c r="N314" s="303"/>
      <c r="O314" s="303"/>
      <c r="P314" s="34"/>
      <c r="Q314" s="34">
        <f>Kotikuntakorvaus!F316</f>
        <v>2232156.1982537503</v>
      </c>
      <c r="R314" s="341">
        <f>+Yhteenveto[[#This Row],[Kunnan  peruspalvelujen valtionosuus ]]+Yhteenveto[[#This Row],[Veroperustemuutoksista johtuvien veromenetysten korvaus]]+Yhteenveto[[#This Row],[Kotikuntakorvaus, netto]]</f>
        <v>2232156.1982537503</v>
      </c>
      <c r="S314" s="44"/>
    </row>
    <row r="315" spans="1:20" s="45" customFormat="1" ht="15" x14ac:dyDescent="0.25">
      <c r="A315" s="46">
        <v>90004961</v>
      </c>
      <c r="B315" s="445" t="s">
        <v>315</v>
      </c>
      <c r="C315" s="39"/>
      <c r="D315" s="39"/>
      <c r="E315" s="39"/>
      <c r="F315" s="15"/>
      <c r="G315" s="40"/>
      <c r="H315" s="41"/>
      <c r="I315" s="41"/>
      <c r="J315" s="15"/>
      <c r="K315" s="15"/>
      <c r="L315" s="42"/>
      <c r="M315" s="15"/>
      <c r="N315" s="303"/>
      <c r="O315" s="303"/>
      <c r="P315" s="34"/>
      <c r="Q315" s="34">
        <f>Kotikuntakorvaus!F317</f>
        <v>4572647.2097325008</v>
      </c>
      <c r="R315" s="341">
        <f>+Yhteenveto[[#This Row],[Kunnan  peruspalvelujen valtionosuus ]]+Yhteenveto[[#This Row],[Veroperustemuutoksista johtuvien veromenetysten korvaus]]+Yhteenveto[[#This Row],[Kotikuntakorvaus, netto]]</f>
        <v>4572647.2097325008</v>
      </c>
      <c r="S315" s="44"/>
    </row>
    <row r="316" spans="1:20" ht="15" x14ac:dyDescent="0.25">
      <c r="A316" s="443">
        <v>90006471</v>
      </c>
      <c r="B316" s="253" t="s">
        <v>316</v>
      </c>
      <c r="C316" s="37"/>
      <c r="D316" s="37"/>
      <c r="E316" s="37"/>
      <c r="F316" s="15"/>
      <c r="G316" s="16"/>
      <c r="H316" s="17"/>
      <c r="I316" s="17"/>
      <c r="J316" s="15"/>
      <c r="K316" s="15"/>
      <c r="L316" s="18"/>
      <c r="M316" s="15"/>
      <c r="N316" s="303"/>
      <c r="O316" s="303"/>
      <c r="P316" s="34"/>
      <c r="Q316" s="34">
        <f>Kotikuntakorvaus!F318</f>
        <v>6536812.4589999998</v>
      </c>
      <c r="R316" s="341">
        <f>+Yhteenveto[[#This Row],[Kunnan  peruspalvelujen valtionosuus ]]+Yhteenveto[[#This Row],[Veroperustemuutoksista johtuvien veromenetysten korvaus]]+Yhteenveto[[#This Row],[Kotikuntakorvaus, netto]]</f>
        <v>6536812.4589999998</v>
      </c>
      <c r="S316" s="11"/>
      <c r="T316"/>
    </row>
    <row r="317" spans="1:20" ht="15" x14ac:dyDescent="0.25">
      <c r="A317" s="443">
        <v>90007291</v>
      </c>
      <c r="B317" s="253" t="s">
        <v>1039</v>
      </c>
      <c r="C317" s="37"/>
      <c r="D317" s="37"/>
      <c r="E317" s="37"/>
      <c r="F317" s="15"/>
      <c r="G317" s="16"/>
      <c r="H317" s="17"/>
      <c r="I317" s="17"/>
      <c r="J317" s="15"/>
      <c r="K317" s="15"/>
      <c r="L317" s="18"/>
      <c r="M317" s="15"/>
      <c r="N317" s="303"/>
      <c r="O317" s="303"/>
      <c r="P317" s="34"/>
      <c r="Q317" s="34">
        <f>Kotikuntakorvaus!F319</f>
        <v>5622944.043032499</v>
      </c>
      <c r="R317" s="341">
        <f>+Yhteenveto[[#This Row],[Kunnan  peruspalvelujen valtionosuus ]]+Yhteenveto[[#This Row],[Veroperustemuutoksista johtuvien veromenetysten korvaus]]+Yhteenveto[[#This Row],[Kotikuntakorvaus, netto]]</f>
        <v>5622944.043032499</v>
      </c>
      <c r="S317" s="11"/>
      <c r="T317"/>
    </row>
    <row r="318" spans="1:20" ht="15" x14ac:dyDescent="0.25">
      <c r="A318" s="443">
        <v>90008441</v>
      </c>
      <c r="B318" s="253" t="s">
        <v>317</v>
      </c>
      <c r="C318" s="37"/>
      <c r="D318" s="37"/>
      <c r="E318" s="37"/>
      <c r="F318" s="15"/>
      <c r="G318" s="16"/>
      <c r="H318" s="17"/>
      <c r="I318" s="17"/>
      <c r="J318" s="15"/>
      <c r="K318" s="15"/>
      <c r="L318" s="18"/>
      <c r="M318" s="15"/>
      <c r="N318" s="303"/>
      <c r="O318" s="303"/>
      <c r="P318" s="34"/>
      <c r="Q318" s="34">
        <f>Kotikuntakorvaus!F320</f>
        <v>4950350.1094000004</v>
      </c>
      <c r="R318" s="341">
        <f>+Yhteenveto[[#This Row],[Kunnan  peruspalvelujen valtionosuus ]]+Yhteenveto[[#This Row],[Veroperustemuutoksista johtuvien veromenetysten korvaus]]+Yhteenveto[[#This Row],[Kotikuntakorvaus, netto]]</f>
        <v>4950350.1094000004</v>
      </c>
      <c r="S318" s="11"/>
      <c r="T318"/>
    </row>
    <row r="319" spans="1:20" ht="15" x14ac:dyDescent="0.25">
      <c r="A319" s="443">
        <v>90031161</v>
      </c>
      <c r="B319" s="253" t="s">
        <v>318</v>
      </c>
      <c r="C319" s="37"/>
      <c r="D319" s="37"/>
      <c r="E319" s="37"/>
      <c r="F319" s="15"/>
      <c r="G319" s="16"/>
      <c r="H319" s="17"/>
      <c r="I319" s="17"/>
      <c r="J319" s="15"/>
      <c r="K319" s="15"/>
      <c r="L319" s="18"/>
      <c r="M319" s="15"/>
      <c r="N319" s="303"/>
      <c r="O319" s="303"/>
      <c r="P319" s="34"/>
      <c r="Q319" s="34">
        <f>Kotikuntakorvaus!F321</f>
        <v>1041666.7719074999</v>
      </c>
      <c r="R319" s="341">
        <f>+Yhteenveto[[#This Row],[Kunnan  peruspalvelujen valtionosuus ]]+Yhteenveto[[#This Row],[Veroperustemuutoksista johtuvien veromenetysten korvaus]]+Yhteenveto[[#This Row],[Kotikuntakorvaus, netto]]</f>
        <v>1041666.7719074999</v>
      </c>
      <c r="S319" s="11"/>
      <c r="T319"/>
    </row>
    <row r="320" spans="1:20" ht="15" x14ac:dyDescent="0.25">
      <c r="A320" s="443">
        <v>90032731</v>
      </c>
      <c r="B320" s="253" t="s">
        <v>319</v>
      </c>
      <c r="C320" s="37"/>
      <c r="D320" s="37"/>
      <c r="E320" s="37"/>
      <c r="F320" s="15"/>
      <c r="G320" s="16"/>
      <c r="H320" s="17"/>
      <c r="I320" s="17"/>
      <c r="J320" s="15"/>
      <c r="K320" s="15"/>
      <c r="L320" s="18"/>
      <c r="M320" s="15"/>
      <c r="N320" s="303"/>
      <c r="O320" s="303"/>
      <c r="P320" s="34"/>
      <c r="Q320" s="34">
        <f>Kotikuntakorvaus!F322</f>
        <v>716111.47725</v>
      </c>
      <c r="R320" s="341">
        <f>+Yhteenveto[[#This Row],[Kunnan  peruspalvelujen valtionosuus ]]+Yhteenveto[[#This Row],[Veroperustemuutoksista johtuvien veromenetysten korvaus]]+Yhteenveto[[#This Row],[Kotikuntakorvaus, netto]]</f>
        <v>716111.47725</v>
      </c>
      <c r="S320" s="11"/>
      <c r="T320"/>
    </row>
    <row r="321" spans="1:20" ht="15" x14ac:dyDescent="0.25">
      <c r="A321" s="443">
        <v>90033141</v>
      </c>
      <c r="B321" s="253" t="s">
        <v>320</v>
      </c>
      <c r="C321" s="37"/>
      <c r="D321" s="37"/>
      <c r="E321" s="37"/>
      <c r="F321" s="15"/>
      <c r="G321" s="16"/>
      <c r="H321" s="17"/>
      <c r="I321" s="17"/>
      <c r="J321" s="15"/>
      <c r="K321" s="15"/>
      <c r="L321" s="18"/>
      <c r="M321" s="15"/>
      <c r="N321" s="303"/>
      <c r="O321" s="303"/>
      <c r="P321" s="34"/>
      <c r="Q321" s="34">
        <f>Kotikuntakorvaus!F323</f>
        <v>302970.24037499999</v>
      </c>
      <c r="R321" s="341">
        <f>+Yhteenveto[[#This Row],[Kunnan  peruspalvelujen valtionosuus ]]+Yhteenveto[[#This Row],[Veroperustemuutoksista johtuvien veromenetysten korvaus]]+Yhteenveto[[#This Row],[Kotikuntakorvaus, netto]]</f>
        <v>302970.24037499999</v>
      </c>
      <c r="S321" s="11"/>
      <c r="T321"/>
    </row>
    <row r="322" spans="1:20" ht="15" x14ac:dyDescent="0.25">
      <c r="A322" s="443">
        <v>90034021</v>
      </c>
      <c r="B322" s="253" t="s">
        <v>700</v>
      </c>
      <c r="C322" s="37"/>
      <c r="D322" s="37"/>
      <c r="E322" s="37"/>
      <c r="F322" s="15"/>
      <c r="G322" s="16"/>
      <c r="H322" s="17"/>
      <c r="I322" s="17"/>
      <c r="J322" s="15"/>
      <c r="K322" s="15"/>
      <c r="L322" s="18"/>
      <c r="M322" s="15"/>
      <c r="N322" s="303"/>
      <c r="O322" s="303"/>
      <c r="P322" s="34"/>
      <c r="Q322" s="34">
        <f>Kotikuntakorvaus!F324</f>
        <v>7359422.5662000002</v>
      </c>
      <c r="R322" s="341">
        <f>+Yhteenveto[[#This Row],[Kunnan  peruspalvelujen valtionosuus ]]+Yhteenveto[[#This Row],[Veroperustemuutoksista johtuvien veromenetysten korvaus]]+Yhteenveto[[#This Row],[Kotikuntakorvaus, netto]]</f>
        <v>7359422.5662000002</v>
      </c>
      <c r="S322" s="11"/>
      <c r="T322"/>
    </row>
    <row r="323" spans="1:20" ht="15" x14ac:dyDescent="0.25">
      <c r="A323" s="443">
        <v>90034091</v>
      </c>
      <c r="B323" s="253" t="s">
        <v>321</v>
      </c>
      <c r="C323" s="37"/>
      <c r="D323" s="37"/>
      <c r="E323" s="37"/>
      <c r="F323" s="15"/>
      <c r="G323" s="16"/>
      <c r="H323" s="17"/>
      <c r="I323" s="17"/>
      <c r="J323" s="15"/>
      <c r="K323" s="15"/>
      <c r="L323" s="18"/>
      <c r="M323" s="15"/>
      <c r="N323" s="303"/>
      <c r="O323" s="303"/>
      <c r="P323" s="34"/>
      <c r="Q323" s="34">
        <f>Kotikuntakorvaus!F325</f>
        <v>448028.71909999999</v>
      </c>
      <c r="R323" s="341">
        <f>+Yhteenveto[[#This Row],[Kunnan  peruspalvelujen valtionosuus ]]+Yhteenveto[[#This Row],[Veroperustemuutoksista johtuvien veromenetysten korvaus]]+Yhteenveto[[#This Row],[Kotikuntakorvaus, netto]]</f>
        <v>448028.71909999999</v>
      </c>
      <c r="S323" s="11"/>
      <c r="T323"/>
    </row>
    <row r="324" spans="1:20" ht="15" x14ac:dyDescent="0.25">
      <c r="A324" s="443">
        <v>90034101</v>
      </c>
      <c r="B324" s="253" t="s">
        <v>322</v>
      </c>
      <c r="C324" s="37"/>
      <c r="D324" s="37"/>
      <c r="E324" s="37"/>
      <c r="F324" s="15"/>
      <c r="G324" s="16"/>
      <c r="H324" s="17"/>
      <c r="I324" s="17"/>
      <c r="J324" s="15"/>
      <c r="K324" s="15"/>
      <c r="L324" s="18"/>
      <c r="M324" s="15"/>
      <c r="N324" s="303"/>
      <c r="O324" s="303"/>
      <c r="P324" s="34"/>
      <c r="Q324" s="34">
        <f>Kotikuntakorvaus!F326</f>
        <v>768167.27309625002</v>
      </c>
      <c r="R324" s="341">
        <f>+Yhteenveto[[#This Row],[Kunnan  peruspalvelujen valtionosuus ]]+Yhteenveto[[#This Row],[Veroperustemuutoksista johtuvien veromenetysten korvaus]]+Yhteenveto[[#This Row],[Kotikuntakorvaus, netto]]</f>
        <v>768167.27309625002</v>
      </c>
      <c r="S324" s="11"/>
      <c r="T324"/>
    </row>
    <row r="325" spans="1:20" ht="15" x14ac:dyDescent="0.25">
      <c r="A325" s="443">
        <v>90035101</v>
      </c>
      <c r="B325" s="253" t="s">
        <v>323</v>
      </c>
      <c r="C325" s="37"/>
      <c r="D325" s="37"/>
      <c r="E325" s="37"/>
      <c r="F325" s="15"/>
      <c r="G325" s="16"/>
      <c r="H325" s="17"/>
      <c r="I325" s="17"/>
      <c r="J325" s="15"/>
      <c r="K325" s="15"/>
      <c r="L325" s="18"/>
      <c r="M325" s="15"/>
      <c r="N325" s="303"/>
      <c r="O325" s="303"/>
      <c r="P325" s="34"/>
      <c r="Q325" s="34">
        <f>Kotikuntakorvaus!F327</f>
        <v>3610467.8937081122</v>
      </c>
      <c r="R325" s="341">
        <f>+Yhteenveto[[#This Row],[Kunnan  peruspalvelujen valtionosuus ]]+Yhteenveto[[#This Row],[Veroperustemuutoksista johtuvien veromenetysten korvaus]]+Yhteenveto[[#This Row],[Kotikuntakorvaus, netto]]</f>
        <v>3610467.8937081122</v>
      </c>
      <c r="S325" s="11"/>
      <c r="T325"/>
    </row>
    <row r="326" spans="1:20" ht="15" x14ac:dyDescent="0.25">
      <c r="A326" s="443">
        <v>90035401</v>
      </c>
      <c r="B326" s="253" t="s">
        <v>324</v>
      </c>
      <c r="C326" s="37"/>
      <c r="D326" s="37"/>
      <c r="E326" s="37"/>
      <c r="F326" s="15"/>
      <c r="G326" s="16"/>
      <c r="H326" s="17"/>
      <c r="I326" s="17"/>
      <c r="J326" s="15"/>
      <c r="K326" s="15"/>
      <c r="L326" s="18"/>
      <c r="M326" s="15"/>
      <c r="N326" s="303"/>
      <c r="O326" s="303"/>
      <c r="P326" s="34"/>
      <c r="Q326" s="34">
        <f>Kotikuntakorvaus!F328</f>
        <v>2192678.2578412504</v>
      </c>
      <c r="R326" s="341">
        <f>+Yhteenveto[[#This Row],[Kunnan  peruspalvelujen valtionosuus ]]+Yhteenveto[[#This Row],[Veroperustemuutoksista johtuvien veromenetysten korvaus]]+Yhteenveto[[#This Row],[Kotikuntakorvaus, netto]]</f>
        <v>2192678.2578412504</v>
      </c>
      <c r="S326" s="11"/>
      <c r="T326"/>
    </row>
    <row r="327" spans="1:20" ht="15" x14ac:dyDescent="0.25">
      <c r="A327" s="443">
        <v>90035411</v>
      </c>
      <c r="B327" s="253" t="s">
        <v>1040</v>
      </c>
      <c r="C327" s="37"/>
      <c r="D327" s="37"/>
      <c r="E327" s="37"/>
      <c r="F327" s="15"/>
      <c r="G327" s="16"/>
      <c r="H327" s="17"/>
      <c r="I327" s="17"/>
      <c r="J327" s="15"/>
      <c r="K327" s="15"/>
      <c r="L327" s="18"/>
      <c r="M327" s="15"/>
      <c r="N327" s="303"/>
      <c r="O327" s="303"/>
      <c r="P327" s="34"/>
      <c r="Q327" s="34">
        <f>Kotikuntakorvaus!F329</f>
        <v>1664224.7112962499</v>
      </c>
      <c r="R327" s="341">
        <f>+Yhteenveto[[#This Row],[Kunnan  peruspalvelujen valtionosuus ]]+Yhteenveto[[#This Row],[Veroperustemuutoksista johtuvien veromenetysten korvaus]]+Yhteenveto[[#This Row],[Kotikuntakorvaus, netto]]</f>
        <v>1664224.7112962499</v>
      </c>
      <c r="S327" s="11"/>
      <c r="T327"/>
    </row>
    <row r="328" spans="1:20" ht="15" x14ac:dyDescent="0.25">
      <c r="A328" s="443">
        <v>90035421</v>
      </c>
      <c r="B328" s="253" t="s">
        <v>325</v>
      </c>
      <c r="C328" s="37"/>
      <c r="D328" s="37"/>
      <c r="E328" s="37"/>
      <c r="F328" s="15"/>
      <c r="G328" s="16"/>
      <c r="H328" s="17"/>
      <c r="I328" s="17"/>
      <c r="J328" s="15"/>
      <c r="K328" s="15"/>
      <c r="L328" s="18"/>
      <c r="M328" s="15"/>
      <c r="N328" s="303"/>
      <c r="O328" s="303"/>
      <c r="P328" s="34"/>
      <c r="Q328" s="34">
        <f>Kotikuntakorvaus!F330</f>
        <v>1297447.1021150001</v>
      </c>
      <c r="R328" s="341">
        <f>+Yhteenveto[[#This Row],[Kunnan  peruspalvelujen valtionosuus ]]+Yhteenveto[[#This Row],[Veroperustemuutoksista johtuvien veromenetysten korvaus]]+Yhteenveto[[#This Row],[Kotikuntakorvaus, netto]]</f>
        <v>1297447.1021150001</v>
      </c>
      <c r="S328" s="11"/>
      <c r="T328"/>
    </row>
    <row r="329" spans="1:20" ht="15" x14ac:dyDescent="0.25">
      <c r="A329" s="443">
        <v>90035431</v>
      </c>
      <c r="B329" s="253" t="s">
        <v>1041</v>
      </c>
      <c r="C329" s="37"/>
      <c r="D329" s="37"/>
      <c r="E329" s="37"/>
      <c r="F329" s="15"/>
      <c r="G329" s="16"/>
      <c r="H329" s="17"/>
      <c r="I329" s="17"/>
      <c r="J329" s="15"/>
      <c r="K329" s="15"/>
      <c r="L329" s="18"/>
      <c r="M329" s="15"/>
      <c r="N329" s="303"/>
      <c r="O329" s="303"/>
      <c r="P329" s="34"/>
      <c r="Q329" s="34">
        <f>Kotikuntakorvaus!F331</f>
        <v>1464172.543485</v>
      </c>
      <c r="R329" s="341">
        <f>+Yhteenveto[[#This Row],[Kunnan  peruspalvelujen valtionosuus ]]+Yhteenveto[[#This Row],[Veroperustemuutoksista johtuvien veromenetysten korvaus]]+Yhteenveto[[#This Row],[Kotikuntakorvaus, netto]]</f>
        <v>1464172.543485</v>
      </c>
      <c r="S329" s="11"/>
      <c r="T329"/>
    </row>
    <row r="330" spans="1:20" ht="15" x14ac:dyDescent="0.25">
      <c r="A330" s="443">
        <v>90035441</v>
      </c>
      <c r="B330" s="253" t="s">
        <v>326</v>
      </c>
      <c r="C330" s="37"/>
      <c r="D330" s="37"/>
      <c r="E330" s="37"/>
      <c r="F330" s="15"/>
      <c r="G330" s="16"/>
      <c r="H330" s="17"/>
      <c r="I330" s="17"/>
      <c r="J330" s="15"/>
      <c r="K330" s="15"/>
      <c r="L330" s="18"/>
      <c r="M330" s="15"/>
      <c r="N330" s="303"/>
      <c r="O330" s="303"/>
      <c r="P330" s="34"/>
      <c r="Q330" s="34">
        <f>Kotikuntakorvaus!F332</f>
        <v>1932491.0877737501</v>
      </c>
      <c r="R330" s="341">
        <f>+Yhteenveto[[#This Row],[Kunnan  peruspalvelujen valtionosuus ]]+Yhteenveto[[#This Row],[Veroperustemuutoksista johtuvien veromenetysten korvaus]]+Yhteenveto[[#This Row],[Kotikuntakorvaus, netto]]</f>
        <v>1932491.0877737501</v>
      </c>
      <c r="S330" s="11"/>
      <c r="T330"/>
    </row>
    <row r="331" spans="1:20" ht="15" x14ac:dyDescent="0.25">
      <c r="A331" s="443">
        <v>90035451</v>
      </c>
      <c r="B331" s="253" t="s">
        <v>327</v>
      </c>
      <c r="C331" s="37"/>
      <c r="D331" s="37"/>
      <c r="E331" s="37"/>
      <c r="F331" s="15"/>
      <c r="G331" s="16"/>
      <c r="H331" s="17"/>
      <c r="I331" s="17"/>
      <c r="J331" s="15"/>
      <c r="K331" s="15"/>
      <c r="L331" s="18"/>
      <c r="M331" s="15"/>
      <c r="N331" s="303"/>
      <c r="O331" s="303"/>
      <c r="P331" s="34"/>
      <c r="Q331" s="34">
        <f>Kotikuntakorvaus!F333</f>
        <v>916255.45422499999</v>
      </c>
      <c r="R331" s="341">
        <f>+Yhteenveto[[#This Row],[Kunnan  peruspalvelujen valtionosuus ]]+Yhteenveto[[#This Row],[Veroperustemuutoksista johtuvien veromenetysten korvaus]]+Yhteenveto[[#This Row],[Kotikuntakorvaus, netto]]</f>
        <v>916255.45422499999</v>
      </c>
      <c r="S331" s="11"/>
      <c r="T331"/>
    </row>
    <row r="332" spans="1:20" ht="15" x14ac:dyDescent="0.25">
      <c r="A332" s="443">
        <v>90035461</v>
      </c>
      <c r="B332" s="253" t="s">
        <v>1042</v>
      </c>
      <c r="C332" s="37"/>
      <c r="D332" s="37"/>
      <c r="E332" s="37"/>
      <c r="F332" s="15"/>
      <c r="G332" s="16"/>
      <c r="H332" s="17"/>
      <c r="I332" s="17"/>
      <c r="J332" s="15"/>
      <c r="K332" s="15"/>
      <c r="L332" s="18"/>
      <c r="M332" s="15"/>
      <c r="N332" s="303"/>
      <c r="O332" s="303"/>
      <c r="P332" s="34"/>
      <c r="Q332" s="34">
        <f>Kotikuntakorvaus!F334</f>
        <v>1119061.8969487499</v>
      </c>
      <c r="R332" s="341">
        <f>+Yhteenveto[[#This Row],[Kunnan  peruspalvelujen valtionosuus ]]+Yhteenveto[[#This Row],[Veroperustemuutoksista johtuvien veromenetysten korvaus]]+Yhteenveto[[#This Row],[Kotikuntakorvaus, netto]]</f>
        <v>1119061.8969487499</v>
      </c>
      <c r="S332" s="11"/>
      <c r="T332"/>
    </row>
    <row r="333" spans="1:20" ht="15" x14ac:dyDescent="0.25">
      <c r="A333" s="443">
        <v>90035471</v>
      </c>
      <c r="B333" s="253" t="s">
        <v>328</v>
      </c>
      <c r="C333" s="37"/>
      <c r="D333" s="37"/>
      <c r="E333" s="37"/>
      <c r="F333" s="15"/>
      <c r="G333" s="16"/>
      <c r="H333" s="17"/>
      <c r="I333" s="17"/>
      <c r="J333" s="15"/>
      <c r="K333" s="15"/>
      <c r="L333" s="18"/>
      <c r="M333" s="15"/>
      <c r="N333" s="303"/>
      <c r="O333" s="303"/>
      <c r="P333" s="34"/>
      <c r="Q333" s="34">
        <f>Kotikuntakorvaus!F335</f>
        <v>1070494.8493250001</v>
      </c>
      <c r="R333" s="341">
        <f>+Yhteenveto[[#This Row],[Kunnan  peruspalvelujen valtionosuus ]]+Yhteenveto[[#This Row],[Veroperustemuutoksista johtuvien veromenetysten korvaus]]+Yhteenveto[[#This Row],[Kotikuntakorvaus, netto]]</f>
        <v>1070494.8493250001</v>
      </c>
      <c r="S333" s="11"/>
      <c r="T333"/>
    </row>
    <row r="334" spans="1:20" ht="15" x14ac:dyDescent="0.25">
      <c r="A334" s="443">
        <v>90035481</v>
      </c>
      <c r="B334" s="253" t="s">
        <v>329</v>
      </c>
      <c r="C334" s="37"/>
      <c r="D334" s="37"/>
      <c r="E334" s="37"/>
      <c r="F334" s="15"/>
      <c r="G334" s="16"/>
      <c r="H334" s="17"/>
      <c r="I334" s="17"/>
      <c r="J334" s="15"/>
      <c r="K334" s="15"/>
      <c r="L334" s="18"/>
      <c r="M334" s="15"/>
      <c r="N334" s="303"/>
      <c r="O334" s="303"/>
      <c r="P334" s="34"/>
      <c r="Q334" s="34">
        <f>Kotikuntakorvaus!F336</f>
        <v>2157056.3023062502</v>
      </c>
      <c r="R334" s="341">
        <f>+Yhteenveto[[#This Row],[Kunnan  peruspalvelujen valtionosuus ]]+Yhteenveto[[#This Row],[Veroperustemuutoksista johtuvien veromenetysten korvaus]]+Yhteenveto[[#This Row],[Kotikuntakorvaus, netto]]</f>
        <v>2157056.3023062502</v>
      </c>
      <c r="S334" s="11"/>
      <c r="T334"/>
    </row>
    <row r="335" spans="1:20" ht="15" x14ac:dyDescent="0.25">
      <c r="A335" s="443">
        <v>90035491</v>
      </c>
      <c r="B335" s="253" t="s">
        <v>330</v>
      </c>
      <c r="C335" s="37"/>
      <c r="D335" s="37"/>
      <c r="E335" s="37"/>
      <c r="F335" s="15"/>
      <c r="G335" s="16"/>
      <c r="H335" s="17"/>
      <c r="I335" s="17"/>
      <c r="J335" s="15"/>
      <c r="K335" s="15"/>
      <c r="L335" s="18"/>
      <c r="M335" s="15"/>
      <c r="N335" s="303"/>
      <c r="O335" s="303"/>
      <c r="P335" s="34"/>
      <c r="Q335" s="34">
        <f>Kotikuntakorvaus!F337</f>
        <v>2185976.1888875002</v>
      </c>
      <c r="R335" s="341">
        <f>+Yhteenveto[[#This Row],[Kunnan  peruspalvelujen valtionosuus ]]+Yhteenveto[[#This Row],[Veroperustemuutoksista johtuvien veromenetysten korvaus]]+Yhteenveto[[#This Row],[Kotikuntakorvaus, netto]]</f>
        <v>2185976.1888875002</v>
      </c>
      <c r="S335" s="11"/>
      <c r="T335"/>
    </row>
    <row r="336" spans="1:20" ht="15" x14ac:dyDescent="0.25">
      <c r="A336" s="443">
        <v>90035501</v>
      </c>
      <c r="B336" s="253" t="s">
        <v>331</v>
      </c>
      <c r="C336" s="37"/>
      <c r="D336" s="37"/>
      <c r="E336" s="37"/>
      <c r="F336" s="15"/>
      <c r="G336" s="16"/>
      <c r="H336" s="17"/>
      <c r="I336" s="17"/>
      <c r="J336" s="15"/>
      <c r="K336" s="15"/>
      <c r="L336" s="18"/>
      <c r="M336" s="15"/>
      <c r="N336" s="303"/>
      <c r="O336" s="303"/>
      <c r="P336" s="34"/>
      <c r="Q336" s="34">
        <f>Kotikuntakorvaus!F338</f>
        <v>853825.22287499998</v>
      </c>
      <c r="R336" s="341">
        <f>+Yhteenveto[[#This Row],[Kunnan  peruspalvelujen valtionosuus ]]+Yhteenveto[[#This Row],[Veroperustemuutoksista johtuvien veromenetysten korvaus]]+Yhteenveto[[#This Row],[Kotikuntakorvaus, netto]]</f>
        <v>853825.22287499998</v>
      </c>
      <c r="S336" s="11"/>
      <c r="T336"/>
    </row>
    <row r="337" spans="1:20" ht="15" x14ac:dyDescent="0.25">
      <c r="A337" s="443">
        <v>90035521</v>
      </c>
      <c r="B337" s="253" t="s">
        <v>332</v>
      </c>
      <c r="C337" s="37"/>
      <c r="D337" s="37"/>
      <c r="E337" s="37"/>
      <c r="F337" s="15"/>
      <c r="G337" s="16"/>
      <c r="H337" s="17"/>
      <c r="I337" s="17"/>
      <c r="J337" s="15"/>
      <c r="K337" s="15"/>
      <c r="L337" s="18"/>
      <c r="M337" s="15"/>
      <c r="N337" s="303"/>
      <c r="O337" s="303"/>
      <c r="P337" s="34"/>
      <c r="Q337" s="34">
        <f>Kotikuntakorvaus!F339</f>
        <v>6088416.5032450007</v>
      </c>
      <c r="R337" s="341">
        <f>+Yhteenveto[[#This Row],[Kunnan  peruspalvelujen valtionosuus ]]+Yhteenveto[[#This Row],[Veroperustemuutoksista johtuvien veromenetysten korvaus]]+Yhteenveto[[#This Row],[Kotikuntakorvaus, netto]]</f>
        <v>6088416.5032450007</v>
      </c>
      <c r="S337" s="11"/>
      <c r="T337"/>
    </row>
    <row r="338" spans="1:20" ht="15" x14ac:dyDescent="0.25">
      <c r="A338" s="443">
        <v>90035531</v>
      </c>
      <c r="B338" s="253" t="s">
        <v>333</v>
      </c>
      <c r="C338" s="37"/>
      <c r="D338" s="37"/>
      <c r="E338" s="37"/>
      <c r="F338" s="15"/>
      <c r="G338" s="16"/>
      <c r="H338" s="17"/>
      <c r="I338" s="17"/>
      <c r="J338" s="15"/>
      <c r="K338" s="15"/>
      <c r="L338" s="18"/>
      <c r="M338" s="15"/>
      <c r="N338" s="303"/>
      <c r="O338" s="303"/>
      <c r="P338" s="34"/>
      <c r="Q338" s="34">
        <f>Kotikuntakorvaus!F340</f>
        <v>1092529.0486250001</v>
      </c>
      <c r="R338" s="341">
        <f>+Yhteenveto[[#This Row],[Kunnan  peruspalvelujen valtionosuus ]]+Yhteenveto[[#This Row],[Veroperustemuutoksista johtuvien veromenetysten korvaus]]+Yhteenveto[[#This Row],[Kotikuntakorvaus, netto]]</f>
        <v>1092529.0486250001</v>
      </c>
      <c r="S338" s="11"/>
      <c r="T338"/>
    </row>
    <row r="339" spans="1:20" ht="15" x14ac:dyDescent="0.25">
      <c r="A339" s="443">
        <v>90035541</v>
      </c>
      <c r="B339" s="253" t="s">
        <v>334</v>
      </c>
      <c r="C339" s="37"/>
      <c r="D339" s="37"/>
      <c r="E339" s="37"/>
      <c r="F339" s="15"/>
      <c r="G339" s="16"/>
      <c r="H339" s="17"/>
      <c r="I339" s="17"/>
      <c r="J339" s="15"/>
      <c r="K339" s="15"/>
      <c r="L339" s="18"/>
      <c r="M339" s="15"/>
      <c r="N339" s="303"/>
      <c r="O339" s="303"/>
      <c r="P339" s="34"/>
      <c r="Q339" s="34">
        <f>Kotikuntakorvaus!F341</f>
        <v>2209020.28898875</v>
      </c>
      <c r="R339" s="341">
        <f>+Yhteenveto[[#This Row],[Kunnan  peruspalvelujen valtionosuus ]]+Yhteenveto[[#This Row],[Veroperustemuutoksista johtuvien veromenetysten korvaus]]+Yhteenveto[[#This Row],[Kotikuntakorvaus, netto]]</f>
        <v>2209020.28898875</v>
      </c>
      <c r="S339" s="11"/>
      <c r="T339"/>
    </row>
    <row r="340" spans="1:20" ht="15" x14ac:dyDescent="0.25">
      <c r="A340" s="443">
        <v>90035551</v>
      </c>
      <c r="B340" s="253" t="s">
        <v>1043</v>
      </c>
      <c r="C340" s="37"/>
      <c r="D340" s="37"/>
      <c r="E340" s="37"/>
      <c r="F340" s="15"/>
      <c r="G340" s="16"/>
      <c r="H340" s="17"/>
      <c r="I340" s="17"/>
      <c r="J340" s="15"/>
      <c r="K340" s="15"/>
      <c r="L340" s="18"/>
      <c r="M340" s="15"/>
      <c r="N340" s="303"/>
      <c r="O340" s="303"/>
      <c r="P340" s="34"/>
      <c r="Q340" s="34">
        <f>Kotikuntakorvaus!F342</f>
        <v>1504476.7663712502</v>
      </c>
      <c r="R340" s="341">
        <f>+Yhteenveto[[#This Row],[Kunnan  peruspalvelujen valtionosuus ]]+Yhteenveto[[#This Row],[Veroperustemuutoksista johtuvien veromenetysten korvaus]]+Yhteenveto[[#This Row],[Kotikuntakorvaus, netto]]</f>
        <v>1504476.7663712502</v>
      </c>
      <c r="S340" s="11"/>
      <c r="T340"/>
    </row>
    <row r="341" spans="1:20" ht="15" x14ac:dyDescent="0.25">
      <c r="A341" s="443">
        <v>90036381</v>
      </c>
      <c r="B341" s="253" t="s">
        <v>335</v>
      </c>
      <c r="C341" s="37"/>
      <c r="D341" s="37"/>
      <c r="E341" s="37"/>
      <c r="F341" s="15"/>
      <c r="G341" s="16"/>
      <c r="H341" s="17"/>
      <c r="I341" s="17"/>
      <c r="J341" s="15"/>
      <c r="K341" s="15"/>
      <c r="L341" s="18"/>
      <c r="M341" s="15"/>
      <c r="N341" s="303"/>
      <c r="O341" s="303"/>
      <c r="P341" s="34"/>
      <c r="Q341" s="34">
        <f>Kotikuntakorvaus!F343</f>
        <v>2273286.7036137497</v>
      </c>
      <c r="R341" s="341">
        <f>+Yhteenveto[[#This Row],[Kunnan  peruspalvelujen valtionosuus ]]+Yhteenveto[[#This Row],[Veroperustemuutoksista johtuvien veromenetysten korvaus]]+Yhteenveto[[#This Row],[Kotikuntakorvaus, netto]]</f>
        <v>2273286.7036137497</v>
      </c>
      <c r="S341" s="11"/>
      <c r="T341"/>
    </row>
    <row r="342" spans="1:20" ht="15" x14ac:dyDescent="0.25">
      <c r="A342" s="443">
        <v>90036811</v>
      </c>
      <c r="B342" s="253" t="s">
        <v>336</v>
      </c>
      <c r="C342" s="37"/>
      <c r="D342" s="37"/>
      <c r="E342" s="37"/>
      <c r="F342" s="15"/>
      <c r="G342" s="16"/>
      <c r="H342" s="17"/>
      <c r="I342" s="17"/>
      <c r="J342" s="15"/>
      <c r="K342" s="15"/>
      <c r="L342" s="18"/>
      <c r="M342" s="15"/>
      <c r="N342" s="303"/>
      <c r="O342" s="303"/>
      <c r="P342" s="34"/>
      <c r="Q342" s="34">
        <f>Kotikuntakorvaus!F344</f>
        <v>4852297.9225150002</v>
      </c>
      <c r="R342" s="341">
        <f>+Yhteenveto[[#This Row],[Kunnan  peruspalvelujen valtionosuus ]]+Yhteenveto[[#This Row],[Veroperustemuutoksista johtuvien veromenetysten korvaus]]+Yhteenveto[[#This Row],[Kotikuntakorvaus, netto]]</f>
        <v>4852297.9225150002</v>
      </c>
      <c r="S342" s="11"/>
      <c r="T342"/>
    </row>
    <row r="343" spans="1:20" ht="15" x14ac:dyDescent="0.25">
      <c r="A343" s="443">
        <v>90037151</v>
      </c>
      <c r="B343" s="253" t="s">
        <v>337</v>
      </c>
      <c r="C343" s="37"/>
      <c r="D343" s="37"/>
      <c r="E343" s="37"/>
      <c r="F343" s="15"/>
      <c r="G343" s="16"/>
      <c r="H343" s="17"/>
      <c r="I343" s="17"/>
      <c r="J343" s="15"/>
      <c r="K343" s="15"/>
      <c r="L343" s="18"/>
      <c r="M343" s="15"/>
      <c r="N343" s="303"/>
      <c r="O343" s="303"/>
      <c r="P343" s="34"/>
      <c r="Q343" s="34">
        <f>Kotikuntakorvaus!F345</f>
        <v>1611893.48795875</v>
      </c>
      <c r="R343" s="341">
        <f>+Yhteenveto[[#This Row],[Kunnan  peruspalvelujen valtionosuus ]]+Yhteenveto[[#This Row],[Veroperustemuutoksista johtuvien veromenetysten korvaus]]+Yhteenveto[[#This Row],[Kotikuntakorvaus, netto]]</f>
        <v>1611893.48795875</v>
      </c>
      <c r="S343" s="11"/>
      <c r="T343"/>
    </row>
    <row r="344" spans="1:20" ht="15" x14ac:dyDescent="0.25">
      <c r="A344" s="443">
        <v>90037171</v>
      </c>
      <c r="B344" s="253" t="s">
        <v>338</v>
      </c>
      <c r="C344" s="37"/>
      <c r="D344" s="37"/>
      <c r="E344" s="37"/>
      <c r="F344" s="15"/>
      <c r="G344" s="16"/>
      <c r="H344" s="17"/>
      <c r="I344" s="17"/>
      <c r="J344" s="15"/>
      <c r="K344" s="15"/>
      <c r="L344" s="18"/>
      <c r="M344" s="15"/>
      <c r="N344" s="303"/>
      <c r="O344" s="303"/>
      <c r="P344" s="34"/>
      <c r="Q344" s="34">
        <f>Kotikuntakorvaus!F346</f>
        <v>1018898.0992975001</v>
      </c>
      <c r="R344" s="341">
        <f>+Yhteenveto[[#This Row],[Kunnan  peruspalvelujen valtionosuus ]]+Yhteenveto[[#This Row],[Veroperustemuutoksista johtuvien veromenetysten korvaus]]+Yhteenveto[[#This Row],[Kotikuntakorvaus, netto]]</f>
        <v>1018898.0992975001</v>
      </c>
      <c r="S344" s="11"/>
      <c r="T344"/>
    </row>
    <row r="345" spans="1:20" ht="15" x14ac:dyDescent="0.25">
      <c r="A345" s="46">
        <v>90037181</v>
      </c>
      <c r="B345" s="445" t="s">
        <v>1044</v>
      </c>
      <c r="C345" s="39"/>
      <c r="D345" s="39"/>
      <c r="E345" s="39"/>
      <c r="F345" s="15"/>
      <c r="G345" s="40"/>
      <c r="H345" s="41"/>
      <c r="I345" s="41"/>
      <c r="J345" s="15"/>
      <c r="K345" s="15"/>
      <c r="L345" s="42"/>
      <c r="M345" s="15"/>
      <c r="N345" s="303"/>
      <c r="O345" s="303"/>
      <c r="P345" s="34"/>
      <c r="Q345" s="34">
        <f>Kotikuntakorvaus!F347</f>
        <v>3151165.9273912502</v>
      </c>
      <c r="R345" s="341">
        <f>+Yhteenveto[[#This Row],[Kunnan  peruspalvelujen valtionosuus ]]+Yhteenveto[[#This Row],[Veroperustemuutoksista johtuvien veromenetysten korvaus]]+Yhteenveto[[#This Row],[Kotikuntakorvaus, netto]]</f>
        <v>3151165.9273912502</v>
      </c>
      <c r="S345" s="11"/>
      <c r="T345"/>
    </row>
    <row r="346" spans="1:20" ht="15" x14ac:dyDescent="0.25">
      <c r="A346" s="443">
        <v>90037191</v>
      </c>
      <c r="B346" s="253" t="s">
        <v>339</v>
      </c>
      <c r="C346" s="37"/>
      <c r="D346" s="37"/>
      <c r="E346" s="37"/>
      <c r="F346" s="15"/>
      <c r="G346" s="16"/>
      <c r="H346" s="17"/>
      <c r="I346" s="17"/>
      <c r="J346" s="15"/>
      <c r="K346" s="15"/>
      <c r="L346" s="18"/>
      <c r="M346" s="15"/>
      <c r="N346" s="303"/>
      <c r="O346" s="303"/>
      <c r="P346" s="34"/>
      <c r="Q346" s="34">
        <f>Kotikuntakorvaus!F348</f>
        <v>1803131.9760499997</v>
      </c>
      <c r="R346" s="341">
        <f>+Yhteenveto[[#This Row],[Kunnan  peruspalvelujen valtionosuus ]]+Yhteenveto[[#This Row],[Veroperustemuutoksista johtuvien veromenetysten korvaus]]+Yhteenveto[[#This Row],[Kotikuntakorvaus, netto]]</f>
        <v>1803131.9760499997</v>
      </c>
      <c r="S346" s="11"/>
      <c r="T346"/>
    </row>
    <row r="347" spans="1:20" ht="15" x14ac:dyDescent="0.25">
      <c r="A347" s="443">
        <v>90037251</v>
      </c>
      <c r="B347" s="253" t="s">
        <v>340</v>
      </c>
      <c r="C347" s="37"/>
      <c r="D347" s="37"/>
      <c r="E347" s="37"/>
      <c r="F347" s="15"/>
      <c r="G347" s="16"/>
      <c r="H347" s="17"/>
      <c r="I347" s="17"/>
      <c r="J347" s="15"/>
      <c r="K347" s="15"/>
      <c r="L347" s="18"/>
      <c r="M347" s="15"/>
      <c r="N347" s="303"/>
      <c r="O347" s="303"/>
      <c r="P347" s="34"/>
      <c r="Q347" s="34">
        <f>Kotikuntakorvaus!F349</f>
        <v>5459248.3040662501</v>
      </c>
      <c r="R347" s="341">
        <f>+Yhteenveto[[#This Row],[Kunnan  peruspalvelujen valtionosuus ]]+Yhteenveto[[#This Row],[Veroperustemuutoksista johtuvien veromenetysten korvaus]]+Yhteenveto[[#This Row],[Kotikuntakorvaus, netto]]</f>
        <v>5459248.3040662501</v>
      </c>
      <c r="S347" s="11"/>
      <c r="T347"/>
    </row>
    <row r="348" spans="1:20" ht="15" x14ac:dyDescent="0.25">
      <c r="A348" s="443">
        <v>90037591</v>
      </c>
      <c r="B348" s="253" t="s">
        <v>341</v>
      </c>
      <c r="C348" s="37"/>
      <c r="D348" s="37"/>
      <c r="E348" s="37"/>
      <c r="F348" s="15"/>
      <c r="G348" s="16"/>
      <c r="H348" s="17"/>
      <c r="I348" s="17"/>
      <c r="J348" s="15"/>
      <c r="K348" s="15"/>
      <c r="L348" s="18"/>
      <c r="M348" s="15"/>
      <c r="N348" s="303"/>
      <c r="O348" s="303"/>
      <c r="P348" s="34"/>
      <c r="Q348" s="34">
        <f>Kotikuntakorvaus!F350</f>
        <v>3613608.6852000002</v>
      </c>
      <c r="R348" s="341">
        <f>+Yhteenveto[[#This Row],[Kunnan  peruspalvelujen valtionosuus ]]+Yhteenveto[[#This Row],[Veroperustemuutoksista johtuvien veromenetysten korvaus]]+Yhteenveto[[#This Row],[Kotikuntakorvaus, netto]]</f>
        <v>3613608.6852000002</v>
      </c>
      <c r="S348" s="11"/>
      <c r="T348"/>
    </row>
    <row r="349" spans="1:20" ht="15" x14ac:dyDescent="0.25">
      <c r="A349" s="443">
        <v>90037841</v>
      </c>
      <c r="B349" s="253" t="s">
        <v>1045</v>
      </c>
      <c r="C349" s="37"/>
      <c r="D349" s="37"/>
      <c r="E349" s="37"/>
      <c r="F349" s="15"/>
      <c r="G349" s="16"/>
      <c r="H349" s="17"/>
      <c r="I349" s="17"/>
      <c r="J349" s="15"/>
      <c r="K349" s="15"/>
      <c r="L349" s="18"/>
      <c r="M349" s="15"/>
      <c r="N349" s="303"/>
      <c r="O349" s="303"/>
      <c r="P349" s="34"/>
      <c r="Q349" s="34">
        <f>Kotikuntakorvaus!F351</f>
        <v>890916.12503</v>
      </c>
      <c r="R349" s="341">
        <f>+Yhteenveto[[#This Row],[Kunnan  peruspalvelujen valtionosuus ]]+Yhteenveto[[#This Row],[Veroperustemuutoksista johtuvien veromenetysten korvaus]]+Yhteenveto[[#This Row],[Kotikuntakorvaus, netto]]</f>
        <v>890916.12503</v>
      </c>
      <c r="S349" s="11"/>
      <c r="T349"/>
    </row>
    <row r="350" spans="1:20" ht="15" x14ac:dyDescent="0.25">
      <c r="A350" s="443">
        <v>90037851</v>
      </c>
      <c r="B350" s="253" t="s">
        <v>342</v>
      </c>
      <c r="C350" s="37"/>
      <c r="D350" s="37"/>
      <c r="E350" s="37"/>
      <c r="F350" s="15"/>
      <c r="G350" s="16"/>
      <c r="H350" s="17"/>
      <c r="I350" s="17"/>
      <c r="J350" s="15"/>
      <c r="K350" s="15"/>
      <c r="L350" s="18"/>
      <c r="M350" s="15"/>
      <c r="N350" s="303"/>
      <c r="O350" s="303"/>
      <c r="P350" s="34"/>
      <c r="Q350" s="34">
        <f>Kotikuntakorvaus!F352</f>
        <v>800575.90789999999</v>
      </c>
      <c r="R350" s="341">
        <f>+Yhteenveto[[#This Row],[Kunnan  peruspalvelujen valtionosuus ]]+Yhteenveto[[#This Row],[Veroperustemuutoksista johtuvien veromenetysten korvaus]]+Yhteenveto[[#This Row],[Kotikuntakorvaus, netto]]</f>
        <v>800575.90789999999</v>
      </c>
      <c r="S350" s="11"/>
      <c r="T350"/>
    </row>
    <row r="351" spans="1:20" ht="15" x14ac:dyDescent="0.25">
      <c r="A351" s="443">
        <v>90037861</v>
      </c>
      <c r="B351" s="253" t="s">
        <v>343</v>
      </c>
      <c r="C351" s="37"/>
      <c r="D351" s="37"/>
      <c r="E351" s="37"/>
      <c r="F351" s="15"/>
      <c r="G351" s="16"/>
      <c r="H351" s="17"/>
      <c r="I351" s="17"/>
      <c r="J351" s="15"/>
      <c r="K351" s="15"/>
      <c r="L351" s="18"/>
      <c r="M351" s="15"/>
      <c r="N351" s="303"/>
      <c r="O351" s="303"/>
      <c r="P351" s="34"/>
      <c r="Q351" s="34">
        <f>Kotikuntakorvaus!F353</f>
        <v>1730878.16417875</v>
      </c>
      <c r="R351" s="341">
        <f>+Yhteenveto[[#This Row],[Kunnan  peruspalvelujen valtionosuus ]]+Yhteenveto[[#This Row],[Veroperustemuutoksista johtuvien veromenetysten korvaus]]+Yhteenveto[[#This Row],[Kotikuntakorvaus, netto]]</f>
        <v>1730878.16417875</v>
      </c>
      <c r="S351" s="11"/>
      <c r="T351"/>
    </row>
    <row r="352" spans="1:20" ht="15" x14ac:dyDescent="0.25">
      <c r="A352" s="46">
        <v>90037981</v>
      </c>
      <c r="B352" s="445" t="s">
        <v>344</v>
      </c>
      <c r="C352" s="39"/>
      <c r="D352" s="39"/>
      <c r="E352" s="39"/>
      <c r="F352" s="15"/>
      <c r="G352" s="40"/>
      <c r="H352" s="41"/>
      <c r="I352" s="41"/>
      <c r="J352" s="15"/>
      <c r="K352" s="15"/>
      <c r="L352" s="42"/>
      <c r="M352" s="15"/>
      <c r="N352" s="303"/>
      <c r="O352" s="303"/>
      <c r="P352" s="34"/>
      <c r="Q352" s="34">
        <f>Kotikuntakorvaus!F354</f>
        <v>2646031.9084387501</v>
      </c>
      <c r="R352" s="341">
        <f>+Yhteenveto[[#This Row],[Kunnan  peruspalvelujen valtionosuus ]]+Yhteenveto[[#This Row],[Veroperustemuutoksista johtuvien veromenetysten korvaus]]+Yhteenveto[[#This Row],[Kotikuntakorvaus, netto]]</f>
        <v>2646031.9084387501</v>
      </c>
      <c r="S352" s="11"/>
      <c r="T352"/>
    </row>
    <row r="353" spans="1:20" ht="15" x14ac:dyDescent="0.25">
      <c r="A353" s="443">
        <v>90037991</v>
      </c>
      <c r="B353" s="253" t="s">
        <v>345</v>
      </c>
      <c r="C353" s="37"/>
      <c r="D353" s="37"/>
      <c r="E353" s="37"/>
      <c r="F353" s="15"/>
      <c r="G353" s="16"/>
      <c r="H353" s="17"/>
      <c r="I353" s="17"/>
      <c r="J353" s="15"/>
      <c r="K353" s="15"/>
      <c r="L353" s="18"/>
      <c r="M353" s="15"/>
      <c r="N353" s="303"/>
      <c r="O353" s="303"/>
      <c r="P353" s="34"/>
      <c r="Q353" s="34">
        <f>Kotikuntakorvaus!F355</f>
        <v>1212431.8164824999</v>
      </c>
      <c r="R353" s="341">
        <f>+Yhteenveto[[#This Row],[Kunnan  peruspalvelujen valtionosuus ]]+Yhteenveto[[#This Row],[Veroperustemuutoksista johtuvien veromenetysten korvaus]]+Yhteenveto[[#This Row],[Kotikuntakorvaus, netto]]</f>
        <v>1212431.8164824999</v>
      </c>
      <c r="S353" s="11"/>
      <c r="T353"/>
    </row>
    <row r="354" spans="1:20" ht="15" x14ac:dyDescent="0.25">
      <c r="A354" s="443">
        <v>90038081</v>
      </c>
      <c r="B354" s="253" t="s">
        <v>346</v>
      </c>
      <c r="C354" s="37"/>
      <c r="D354" s="37"/>
      <c r="E354" s="37"/>
      <c r="F354" s="15"/>
      <c r="G354" s="16"/>
      <c r="H354" s="17"/>
      <c r="I354" s="17"/>
      <c r="J354" s="15"/>
      <c r="K354" s="15"/>
      <c r="L354" s="18"/>
      <c r="M354" s="15"/>
      <c r="N354" s="303"/>
      <c r="O354" s="303"/>
      <c r="P354" s="34"/>
      <c r="Q354" s="34">
        <f>Kotikuntakorvaus!F356</f>
        <v>1421205.85485</v>
      </c>
      <c r="R354" s="341">
        <f>+Yhteenveto[[#This Row],[Kunnan  peruspalvelujen valtionosuus ]]+Yhteenveto[[#This Row],[Veroperustemuutoksista johtuvien veromenetysten korvaus]]+Yhteenveto[[#This Row],[Kotikuntakorvaus, netto]]</f>
        <v>1421205.85485</v>
      </c>
      <c r="S354" s="11"/>
      <c r="T354"/>
    </row>
    <row r="355" spans="1:20" ht="15" x14ac:dyDescent="0.25">
      <c r="A355" s="443">
        <v>90038581</v>
      </c>
      <c r="B355" s="253" t="s">
        <v>347</v>
      </c>
      <c r="C355" s="37"/>
      <c r="D355" s="37"/>
      <c r="E355" s="37"/>
      <c r="F355" s="15"/>
      <c r="G355" s="16"/>
      <c r="H355" s="17"/>
      <c r="I355" s="17"/>
      <c r="J355" s="15"/>
      <c r="K355" s="15"/>
      <c r="L355" s="18"/>
      <c r="M355" s="15"/>
      <c r="N355" s="303"/>
      <c r="O355" s="303"/>
      <c r="P355" s="34"/>
      <c r="Q355" s="34">
        <f>Kotikuntakorvaus!F357</f>
        <v>358055.738625</v>
      </c>
      <c r="R355" s="341">
        <f>+Yhteenveto[[#This Row],[Kunnan  peruspalvelujen valtionosuus ]]+Yhteenveto[[#This Row],[Veroperustemuutoksista johtuvien veromenetysten korvaus]]+Yhteenveto[[#This Row],[Kotikuntakorvaus, netto]]</f>
        <v>358055.738625</v>
      </c>
      <c r="S355" s="11"/>
      <c r="T355"/>
    </row>
    <row r="356" spans="1:20" ht="15" x14ac:dyDescent="0.25">
      <c r="A356" s="443">
        <v>90038611</v>
      </c>
      <c r="B356" s="253" t="s">
        <v>348</v>
      </c>
      <c r="C356" s="37"/>
      <c r="D356" s="37"/>
      <c r="E356" s="37"/>
      <c r="F356" s="15"/>
      <c r="G356" s="16"/>
      <c r="H356" s="17"/>
      <c r="I356" s="17"/>
      <c r="J356" s="15"/>
      <c r="K356" s="15"/>
      <c r="L356" s="18"/>
      <c r="M356" s="15"/>
      <c r="N356" s="303"/>
      <c r="O356" s="303"/>
      <c r="P356" s="34"/>
      <c r="Q356" s="34">
        <f>Kotikuntakorvaus!F358</f>
        <v>975013.31902499998</v>
      </c>
      <c r="R356" s="341">
        <f>+Yhteenveto[[#This Row],[Kunnan  peruspalvelujen valtionosuus ]]+Yhteenveto[[#This Row],[Veroperustemuutoksista johtuvien veromenetysten korvaus]]+Yhteenveto[[#This Row],[Kotikuntakorvaus, netto]]</f>
        <v>975013.31902499998</v>
      </c>
      <c r="S356" s="11"/>
      <c r="T356"/>
    </row>
    <row r="357" spans="1:20" ht="15" x14ac:dyDescent="0.25">
      <c r="A357" s="443">
        <v>90038691</v>
      </c>
      <c r="B357" s="253" t="s">
        <v>349</v>
      </c>
      <c r="C357" s="37"/>
      <c r="D357" s="37"/>
      <c r="E357" s="37"/>
      <c r="F357" s="15"/>
      <c r="G357" s="16"/>
      <c r="H357" s="17"/>
      <c r="I357" s="17"/>
      <c r="J357" s="15"/>
      <c r="K357" s="15"/>
      <c r="L357" s="18"/>
      <c r="M357" s="15"/>
      <c r="N357" s="303"/>
      <c r="O357" s="303"/>
      <c r="P357" s="34"/>
      <c r="Q357" s="34">
        <f>Kotikuntakorvaus!F359</f>
        <v>403960.32049999997</v>
      </c>
      <c r="R357" s="341">
        <f>+Yhteenveto[[#This Row],[Kunnan  peruspalvelujen valtionosuus ]]+Yhteenveto[[#This Row],[Veroperustemuutoksista johtuvien veromenetysten korvaus]]+Yhteenveto[[#This Row],[Kotikuntakorvaus, netto]]</f>
        <v>403960.32049999997</v>
      </c>
      <c r="S357" s="11"/>
      <c r="T357"/>
    </row>
    <row r="358" spans="1:20" ht="15" x14ac:dyDescent="0.25">
      <c r="A358" s="443">
        <v>90053421</v>
      </c>
      <c r="B358" s="253" t="s">
        <v>1046</v>
      </c>
      <c r="C358" s="37"/>
      <c r="D358" s="37"/>
      <c r="E358" s="37"/>
      <c r="F358" s="15"/>
      <c r="G358" s="16"/>
      <c r="H358" s="17"/>
      <c r="I358" s="17"/>
      <c r="J358" s="15"/>
      <c r="K358" s="15"/>
      <c r="L358" s="18"/>
      <c r="M358" s="15"/>
      <c r="N358" s="303"/>
      <c r="O358" s="303"/>
      <c r="P358" s="34"/>
      <c r="Q358" s="34">
        <f>Kotikuntakorvaus!F360</f>
        <v>7858864.4170000004</v>
      </c>
      <c r="R358" s="341">
        <f>+Yhteenveto[[#This Row],[Kunnan  peruspalvelujen valtionosuus ]]+Yhteenveto[[#This Row],[Veroperustemuutoksista johtuvien veromenetysten korvaus]]+Yhteenveto[[#This Row],[Kotikuntakorvaus, netto]]</f>
        <v>7858864.4170000004</v>
      </c>
      <c r="S358" s="11"/>
      <c r="T358"/>
    </row>
    <row r="359" spans="1:20" ht="15" x14ac:dyDescent="0.25">
      <c r="A359" s="443">
        <v>90053431</v>
      </c>
      <c r="B359" s="253" t="s">
        <v>731</v>
      </c>
      <c r="C359" s="37"/>
      <c r="D359" s="37"/>
      <c r="E359" s="37"/>
      <c r="F359" s="15"/>
      <c r="G359" s="16"/>
      <c r="H359" s="17"/>
      <c r="I359" s="17"/>
      <c r="J359" s="15"/>
      <c r="K359" s="15"/>
      <c r="L359" s="18"/>
      <c r="M359" s="15"/>
      <c r="N359" s="303"/>
      <c r="O359" s="303"/>
      <c r="P359" s="34"/>
      <c r="Q359" s="34">
        <f>Kotikuntakorvaus!F361</f>
        <v>8734723.8391750008</v>
      </c>
      <c r="R359" s="341">
        <f>+Yhteenveto[[#This Row],[Kunnan  peruspalvelujen valtionosuus ]]+Yhteenveto[[#This Row],[Veroperustemuutoksista johtuvien veromenetysten korvaus]]+Yhteenveto[[#This Row],[Kotikuntakorvaus, netto]]</f>
        <v>8734723.8391750008</v>
      </c>
      <c r="S359" s="11"/>
      <c r="T359"/>
    </row>
    <row r="360" spans="1:20" ht="15" x14ac:dyDescent="0.25">
      <c r="A360" s="443">
        <v>90000842</v>
      </c>
      <c r="B360" s="253" t="s">
        <v>350</v>
      </c>
      <c r="C360" s="37"/>
      <c r="D360" s="37"/>
      <c r="E360" s="37"/>
      <c r="F360" s="15"/>
      <c r="G360" s="16"/>
      <c r="H360" s="17"/>
      <c r="I360" s="17"/>
      <c r="J360" s="15"/>
      <c r="K360" s="15"/>
      <c r="L360" s="18"/>
      <c r="M360" s="15"/>
      <c r="N360" s="303"/>
      <c r="O360" s="303"/>
      <c r="P360" s="34"/>
      <c r="Q360" s="34">
        <f>Kotikuntakorvaus!F362</f>
        <v>6076250.7687499998</v>
      </c>
      <c r="R360" s="341">
        <f>+Yhteenveto[[#This Row],[Kunnan  peruspalvelujen valtionosuus ]]+Yhteenveto[[#This Row],[Veroperustemuutoksista johtuvien veromenetysten korvaus]]+Yhteenveto[[#This Row],[Kotikuntakorvaus, netto]]</f>
        <v>6076250.7687499998</v>
      </c>
      <c r="S360" s="11"/>
      <c r="T360"/>
    </row>
    <row r="361" spans="1:20" ht="15" x14ac:dyDescent="0.25">
      <c r="A361" s="443">
        <v>90000872</v>
      </c>
      <c r="B361" s="253" t="s">
        <v>351</v>
      </c>
      <c r="C361" s="37"/>
      <c r="D361" s="37"/>
      <c r="E361" s="37"/>
      <c r="F361" s="15"/>
      <c r="G361" s="16"/>
      <c r="H361" s="17"/>
      <c r="I361" s="17"/>
      <c r="J361" s="15"/>
      <c r="K361" s="15"/>
      <c r="L361" s="18"/>
      <c r="M361" s="15"/>
      <c r="N361" s="303"/>
      <c r="O361" s="303"/>
      <c r="P361" s="34"/>
      <c r="Q361" s="34">
        <f>Kotikuntakorvaus!F363</f>
        <v>5491087.2680000002</v>
      </c>
      <c r="R361" s="341">
        <f>+Yhteenveto[[#This Row],[Kunnan  peruspalvelujen valtionosuus ]]+Yhteenveto[[#This Row],[Veroperustemuutoksista johtuvien veromenetysten korvaus]]+Yhteenveto[[#This Row],[Kotikuntakorvaus, netto]]</f>
        <v>5491087.2680000002</v>
      </c>
      <c r="S361" s="11"/>
      <c r="T361"/>
    </row>
    <row r="362" spans="1:20" ht="15" x14ac:dyDescent="0.25">
      <c r="A362" s="443">
        <v>90037822</v>
      </c>
      <c r="B362" s="253" t="s">
        <v>1047</v>
      </c>
      <c r="C362" s="37"/>
      <c r="D362" s="37"/>
      <c r="E362" s="37"/>
      <c r="F362" s="15"/>
      <c r="G362" s="16"/>
      <c r="H362" s="17"/>
      <c r="I362" s="17"/>
      <c r="J362" s="15"/>
      <c r="K362" s="15"/>
      <c r="L362" s="18"/>
      <c r="M362" s="15"/>
      <c r="N362" s="303"/>
      <c r="O362" s="303"/>
      <c r="P362" s="34"/>
      <c r="Q362" s="34">
        <f>Kotikuntakorvaus!F364</f>
        <v>2321804.5472499998</v>
      </c>
      <c r="R362" s="341">
        <f>+Yhteenveto[[#This Row],[Kunnan  peruspalvelujen valtionosuus ]]+Yhteenveto[[#This Row],[Veroperustemuutoksista johtuvien veromenetysten korvaus]]+Yhteenveto[[#This Row],[Kotikuntakorvaus, netto]]</f>
        <v>2321804.5472499998</v>
      </c>
      <c r="S362" s="11"/>
      <c r="T362"/>
    </row>
    <row r="363" spans="1:20" ht="15" x14ac:dyDescent="0.25">
      <c r="A363" s="443">
        <v>90038382</v>
      </c>
      <c r="B363" s="253" t="s">
        <v>353</v>
      </c>
      <c r="C363" s="37"/>
      <c r="D363" s="37"/>
      <c r="E363" s="37"/>
      <c r="F363" s="15"/>
      <c r="G363" s="16"/>
      <c r="H363" s="17"/>
      <c r="I363" s="17"/>
      <c r="J363" s="15"/>
      <c r="K363" s="15"/>
      <c r="L363" s="18"/>
      <c r="M363" s="15"/>
      <c r="N363" s="303"/>
      <c r="O363" s="303"/>
      <c r="P363" s="34"/>
      <c r="Q363" s="34">
        <f>Kotikuntakorvaus!F365</f>
        <v>3343162.7222499996</v>
      </c>
      <c r="R363" s="341">
        <f>+Yhteenveto[[#This Row],[Kunnan  peruspalvelujen valtionosuus ]]+Yhteenveto[[#This Row],[Veroperustemuutoksista johtuvien veromenetysten korvaus]]+Yhteenveto[[#This Row],[Kotikuntakorvaus, netto]]</f>
        <v>3343162.7222499996</v>
      </c>
      <c r="S363" s="11"/>
      <c r="T363"/>
    </row>
    <row r="364" spans="1:20" ht="15" x14ac:dyDescent="0.25">
      <c r="A364" s="443">
        <v>90053342</v>
      </c>
      <c r="B364" s="253" t="s">
        <v>352</v>
      </c>
      <c r="C364" s="37"/>
      <c r="D364" s="37"/>
      <c r="E364" s="37"/>
      <c r="F364" s="15"/>
      <c r="G364" s="16"/>
      <c r="H364" s="17"/>
      <c r="I364" s="17"/>
      <c r="J364" s="15"/>
      <c r="K364" s="15"/>
      <c r="L364" s="18"/>
      <c r="M364" s="15"/>
      <c r="N364" s="303"/>
      <c r="O364" s="303"/>
      <c r="P364" s="34"/>
      <c r="Q364" s="34">
        <f>Kotikuntakorvaus!F366</f>
        <v>876873.35999999952</v>
      </c>
      <c r="R364" s="341">
        <f>+Yhteenveto[[#This Row],[Kunnan  peruspalvelujen valtionosuus ]]+Yhteenveto[[#This Row],[Veroperustemuutoksista johtuvien veromenetysten korvaus]]+Yhteenveto[[#This Row],[Kotikuntakorvaus, netto]]</f>
        <v>876873.35999999952</v>
      </c>
      <c r="S364" s="11"/>
      <c r="T364"/>
    </row>
    <row r="365" spans="1:20" ht="15" x14ac:dyDescent="0.25">
      <c r="A365" s="443">
        <v>90053456</v>
      </c>
      <c r="B365" s="253" t="s">
        <v>732</v>
      </c>
      <c r="C365" s="37"/>
      <c r="D365" s="37"/>
      <c r="E365" s="37"/>
      <c r="F365" s="15"/>
      <c r="G365" s="16"/>
      <c r="H365" s="17"/>
      <c r="I365" s="17"/>
      <c r="J365" s="15"/>
      <c r="K365" s="15"/>
      <c r="L365" s="18"/>
      <c r="M365" s="15"/>
      <c r="N365" s="303"/>
      <c r="O365" s="303"/>
      <c r="P365" s="34"/>
      <c r="Q365" s="34">
        <f>Kotikuntakorvaus!F367</f>
        <v>952366.58750000002</v>
      </c>
      <c r="R365" s="341">
        <f>+Yhteenveto[[#This Row],[Kunnan  peruspalvelujen valtionosuus ]]+Yhteenveto[[#This Row],[Veroperustemuutoksista johtuvien veromenetysten korvaus]]+Yhteenveto[[#This Row],[Kotikuntakorvaus, netto]]</f>
        <v>952366.58750000002</v>
      </c>
      <c r="S365" s="11"/>
      <c r="T365"/>
    </row>
    <row r="366" spans="1:20" ht="15" x14ac:dyDescent="0.25">
      <c r="A366" s="443">
        <v>90000837</v>
      </c>
      <c r="B366" s="253" t="s">
        <v>691</v>
      </c>
      <c r="C366" s="37"/>
      <c r="D366" s="37"/>
      <c r="E366" s="37"/>
      <c r="F366" s="15"/>
      <c r="G366" s="16"/>
      <c r="H366" s="17"/>
      <c r="I366" s="17"/>
      <c r="J366" s="15"/>
      <c r="K366" s="15"/>
      <c r="L366" s="18"/>
      <c r="M366" s="15"/>
      <c r="N366" s="303"/>
      <c r="O366" s="303"/>
      <c r="P366" s="34"/>
      <c r="Q366" s="34">
        <f>Kotikuntakorvaus!F368</f>
        <v>14470886.942944005</v>
      </c>
      <c r="R366" s="341">
        <f>+Yhteenveto[[#This Row],[Kunnan  peruspalvelujen valtionosuus ]]+Yhteenveto[[#This Row],[Veroperustemuutoksista johtuvien veromenetysten korvaus]]+Yhteenveto[[#This Row],[Kotikuntakorvaus, netto]]</f>
        <v>14470886.942944005</v>
      </c>
      <c r="S366" s="11"/>
      <c r="T366"/>
    </row>
    <row r="367" spans="1:20" ht="15" x14ac:dyDescent="0.25">
      <c r="A367" s="443">
        <v>90002047</v>
      </c>
      <c r="B367" s="253" t="s">
        <v>692</v>
      </c>
      <c r="C367" s="37"/>
      <c r="D367" s="37"/>
      <c r="E367" s="37"/>
      <c r="F367" s="15"/>
      <c r="G367" s="16"/>
      <c r="H367" s="17"/>
      <c r="I367" s="17"/>
      <c r="J367" s="15"/>
      <c r="K367" s="15"/>
      <c r="L367" s="18"/>
      <c r="M367" s="15"/>
      <c r="N367" s="303"/>
      <c r="O367" s="303"/>
      <c r="P367" s="34"/>
      <c r="Q367" s="34">
        <f>Kotikuntakorvaus!F369</f>
        <v>8029409.1195819993</v>
      </c>
      <c r="R367" s="341">
        <f>+Yhteenveto[[#This Row],[Kunnan  peruspalvelujen valtionosuus ]]+Yhteenveto[[#This Row],[Veroperustemuutoksista johtuvien veromenetysten korvaus]]+Yhteenveto[[#This Row],[Kotikuntakorvaus, netto]]</f>
        <v>8029409.1195819993</v>
      </c>
      <c r="S367" s="11"/>
      <c r="T367"/>
    </row>
    <row r="368" spans="1:20" s="45" customFormat="1" ht="15" x14ac:dyDescent="0.25">
      <c r="A368" s="46">
        <v>90005997</v>
      </c>
      <c r="B368" s="445" t="s">
        <v>693</v>
      </c>
      <c r="C368" s="39"/>
      <c r="D368" s="39"/>
      <c r="E368" s="39"/>
      <c r="F368" s="15"/>
      <c r="G368" s="40"/>
      <c r="H368" s="41"/>
      <c r="I368" s="41"/>
      <c r="J368" s="15"/>
      <c r="K368" s="15"/>
      <c r="L368" s="42"/>
      <c r="M368" s="15"/>
      <c r="N368" s="303"/>
      <c r="O368" s="303"/>
      <c r="P368" s="34"/>
      <c r="Q368" s="34">
        <f>Kotikuntakorvaus!F370</f>
        <v>8367707.526168</v>
      </c>
      <c r="R368" s="341">
        <f>+Yhteenveto[[#This Row],[Kunnan  peruspalvelujen valtionosuus ]]+Yhteenveto[[#This Row],[Veroperustemuutoksista johtuvien veromenetysten korvaus]]+Yhteenveto[[#This Row],[Kotikuntakorvaus, netto]]</f>
        <v>8367707.526168</v>
      </c>
      <c r="S368" s="44"/>
    </row>
    <row r="369" spans="1:20" ht="15" x14ac:dyDescent="0.25">
      <c r="A369" s="443">
        <v>90008177</v>
      </c>
      <c r="B369" s="253" t="s">
        <v>701</v>
      </c>
      <c r="C369" s="37"/>
      <c r="D369" s="37"/>
      <c r="E369" s="37"/>
      <c r="F369" s="15"/>
      <c r="G369" s="16"/>
      <c r="H369" s="17"/>
      <c r="I369" s="17"/>
      <c r="J369" s="15"/>
      <c r="K369" s="15"/>
      <c r="L369" s="18"/>
      <c r="M369" s="15"/>
      <c r="N369" s="303"/>
      <c r="O369" s="303"/>
      <c r="P369" s="34"/>
      <c r="Q369" s="34">
        <f>Kotikuntakorvaus!F371</f>
        <v>7204375.2504589986</v>
      </c>
      <c r="R369" s="341">
        <f>+Yhteenveto[[#This Row],[Kunnan  peruspalvelujen valtionosuus ]]+Yhteenveto[[#This Row],[Veroperustemuutoksista johtuvien veromenetysten korvaus]]+Yhteenveto[[#This Row],[Kotikuntakorvaus, netto]]</f>
        <v>7204375.2504589986</v>
      </c>
      <c r="S369" s="11"/>
      <c r="T369"/>
    </row>
    <row r="370" spans="1:20" ht="15" x14ac:dyDescent="0.25">
      <c r="A370" s="443">
        <v>90008367</v>
      </c>
      <c r="B370" s="253" t="s">
        <v>694</v>
      </c>
      <c r="C370" s="37"/>
      <c r="D370" s="37"/>
      <c r="E370" s="37"/>
      <c r="F370" s="15"/>
      <c r="G370" s="16"/>
      <c r="H370" s="17"/>
      <c r="I370" s="17"/>
      <c r="J370" s="15"/>
      <c r="K370" s="15"/>
      <c r="L370" s="18"/>
      <c r="M370" s="15"/>
      <c r="N370" s="303"/>
      <c r="O370" s="303"/>
      <c r="P370" s="34"/>
      <c r="Q370" s="34">
        <f>Kotikuntakorvaus!F372</f>
        <v>10074733.669604499</v>
      </c>
      <c r="R370" s="341">
        <f>+Yhteenveto[[#This Row],[Kunnan  peruspalvelujen valtionosuus ]]+Yhteenveto[[#This Row],[Veroperustemuutoksista johtuvien veromenetysten korvaus]]+Yhteenveto[[#This Row],[Kotikuntakorvaus, netto]]</f>
        <v>10074733.669604499</v>
      </c>
      <c r="S370" s="11"/>
      <c r="T370"/>
    </row>
    <row r="371" spans="1:20" ht="15" x14ac:dyDescent="0.25">
      <c r="A371" s="443">
        <v>90008987</v>
      </c>
      <c r="B371" s="253" t="s">
        <v>695</v>
      </c>
      <c r="C371" s="37"/>
      <c r="D371" s="37"/>
      <c r="E371" s="37"/>
      <c r="F371" s="15"/>
      <c r="G371" s="16"/>
      <c r="H371" s="17"/>
      <c r="I371" s="17"/>
      <c r="J371" s="15"/>
      <c r="K371" s="15"/>
      <c r="L371" s="18"/>
      <c r="M371" s="15"/>
      <c r="N371" s="303"/>
      <c r="O371" s="303"/>
      <c r="P371" s="34"/>
      <c r="Q371" s="34">
        <f>Kotikuntakorvaus!F373</f>
        <v>5404144.443983499</v>
      </c>
      <c r="R371" s="341">
        <f>+Yhteenveto[[#This Row],[Kunnan  peruspalvelujen valtionosuus ]]+Yhteenveto[[#This Row],[Veroperustemuutoksista johtuvien veromenetysten korvaus]]+Yhteenveto[[#This Row],[Kotikuntakorvaus, netto]]</f>
        <v>5404144.443983499</v>
      </c>
      <c r="S371" s="11"/>
      <c r="T371"/>
    </row>
    <row r="372" spans="1:20" ht="15" x14ac:dyDescent="0.25">
      <c r="A372" s="443">
        <v>90038737</v>
      </c>
      <c r="B372" s="253" t="s">
        <v>354</v>
      </c>
      <c r="C372" s="37"/>
      <c r="D372" s="37"/>
      <c r="E372" s="37"/>
      <c r="F372" s="15"/>
      <c r="G372" s="16"/>
      <c r="H372" s="17"/>
      <c r="I372" s="17"/>
      <c r="J372" s="15"/>
      <c r="K372" s="15"/>
      <c r="L372" s="18"/>
      <c r="M372" s="15"/>
      <c r="N372" s="303"/>
      <c r="O372" s="303"/>
      <c r="P372" s="34"/>
      <c r="Q372" s="34">
        <f>Kotikuntakorvaus!F374</f>
        <v>10230074.774669498</v>
      </c>
      <c r="R372" s="341">
        <f>+Yhteenveto[[#This Row],[Kunnan  peruspalvelujen valtionosuus ]]+Yhteenveto[[#This Row],[Veroperustemuutoksista johtuvien veromenetysten korvaus]]+Yhteenveto[[#This Row],[Kotikuntakorvaus, netto]]</f>
        <v>10230074.774669498</v>
      </c>
      <c r="S372" s="11"/>
      <c r="T372"/>
    </row>
    <row r="373" spans="1:20" ht="15" x14ac:dyDescent="0.25">
      <c r="A373" s="443">
        <v>90042287</v>
      </c>
      <c r="B373" s="253" t="s">
        <v>696</v>
      </c>
      <c r="C373" s="37"/>
      <c r="D373" s="37"/>
      <c r="E373" s="37"/>
      <c r="F373" s="15"/>
      <c r="G373" s="16"/>
      <c r="H373" s="17"/>
      <c r="I373" s="17"/>
      <c r="J373" s="15"/>
      <c r="K373" s="15"/>
      <c r="L373" s="18"/>
      <c r="M373" s="15"/>
      <c r="N373" s="303"/>
      <c r="O373" s="303"/>
      <c r="P373" s="34"/>
      <c r="Q373" s="34">
        <f>Kotikuntakorvaus!F375</f>
        <v>5502527.1438579997</v>
      </c>
      <c r="R373" s="341">
        <f>+Yhteenveto[[#This Row],[Kunnan  peruspalvelujen valtionosuus ]]+Yhteenveto[[#This Row],[Veroperustemuutoksista johtuvien veromenetysten korvaus]]+Yhteenveto[[#This Row],[Kotikuntakorvaus, netto]]</f>
        <v>5502527.1438579997</v>
      </c>
      <c r="S373" s="11"/>
      <c r="T373"/>
    </row>
    <row r="374" spans="1:20" x14ac:dyDescent="0.2">
      <c r="A374" s="47"/>
      <c r="B374" s="48"/>
      <c r="C374" s="49"/>
      <c r="D374" s="49"/>
      <c r="E374" s="49"/>
      <c r="N374" s="113"/>
      <c r="O374" s="113"/>
      <c r="P374" s="340"/>
      <c r="Q374" s="113"/>
      <c r="R374" s="70"/>
      <c r="S374" s="25"/>
    </row>
    <row r="375" spans="1:20" x14ac:dyDescent="0.2">
      <c r="A375" s="47"/>
      <c r="B375" s="48"/>
      <c r="C375" s="49"/>
      <c r="D375" s="49"/>
      <c r="E375" s="49"/>
      <c r="N375" s="113"/>
      <c r="O375" s="113"/>
      <c r="P375" s="340"/>
      <c r="Q375" s="113"/>
      <c r="R375" s="70"/>
      <c r="S375" s="25"/>
    </row>
    <row r="376" spans="1:20" x14ac:dyDescent="0.2">
      <c r="A376" s="52"/>
      <c r="N376" s="113"/>
      <c r="O376" s="113"/>
      <c r="P376" s="340"/>
      <c r="Q376" s="113"/>
      <c r="R376" s="70"/>
      <c r="S376" s="25"/>
    </row>
    <row r="377" spans="1:20" x14ac:dyDescent="0.2">
      <c r="A377" s="52"/>
      <c r="P377" s="340"/>
      <c r="R377" s="70"/>
    </row>
    <row r="378" spans="1:20" x14ac:dyDescent="0.2">
      <c r="A378" s="52"/>
      <c r="P378" s="340"/>
      <c r="R378" s="70"/>
    </row>
    <row r="379" spans="1:20" x14ac:dyDescent="0.2">
      <c r="A379" s="52"/>
      <c r="P379" s="340"/>
      <c r="R379" s="70"/>
    </row>
    <row r="380" spans="1:20" x14ac:dyDescent="0.2">
      <c r="A380" s="52"/>
      <c r="P380" s="340"/>
      <c r="R380" s="70"/>
    </row>
    <row r="381" spans="1:20" x14ac:dyDescent="0.2">
      <c r="A381" s="52"/>
      <c r="R381" s="70"/>
    </row>
    <row r="382" spans="1:20" x14ac:dyDescent="0.2">
      <c r="A382" s="52"/>
      <c r="R382" s="70"/>
    </row>
    <row r="383" spans="1:20" x14ac:dyDescent="0.2">
      <c r="A383" s="52"/>
      <c r="R383" s="70"/>
    </row>
    <row r="384" spans="1:20" x14ac:dyDescent="0.2">
      <c r="A384" s="52"/>
      <c r="R384" s="70"/>
    </row>
    <row r="385" spans="1:18" x14ac:dyDescent="0.2">
      <c r="A385" s="52"/>
      <c r="R385" s="70"/>
    </row>
    <row r="386" spans="1:18" x14ac:dyDescent="0.2">
      <c r="A386" s="53"/>
      <c r="R386" s="70"/>
    </row>
    <row r="387" spans="1:18" x14ac:dyDescent="0.2">
      <c r="A387" s="53"/>
      <c r="B387" s="54"/>
      <c r="R387" s="70"/>
    </row>
    <row r="388" spans="1:18" x14ac:dyDescent="0.2">
      <c r="A388" s="53"/>
      <c r="B388" s="55"/>
    </row>
    <row r="389" spans="1:18" x14ac:dyDescent="0.2">
      <c r="A389" s="53"/>
    </row>
    <row r="390" spans="1:18" x14ac:dyDescent="0.2">
      <c r="A390" s="53"/>
    </row>
    <row r="391" spans="1:18" x14ac:dyDescent="0.2">
      <c r="A391" s="53"/>
      <c r="C391" s="7"/>
      <c r="D391" s="7"/>
      <c r="E391" s="7"/>
    </row>
    <row r="392" spans="1:18" x14ac:dyDescent="0.2">
      <c r="A392" s="53"/>
      <c r="B392" s="54"/>
      <c r="C392" s="7"/>
      <c r="D392" s="7"/>
      <c r="E392" s="7"/>
    </row>
    <row r="393" spans="1:18" x14ac:dyDescent="0.2">
      <c r="A393" s="53"/>
      <c r="B393" s="56"/>
      <c r="C393" s="7"/>
      <c r="D393" s="7"/>
      <c r="E393" s="7"/>
    </row>
    <row r="394" spans="1:18" x14ac:dyDescent="0.2">
      <c r="A394" s="57"/>
      <c r="B394" s="56"/>
      <c r="C394" s="7"/>
      <c r="D394" s="7"/>
      <c r="E394" s="7"/>
    </row>
    <row r="395" spans="1:18" x14ac:dyDescent="0.2">
      <c r="A395" s="53"/>
      <c r="B395" s="54"/>
      <c r="C395" s="7"/>
      <c r="D395" s="7"/>
      <c r="E395" s="7"/>
    </row>
    <row r="396" spans="1:18" x14ac:dyDescent="0.2">
      <c r="A396" s="53"/>
      <c r="C396" s="7"/>
      <c r="D396" s="7"/>
      <c r="E396" s="7"/>
    </row>
    <row r="397" spans="1:18" x14ac:dyDescent="0.2">
      <c r="A397" s="53"/>
      <c r="C397" s="7"/>
      <c r="D397" s="7"/>
      <c r="E397" s="7"/>
    </row>
    <row r="398" spans="1:18" x14ac:dyDescent="0.2">
      <c r="A398" s="57"/>
    </row>
    <row r="399" spans="1:18" x14ac:dyDescent="0.2">
      <c r="A399" s="53"/>
    </row>
    <row r="400" spans="1:18" x14ac:dyDescent="0.2">
      <c r="A400" s="53"/>
    </row>
    <row r="401" spans="1:2" x14ac:dyDescent="0.2">
      <c r="A401" s="53"/>
    </row>
    <row r="402" spans="1:2" x14ac:dyDescent="0.2">
      <c r="A402" s="53"/>
      <c r="B402" s="55"/>
    </row>
  </sheetData>
  <pageMargins left="0.51181102362204722" right="0.51181102362204722" top="0.55118110236220474" bottom="0.55118110236220474" header="0.31496062992125984" footer="0.31496062992125984"/>
  <pageSetup paperSize="9" scale="65" orientation="landscape" r:id="rId1"/>
  <ignoredErrors>
    <ignoredError sqref="R6:R7 R8:R184 R185:R373"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305"/>
  <sheetViews>
    <sheetView zoomScale="90" zoomScaleNormal="90" workbookViewId="0">
      <pane xSplit="2" ySplit="6" topLeftCell="C7"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0.375" style="127" customWidth="1"/>
    <col min="2" max="2" width="17.625" style="124" bestFit="1" customWidth="1"/>
    <col min="3" max="3" width="11.625" style="36" bestFit="1" customWidth="1"/>
    <col min="4" max="8" width="10.625" style="131" customWidth="1"/>
    <col min="9" max="9" width="9.625" bestFit="1" customWidth="1"/>
    <col min="10" max="10" width="22.5" style="137" customWidth="1"/>
    <col min="11" max="11" width="13.5" style="130" bestFit="1" customWidth="1"/>
    <col min="12" max="13" width="15.5" style="130" bestFit="1" customWidth="1"/>
    <col min="14" max="14" width="13.875" style="130" bestFit="1" customWidth="1"/>
    <col min="15" max="15" width="13.875" style="130" customWidth="1"/>
    <col min="16" max="16" width="27.125" style="139" customWidth="1"/>
    <col min="17" max="17" width="4.125" style="62" customWidth="1"/>
    <col min="18" max="18" width="17.5" style="62" customWidth="1"/>
    <col min="19" max="19" width="9" style="62" customWidth="1"/>
    <col min="20" max="20" width="9.125" style="62" customWidth="1"/>
    <col min="21" max="21" width="10" style="62" customWidth="1"/>
    <col min="22" max="22" width="9.5" style="62" customWidth="1"/>
    <col min="23" max="23" width="10" style="62" customWidth="1"/>
    <col min="24" max="24" width="9.625" style="62" customWidth="1"/>
    <col min="25" max="25" width="8.875" style="62" customWidth="1"/>
    <col min="26" max="26" width="8.625" style="62" bestFit="1" customWidth="1"/>
    <col min="27" max="27" width="9.375" style="62" customWidth="1"/>
    <col min="28" max="28" width="11.125" style="62" bestFit="1" customWidth="1"/>
    <col min="29" max="29" width="10.625" style="62" bestFit="1" customWidth="1"/>
    <col min="30" max="30" width="9.625" style="62" bestFit="1" customWidth="1"/>
    <col min="31" max="43" width="8.625" style="62"/>
  </cols>
  <sheetData>
    <row r="1" spans="1:43" ht="23.25" x14ac:dyDescent="0.35">
      <c r="A1" s="312" t="s">
        <v>1067</v>
      </c>
      <c r="B1" s="125"/>
      <c r="D1" s="126"/>
      <c r="E1" s="126"/>
      <c r="F1" s="126"/>
      <c r="G1" s="126"/>
      <c r="H1" s="126"/>
      <c r="J1" s="144" t="s">
        <v>356</v>
      </c>
      <c r="K1" s="147"/>
      <c r="L1" s="148"/>
      <c r="M1" s="148"/>
      <c r="N1" s="148"/>
      <c r="O1" s="148"/>
      <c r="P1" s="41"/>
      <c r="Q1" s="43"/>
      <c r="R1" s="366"/>
      <c r="S1" s="64"/>
      <c r="T1" s="64"/>
      <c r="U1" s="64"/>
      <c r="V1" s="64"/>
      <c r="W1" s="64"/>
      <c r="X1" s="64"/>
      <c r="Y1" s="64"/>
      <c r="Z1" s="64"/>
      <c r="AA1" s="64"/>
      <c r="AB1" s="65"/>
    </row>
    <row r="2" spans="1:43" x14ac:dyDescent="0.25">
      <c r="A2" s="124" t="s">
        <v>355</v>
      </c>
      <c r="C2" s="129"/>
      <c r="D2" s="128"/>
      <c r="E2" s="128"/>
      <c r="F2" s="128"/>
      <c r="G2" s="128"/>
      <c r="H2" s="128"/>
      <c r="J2" s="213" t="s">
        <v>658</v>
      </c>
      <c r="K2" s="213" t="s">
        <v>358</v>
      </c>
      <c r="L2" s="213" t="s">
        <v>659</v>
      </c>
      <c r="M2" s="213" t="s">
        <v>660</v>
      </c>
      <c r="N2" s="203" t="s">
        <v>709</v>
      </c>
      <c r="O2" s="203" t="s">
        <v>739</v>
      </c>
      <c r="P2" s="145"/>
    </row>
    <row r="3" spans="1:43" x14ac:dyDescent="0.25">
      <c r="A3" s="127" t="s">
        <v>1</v>
      </c>
      <c r="B3" s="133">
        <v>292</v>
      </c>
      <c r="C3" s="333"/>
      <c r="D3" s="333"/>
      <c r="E3" s="333"/>
      <c r="F3" s="333"/>
      <c r="G3" s="333"/>
      <c r="H3" s="333"/>
      <c r="J3" s="320">
        <v>8970.59</v>
      </c>
      <c r="K3" s="320">
        <v>9538.73</v>
      </c>
      <c r="L3" s="320">
        <v>8172.09</v>
      </c>
      <c r="M3" s="320">
        <v>13849.14</v>
      </c>
      <c r="N3" s="320">
        <v>70.22</v>
      </c>
      <c r="O3" s="320">
        <v>86.07</v>
      </c>
      <c r="P3" s="160"/>
      <c r="R3" s="43"/>
      <c r="S3" s="67"/>
      <c r="T3" s="67"/>
      <c r="U3" s="67"/>
      <c r="V3" s="67"/>
      <c r="W3" s="67"/>
      <c r="X3" s="67"/>
      <c r="Y3" s="61"/>
      <c r="Z3" s="61"/>
      <c r="AA3" s="61"/>
      <c r="AB3" s="68"/>
    </row>
    <row r="4" spans="1:43" x14ac:dyDescent="0.25">
      <c r="A4" s="142"/>
      <c r="B4" s="142"/>
      <c r="C4" s="140" t="s">
        <v>648</v>
      </c>
      <c r="D4" s="336"/>
      <c r="E4" s="336"/>
      <c r="F4" s="141"/>
      <c r="G4" s="141"/>
      <c r="H4" s="141"/>
      <c r="I4" s="141"/>
      <c r="J4" s="319" t="s">
        <v>657</v>
      </c>
      <c r="K4" s="318"/>
      <c r="L4" s="318"/>
      <c r="M4" s="318"/>
      <c r="N4" s="318"/>
      <c r="O4" s="318"/>
      <c r="P4" s="143"/>
      <c r="R4" s="69"/>
      <c r="S4" s="68"/>
      <c r="T4" s="68"/>
      <c r="U4" s="68"/>
      <c r="V4" s="68"/>
      <c r="W4" s="68"/>
      <c r="X4" s="68"/>
      <c r="Y4" s="68"/>
      <c r="Z4" s="68"/>
      <c r="AA4" s="68"/>
      <c r="AB4" s="68"/>
      <c r="AC4" s="68"/>
      <c r="AD4" s="72"/>
      <c r="AE4" s="73"/>
      <c r="AF4" s="74"/>
      <c r="AH4" s="71"/>
      <c r="AI4" s="75"/>
      <c r="AJ4" s="75"/>
    </row>
    <row r="5" spans="1:43" s="212" customFormat="1" ht="30" x14ac:dyDescent="0.2">
      <c r="A5" s="198" t="s">
        <v>656</v>
      </c>
      <c r="B5" s="199" t="s">
        <v>3</v>
      </c>
      <c r="C5" s="201" t="s">
        <v>363</v>
      </c>
      <c r="D5" s="200" t="s">
        <v>705</v>
      </c>
      <c r="E5" s="200" t="s">
        <v>706</v>
      </c>
      <c r="F5" s="200" t="s">
        <v>707</v>
      </c>
      <c r="G5" s="200" t="s">
        <v>708</v>
      </c>
      <c r="H5" s="200" t="s">
        <v>704</v>
      </c>
      <c r="I5" s="200" t="s">
        <v>738</v>
      </c>
      <c r="J5" s="202" t="s">
        <v>658</v>
      </c>
      <c r="K5" s="203" t="s">
        <v>358</v>
      </c>
      <c r="L5" s="203" t="s">
        <v>659</v>
      </c>
      <c r="M5" s="203" t="s">
        <v>660</v>
      </c>
      <c r="N5" s="203" t="s">
        <v>709</v>
      </c>
      <c r="O5" s="203" t="s">
        <v>739</v>
      </c>
      <c r="P5" s="204" t="s">
        <v>655</v>
      </c>
      <c r="Q5" s="205"/>
      <c r="R5" s="206"/>
      <c r="S5" s="207"/>
      <c r="T5" s="207"/>
      <c r="U5" s="207"/>
      <c r="V5" s="207"/>
      <c r="W5" s="207"/>
      <c r="X5" s="207"/>
      <c r="Y5" s="207"/>
      <c r="Z5" s="207"/>
      <c r="AA5" s="207"/>
      <c r="AB5" s="207"/>
      <c r="AC5" s="207"/>
      <c r="AD5" s="208"/>
      <c r="AE5" s="209"/>
      <c r="AF5" s="210"/>
      <c r="AG5" s="205"/>
      <c r="AH5" s="205"/>
      <c r="AI5" s="211"/>
      <c r="AJ5" s="211"/>
      <c r="AK5" s="205"/>
      <c r="AL5" s="205"/>
      <c r="AM5" s="205"/>
      <c r="AN5" s="205"/>
      <c r="AO5" s="205"/>
      <c r="AP5" s="205"/>
      <c r="AQ5" s="205"/>
    </row>
    <row r="6" spans="1:43" x14ac:dyDescent="0.25">
      <c r="B6" s="124" t="s">
        <v>359</v>
      </c>
      <c r="C6" s="38">
        <f t="shared" ref="C6:I6" si="0">SUM(C7:C298)</f>
        <v>5605317</v>
      </c>
      <c r="D6" s="38">
        <f t="shared" si="0"/>
        <v>280783</v>
      </c>
      <c r="E6" s="38">
        <f t="shared" si="0"/>
        <v>50320</v>
      </c>
      <c r="F6" s="38">
        <f t="shared" si="0"/>
        <v>355267</v>
      </c>
      <c r="G6" s="38">
        <f t="shared" si="0"/>
        <v>193794</v>
      </c>
      <c r="H6" s="38">
        <f t="shared" si="0"/>
        <v>4725153</v>
      </c>
      <c r="I6" s="38">
        <f t="shared" si="0"/>
        <v>3276639</v>
      </c>
      <c r="J6" s="135">
        <f t="shared" ref="J6:O6" si="1">SUM(J7:J298)</f>
        <v>2518789171.9700007</v>
      </c>
      <c r="K6" s="135">
        <f t="shared" si="1"/>
        <v>479988893.59999996</v>
      </c>
      <c r="L6" s="135">
        <f t="shared" si="1"/>
        <v>2903273898.0299993</v>
      </c>
      <c r="M6" s="135">
        <f t="shared" si="1"/>
        <v>2683880237.1599984</v>
      </c>
      <c r="N6" s="135">
        <f t="shared" si="1"/>
        <v>331800243.65999991</v>
      </c>
      <c r="O6" s="135">
        <f t="shared" si="1"/>
        <v>282020318.73000002</v>
      </c>
      <c r="P6" s="177">
        <f>SUM(P7:P298)</f>
        <v>9199752763.1499996</v>
      </c>
      <c r="R6" s="69"/>
      <c r="S6" s="68"/>
      <c r="T6" s="68"/>
      <c r="U6" s="68"/>
      <c r="V6" s="68"/>
      <c r="W6" s="68"/>
      <c r="X6" s="68"/>
      <c r="Y6" s="68"/>
      <c r="Z6" s="68"/>
      <c r="AA6" s="68"/>
      <c r="AB6" s="68"/>
      <c r="AC6" s="68"/>
    </row>
    <row r="7" spans="1:43" x14ac:dyDescent="0.25">
      <c r="A7" s="127">
        <v>5</v>
      </c>
      <c r="B7" s="124" t="s">
        <v>12</v>
      </c>
      <c r="C7" s="38">
        <f>SUM(Ikärakenne[[#This Row],[0–5-vuotiaat]:[16 vuotta täyttäneet]])</f>
        <v>9078</v>
      </c>
      <c r="D7" s="41">
        <v>439</v>
      </c>
      <c r="E7" s="41">
        <v>90</v>
      </c>
      <c r="F7" s="41">
        <v>647</v>
      </c>
      <c r="G7" s="41">
        <v>383</v>
      </c>
      <c r="H7" s="41">
        <v>7519</v>
      </c>
      <c r="I7" s="41">
        <v>4385</v>
      </c>
      <c r="J7" s="136" cm="1">
        <f t="array" ref="J7">Ikäryhmähinnat[Ikä 0–5]*Ikärakenne[[#This Row],[0–5-vuotiaat]]</f>
        <v>3938089.0100000002</v>
      </c>
      <c r="K7" s="136" cm="1">
        <f t="array" ref="K7">Ikäryhmähinnat[Ikä 6]*Ikärakenne[[#This Row],[6 vuotiaat]]</f>
        <v>858485.7</v>
      </c>
      <c r="L7" s="136" cm="1">
        <f t="array" ref="L7">Ikäryhmähinnat[Ikä 7–12]*Ikärakenne[[#This Row],[7–12-vuotiaat]]</f>
        <v>5287342.2300000004</v>
      </c>
      <c r="M7" s="136" cm="1">
        <f t="array" ref="M7">Ikäryhmähinnat[Ikä 13–15]*Ikärakenne[[#This Row],[13–15-vuotiaat]]</f>
        <v>5304220.62</v>
      </c>
      <c r="N7" s="136" cm="1">
        <f t="array" ref="N7">Ikäryhmähinnat[Ikä 16+]*Ikärakenne[[#This Row],[16 vuotta täyttäneet]]</f>
        <v>527984.17999999993</v>
      </c>
      <c r="O7" s="136" cm="1">
        <f t="array" ref="O7">Ikäryhmähinnat[Ikä 18-64]*Ikärakenne[[#This Row],[18–64-vuotiaat]]</f>
        <v>377416.94999999995</v>
      </c>
      <c r="P7" s="178">
        <f>SUM(Ikärakenne[[#This Row],[Ikä 0–5]:[Ikä 18-64]])</f>
        <v>16293538.690000001</v>
      </c>
      <c r="R7" s="43"/>
      <c r="S7" s="76"/>
      <c r="T7" s="76"/>
      <c r="U7" s="76"/>
      <c r="V7" s="76"/>
      <c r="W7" s="76"/>
      <c r="X7" s="76"/>
      <c r="Y7" s="76"/>
      <c r="Z7" s="76"/>
      <c r="AA7" s="76"/>
      <c r="AB7" s="76"/>
    </row>
    <row r="8" spans="1:43" x14ac:dyDescent="0.25">
      <c r="A8" s="127">
        <v>9</v>
      </c>
      <c r="B8" s="124" t="s">
        <v>13</v>
      </c>
      <c r="C8" s="38">
        <f>SUM(Ikärakenne[[#This Row],[0–5-vuotiaat]:[16 vuotta täyttäneet]])</f>
        <v>2410</v>
      </c>
      <c r="D8" s="41">
        <v>139</v>
      </c>
      <c r="E8" s="41">
        <v>35</v>
      </c>
      <c r="F8" s="41">
        <v>195</v>
      </c>
      <c r="G8" s="41">
        <v>106</v>
      </c>
      <c r="H8" s="41">
        <v>1935</v>
      </c>
      <c r="I8" s="41">
        <v>1211</v>
      </c>
      <c r="J8" s="136" cm="1">
        <f t="array" ref="J8">Ikäryhmähinnat[Ikä 0–5]*Ikärakenne[[#This Row],[0–5-vuotiaat]]</f>
        <v>1246912.01</v>
      </c>
      <c r="K8" s="136" cm="1">
        <f t="array" ref="K8">Ikäryhmähinnat[Ikä 6]*Ikärakenne[[#This Row],[6 vuotiaat]]</f>
        <v>333855.55</v>
      </c>
      <c r="L8" s="136" cm="1">
        <f t="array" ref="L8">Ikäryhmähinnat[Ikä 7–12]*Ikärakenne[[#This Row],[7–12-vuotiaat]]</f>
        <v>1593557.55</v>
      </c>
      <c r="M8" s="136" cm="1">
        <f t="array" ref="M8">Ikäryhmähinnat[Ikä 13–15]*Ikärakenne[[#This Row],[13–15-vuotiaat]]</f>
        <v>1468008.8399999999</v>
      </c>
      <c r="N8" s="136" cm="1">
        <f t="array" ref="N8">Ikäryhmähinnat[Ikä 16+]*Ikärakenne[[#This Row],[16 vuotta täyttäneet]]</f>
        <v>135875.70000000001</v>
      </c>
      <c r="O8" s="136" cm="1">
        <f t="array" ref="O8">Ikäryhmähinnat[Ikä 18-64]*Ikärakenne[[#This Row],[18–64-vuotiaat]]</f>
        <v>104230.76999999999</v>
      </c>
      <c r="P8" s="178">
        <f>SUM(Ikärakenne[[#This Row],[Ikä 0–5]:[Ikä 18-64]])</f>
        <v>4882440.42</v>
      </c>
      <c r="S8" s="77"/>
      <c r="T8" s="77"/>
      <c r="U8" s="77"/>
      <c r="V8" s="77"/>
      <c r="W8" s="77"/>
      <c r="X8" s="77"/>
      <c r="Y8" s="77"/>
      <c r="Z8" s="77"/>
      <c r="AA8" s="77"/>
      <c r="AB8" s="77"/>
      <c r="AE8" s="78"/>
      <c r="AF8" s="43"/>
      <c r="AG8" s="43"/>
      <c r="AH8" s="43"/>
      <c r="AI8" s="43"/>
    </row>
    <row r="9" spans="1:43" x14ac:dyDescent="0.25">
      <c r="A9" s="127">
        <v>10</v>
      </c>
      <c r="B9" s="124" t="s">
        <v>14</v>
      </c>
      <c r="C9" s="38">
        <f>SUM(Ikärakenne[[#This Row],[0–5-vuotiaat]:[16 vuotta täyttäneet]])</f>
        <v>10780</v>
      </c>
      <c r="D9" s="41">
        <v>539</v>
      </c>
      <c r="E9" s="41">
        <v>100</v>
      </c>
      <c r="F9" s="41">
        <v>763</v>
      </c>
      <c r="G9" s="41">
        <v>393</v>
      </c>
      <c r="H9" s="41">
        <v>8985</v>
      </c>
      <c r="I9" s="41">
        <v>5392</v>
      </c>
      <c r="J9" s="136" cm="1">
        <f t="array" ref="J9">Ikäryhmähinnat[Ikä 0–5]*Ikärakenne[[#This Row],[0–5-vuotiaat]]</f>
        <v>4835148.01</v>
      </c>
      <c r="K9" s="136" cm="1">
        <f t="array" ref="K9">Ikäryhmähinnat[Ikä 6]*Ikärakenne[[#This Row],[6 vuotiaat]]</f>
        <v>953873</v>
      </c>
      <c r="L9" s="136" cm="1">
        <f t="array" ref="L9">Ikäryhmähinnat[Ikä 7–12]*Ikärakenne[[#This Row],[7–12-vuotiaat]]</f>
        <v>6235304.6699999999</v>
      </c>
      <c r="M9" s="136" cm="1">
        <f t="array" ref="M9">Ikäryhmähinnat[Ikä 13–15]*Ikärakenne[[#This Row],[13–15-vuotiaat]]</f>
        <v>5442712.0199999996</v>
      </c>
      <c r="N9" s="136" cm="1">
        <f t="array" ref="N9">Ikäryhmähinnat[Ikä 16+]*Ikärakenne[[#This Row],[16 vuotta täyttäneet]]</f>
        <v>630926.69999999995</v>
      </c>
      <c r="O9" s="136" cm="1">
        <f t="array" ref="O9">Ikäryhmähinnat[Ikä 18-64]*Ikärakenne[[#This Row],[18–64-vuotiaat]]</f>
        <v>464089.43999999994</v>
      </c>
      <c r="P9" s="178">
        <f>SUM(Ikärakenne[[#This Row],[Ikä 0–5]:[Ikä 18-64]])</f>
        <v>18562053.84</v>
      </c>
      <c r="AE9" s="79"/>
      <c r="AF9" s="78"/>
      <c r="AG9" s="43"/>
      <c r="AH9" s="43"/>
      <c r="AI9" s="79"/>
      <c r="AJ9" s="63"/>
    </row>
    <row r="10" spans="1:43" x14ac:dyDescent="0.25">
      <c r="A10" s="127">
        <v>16</v>
      </c>
      <c r="B10" s="124" t="s">
        <v>15</v>
      </c>
      <c r="C10" s="38">
        <f>SUM(Ikärakenne[[#This Row],[0–5-vuotiaat]:[16 vuotta täyttäneet]])</f>
        <v>7889</v>
      </c>
      <c r="D10" s="41">
        <v>302</v>
      </c>
      <c r="E10" s="41">
        <v>68</v>
      </c>
      <c r="F10" s="41">
        <v>439</v>
      </c>
      <c r="G10" s="41">
        <v>259</v>
      </c>
      <c r="H10" s="41">
        <v>6821</v>
      </c>
      <c r="I10" s="41">
        <v>3803</v>
      </c>
      <c r="J10" s="136" cm="1">
        <f t="array" ref="J10">Ikäryhmähinnat[Ikä 0–5]*Ikärakenne[[#This Row],[0–5-vuotiaat]]</f>
        <v>2709118.18</v>
      </c>
      <c r="K10" s="136" cm="1">
        <f t="array" ref="K10">Ikäryhmähinnat[Ikä 6]*Ikärakenne[[#This Row],[6 vuotiaat]]</f>
        <v>648633.64</v>
      </c>
      <c r="L10" s="136" cm="1">
        <f t="array" ref="L10">Ikäryhmähinnat[Ikä 7–12]*Ikärakenne[[#This Row],[7–12-vuotiaat]]</f>
        <v>3587547.5100000002</v>
      </c>
      <c r="M10" s="136" cm="1">
        <f t="array" ref="M10">Ikäryhmähinnat[Ikä 13–15]*Ikärakenne[[#This Row],[13–15-vuotiaat]]</f>
        <v>3586927.26</v>
      </c>
      <c r="N10" s="136" cm="1">
        <f t="array" ref="N10">Ikäryhmähinnat[Ikä 16+]*Ikärakenne[[#This Row],[16 vuotta täyttäneet]]</f>
        <v>478970.62</v>
      </c>
      <c r="O10" s="136" cm="1">
        <f t="array" ref="O10">Ikäryhmähinnat[Ikä 18-64]*Ikärakenne[[#This Row],[18–64-vuotiaat]]</f>
        <v>327324.20999999996</v>
      </c>
      <c r="P10" s="178">
        <f>SUM(Ikärakenne[[#This Row],[Ikä 0–5]:[Ikä 18-64]])</f>
        <v>11338521.419999998</v>
      </c>
      <c r="R10" s="80"/>
      <c r="S10" s="67"/>
      <c r="T10" s="67"/>
      <c r="U10" s="67"/>
      <c r="V10" s="67"/>
      <c r="W10" s="67"/>
      <c r="X10" s="67"/>
      <c r="Y10" s="61"/>
      <c r="Z10" s="61"/>
      <c r="AA10" s="81"/>
      <c r="AB10" s="81"/>
      <c r="AC10" s="77"/>
      <c r="AD10" s="77"/>
      <c r="AE10" s="79"/>
      <c r="AF10" s="82"/>
    </row>
    <row r="11" spans="1:43" x14ac:dyDescent="0.25">
      <c r="A11" s="127">
        <v>18</v>
      </c>
      <c r="B11" s="124" t="s">
        <v>16</v>
      </c>
      <c r="C11" s="38">
        <f>SUM(Ikärakenne[[#This Row],[0–5-vuotiaat]:[16 vuotta täyttäneet]])</f>
        <v>4651</v>
      </c>
      <c r="D11" s="41">
        <v>215</v>
      </c>
      <c r="E11" s="41">
        <v>47</v>
      </c>
      <c r="F11" s="41">
        <v>364</v>
      </c>
      <c r="G11" s="41">
        <v>219</v>
      </c>
      <c r="H11" s="41">
        <v>3806</v>
      </c>
      <c r="I11" s="41">
        <v>2609</v>
      </c>
      <c r="J11" s="136" cm="1">
        <f t="array" ref="J11">Ikäryhmähinnat[Ikä 0–5]*Ikärakenne[[#This Row],[0–5-vuotiaat]]</f>
        <v>1928676.85</v>
      </c>
      <c r="K11" s="136" cm="1">
        <f t="array" ref="K11">Ikäryhmähinnat[Ikä 6]*Ikärakenne[[#This Row],[6 vuotiaat]]</f>
        <v>448320.31</v>
      </c>
      <c r="L11" s="136" cm="1">
        <f t="array" ref="L11">Ikäryhmähinnat[Ikä 7–12]*Ikärakenne[[#This Row],[7–12-vuotiaat]]</f>
        <v>2974640.7600000002</v>
      </c>
      <c r="M11" s="136" cm="1">
        <f t="array" ref="M11">Ikäryhmähinnat[Ikä 13–15]*Ikärakenne[[#This Row],[13–15-vuotiaat]]</f>
        <v>3032961.6599999997</v>
      </c>
      <c r="N11" s="136" cm="1">
        <f t="array" ref="N11">Ikäryhmähinnat[Ikä 16+]*Ikärakenne[[#This Row],[16 vuotta täyttäneet]]</f>
        <v>267257.32</v>
      </c>
      <c r="O11" s="136" cm="1">
        <f t="array" ref="O11">Ikäryhmähinnat[Ikä 18-64]*Ikärakenne[[#This Row],[18–64-vuotiaat]]</f>
        <v>224556.62999999998</v>
      </c>
      <c r="P11" s="178">
        <f>SUM(Ikärakenne[[#This Row],[Ikä 0–5]:[Ikä 18-64]])</f>
        <v>8876413.5300000012</v>
      </c>
      <c r="R11" s="83"/>
      <c r="S11" s="77"/>
      <c r="T11" s="77"/>
      <c r="U11" s="77"/>
      <c r="V11" s="77"/>
      <c r="W11" s="77"/>
      <c r="X11" s="77"/>
      <c r="Y11" s="77"/>
      <c r="Z11" s="77"/>
      <c r="AA11" s="77"/>
      <c r="AB11" s="77"/>
      <c r="AC11" s="77"/>
      <c r="AD11" s="84"/>
      <c r="AE11" s="82"/>
      <c r="AF11" s="82"/>
    </row>
    <row r="12" spans="1:43" x14ac:dyDescent="0.25">
      <c r="A12" s="127">
        <v>19</v>
      </c>
      <c r="B12" s="124" t="s">
        <v>17</v>
      </c>
      <c r="C12" s="38">
        <f>SUM(Ikärakenne[[#This Row],[0–5-vuotiaat]:[16 vuotta täyttäneet]])</f>
        <v>3966</v>
      </c>
      <c r="D12" s="41">
        <v>250</v>
      </c>
      <c r="E12" s="41">
        <v>45</v>
      </c>
      <c r="F12" s="41">
        <v>292</v>
      </c>
      <c r="G12" s="41">
        <v>164</v>
      </c>
      <c r="H12" s="41">
        <v>3215</v>
      </c>
      <c r="I12" s="41">
        <v>2189</v>
      </c>
      <c r="J12" s="136" cm="1">
        <f t="array" ref="J12">Ikäryhmähinnat[Ikä 0–5]*Ikärakenne[[#This Row],[0–5-vuotiaat]]</f>
        <v>2242647.5</v>
      </c>
      <c r="K12" s="136" cm="1">
        <f t="array" ref="K12">Ikäryhmähinnat[Ikä 6]*Ikärakenne[[#This Row],[6 vuotiaat]]</f>
        <v>429242.85</v>
      </c>
      <c r="L12" s="136" cm="1">
        <f t="array" ref="L12">Ikäryhmähinnat[Ikä 7–12]*Ikärakenne[[#This Row],[7–12-vuotiaat]]</f>
        <v>2386250.2800000003</v>
      </c>
      <c r="M12" s="136" cm="1">
        <f t="array" ref="M12">Ikäryhmähinnat[Ikä 13–15]*Ikärakenne[[#This Row],[13–15-vuotiaat]]</f>
        <v>2271258.96</v>
      </c>
      <c r="N12" s="136" cm="1">
        <f t="array" ref="N12">Ikäryhmähinnat[Ikä 16+]*Ikärakenne[[#This Row],[16 vuotta täyttäneet]]</f>
        <v>225757.3</v>
      </c>
      <c r="O12" s="136" cm="1">
        <f t="array" ref="O12">Ikäryhmähinnat[Ikä 18-64]*Ikärakenne[[#This Row],[18–64-vuotiaat]]</f>
        <v>188407.22999999998</v>
      </c>
      <c r="P12" s="178">
        <f>SUM(Ikärakenne[[#This Row],[Ikä 0–5]:[Ikä 18-64]])</f>
        <v>7743564.120000001</v>
      </c>
      <c r="R12" s="83"/>
      <c r="S12" s="77"/>
      <c r="T12" s="77"/>
      <c r="U12" s="77"/>
      <c r="V12" s="77"/>
      <c r="W12" s="77"/>
      <c r="X12" s="77"/>
      <c r="Y12" s="77"/>
      <c r="Z12" s="77"/>
      <c r="AA12" s="77"/>
      <c r="AB12" s="77"/>
      <c r="AC12" s="77"/>
      <c r="AD12" s="84"/>
      <c r="AE12" s="85"/>
      <c r="AF12" s="82"/>
    </row>
    <row r="13" spans="1:43" x14ac:dyDescent="0.25">
      <c r="A13" s="127">
        <v>20</v>
      </c>
      <c r="B13" s="124" t="s">
        <v>18</v>
      </c>
      <c r="C13" s="38">
        <f>SUM(Ikärakenne[[#This Row],[0–5-vuotiaat]:[16 vuotta täyttäneet]])</f>
        <v>16387</v>
      </c>
      <c r="D13" s="41">
        <v>794</v>
      </c>
      <c r="E13" s="41">
        <v>122</v>
      </c>
      <c r="F13" s="41">
        <v>1101</v>
      </c>
      <c r="G13" s="41">
        <v>661</v>
      </c>
      <c r="H13" s="41">
        <v>13709</v>
      </c>
      <c r="I13" s="41">
        <v>9049</v>
      </c>
      <c r="J13" s="136" cm="1">
        <f t="array" ref="J13">Ikäryhmähinnat[Ikä 0–5]*Ikärakenne[[#This Row],[0–5-vuotiaat]]</f>
        <v>7122648.46</v>
      </c>
      <c r="K13" s="136" cm="1">
        <f t="array" ref="K13">Ikäryhmähinnat[Ikä 6]*Ikärakenne[[#This Row],[6 vuotiaat]]</f>
        <v>1163725.06</v>
      </c>
      <c r="L13" s="136" cm="1">
        <f t="array" ref="L13">Ikäryhmähinnat[Ikä 7–12]*Ikärakenne[[#This Row],[7–12-vuotiaat]]</f>
        <v>8997471.0899999999</v>
      </c>
      <c r="M13" s="136" cm="1">
        <f t="array" ref="M13">Ikäryhmähinnat[Ikä 13–15]*Ikärakenne[[#This Row],[13–15-vuotiaat]]</f>
        <v>9154281.5399999991</v>
      </c>
      <c r="N13" s="136" cm="1">
        <f t="array" ref="N13">Ikäryhmähinnat[Ikä 16+]*Ikärakenne[[#This Row],[16 vuotta täyttäneet]]</f>
        <v>962645.98</v>
      </c>
      <c r="O13" s="136" cm="1">
        <f t="array" ref="O13">Ikäryhmähinnat[Ikä 18-64]*Ikärakenne[[#This Row],[18–64-vuotiaat]]</f>
        <v>778847.42999999993</v>
      </c>
      <c r="P13" s="178">
        <f>SUM(Ikärakenne[[#This Row],[Ikä 0–5]:[Ikä 18-64]])</f>
        <v>28179619.559999999</v>
      </c>
      <c r="R13" s="86"/>
      <c r="S13" s="77"/>
      <c r="T13" s="77"/>
      <c r="U13" s="77"/>
      <c r="V13" s="77"/>
      <c r="W13" s="77"/>
      <c r="X13" s="77"/>
      <c r="Y13" s="77"/>
      <c r="Z13" s="77"/>
      <c r="AA13" s="77"/>
      <c r="AB13" s="77"/>
      <c r="AC13" s="77"/>
      <c r="AD13" s="84"/>
      <c r="AE13" s="85"/>
      <c r="AF13" s="82"/>
    </row>
    <row r="14" spans="1:43" x14ac:dyDescent="0.25">
      <c r="A14" s="127">
        <v>46</v>
      </c>
      <c r="B14" s="124" t="s">
        <v>19</v>
      </c>
      <c r="C14" s="38">
        <f>SUM(Ikärakenne[[#This Row],[0–5-vuotiaat]:[16 vuotta täyttäneet]])</f>
        <v>1288</v>
      </c>
      <c r="D14" s="41">
        <v>53</v>
      </c>
      <c r="E14" s="41">
        <v>5</v>
      </c>
      <c r="F14" s="41">
        <v>67</v>
      </c>
      <c r="G14" s="41">
        <v>41</v>
      </c>
      <c r="H14" s="41">
        <v>1122</v>
      </c>
      <c r="I14" s="41">
        <v>589</v>
      </c>
      <c r="J14" s="136" cm="1">
        <f t="array" ref="J14">Ikäryhmähinnat[Ikä 0–5]*Ikärakenne[[#This Row],[0–5-vuotiaat]]</f>
        <v>475441.27</v>
      </c>
      <c r="K14" s="136" cm="1">
        <f t="array" ref="K14">Ikäryhmähinnat[Ikä 6]*Ikärakenne[[#This Row],[6 vuotiaat]]</f>
        <v>47693.649999999994</v>
      </c>
      <c r="L14" s="136" cm="1">
        <f t="array" ref="L14">Ikäryhmähinnat[Ikä 7–12]*Ikärakenne[[#This Row],[7–12-vuotiaat]]</f>
        <v>547530.03</v>
      </c>
      <c r="M14" s="136" cm="1">
        <f t="array" ref="M14">Ikäryhmähinnat[Ikä 13–15]*Ikärakenne[[#This Row],[13–15-vuotiaat]]</f>
        <v>567814.74</v>
      </c>
      <c r="N14" s="136" cm="1">
        <f t="array" ref="N14">Ikäryhmähinnat[Ikä 16+]*Ikärakenne[[#This Row],[16 vuotta täyttäneet]]</f>
        <v>78786.84</v>
      </c>
      <c r="O14" s="136" cm="1">
        <f t="array" ref="O14">Ikäryhmähinnat[Ikä 18-64]*Ikärakenne[[#This Row],[18–64-vuotiaat]]</f>
        <v>50695.229999999996</v>
      </c>
      <c r="P14" s="178">
        <f>SUM(Ikärakenne[[#This Row],[Ikä 0–5]:[Ikä 18-64]])</f>
        <v>1767961.7600000002</v>
      </c>
      <c r="R14" s="83"/>
      <c r="S14" s="77"/>
      <c r="T14" s="77"/>
      <c r="U14" s="77"/>
      <c r="V14" s="77"/>
      <c r="W14" s="77"/>
      <c r="X14" s="77"/>
      <c r="Y14" s="77"/>
      <c r="Z14" s="77"/>
      <c r="AA14" s="77"/>
      <c r="AB14" s="87"/>
      <c r="AC14" s="77"/>
      <c r="AD14" s="84"/>
      <c r="AE14" s="85"/>
      <c r="AF14" s="82"/>
    </row>
    <row r="15" spans="1:43" x14ac:dyDescent="0.25">
      <c r="A15" s="127">
        <v>47</v>
      </c>
      <c r="B15" s="124" t="s">
        <v>20</v>
      </c>
      <c r="C15" s="38">
        <f>SUM(Ikärakenne[[#This Row],[0–5-vuotiaat]:[16 vuotta täyttäneet]])</f>
        <v>1762</v>
      </c>
      <c r="D15" s="41">
        <v>60</v>
      </c>
      <c r="E15" s="41">
        <v>7</v>
      </c>
      <c r="F15" s="41">
        <v>85</v>
      </c>
      <c r="G15" s="41">
        <v>63</v>
      </c>
      <c r="H15" s="41">
        <v>1547</v>
      </c>
      <c r="I15" s="41">
        <v>956</v>
      </c>
      <c r="J15" s="136" cm="1">
        <f t="array" ref="J15">Ikäryhmähinnat[Ikä 0–5]*Ikärakenne[[#This Row],[0–5-vuotiaat]]</f>
        <v>538235.4</v>
      </c>
      <c r="K15" s="136" cm="1">
        <f t="array" ref="K15">Ikäryhmähinnat[Ikä 6]*Ikärakenne[[#This Row],[6 vuotiaat]]</f>
        <v>66771.11</v>
      </c>
      <c r="L15" s="136" cm="1">
        <f t="array" ref="L15">Ikäryhmähinnat[Ikä 7–12]*Ikärakenne[[#This Row],[7–12-vuotiaat]]</f>
        <v>694627.65</v>
      </c>
      <c r="M15" s="136" cm="1">
        <f t="array" ref="M15">Ikäryhmähinnat[Ikä 13–15]*Ikärakenne[[#This Row],[13–15-vuotiaat]]</f>
        <v>872495.82</v>
      </c>
      <c r="N15" s="136" cm="1">
        <f t="array" ref="N15">Ikäryhmähinnat[Ikä 16+]*Ikärakenne[[#This Row],[16 vuotta täyttäneet]]</f>
        <v>108630.34</v>
      </c>
      <c r="O15" s="136" cm="1">
        <f t="array" ref="O15">Ikäryhmähinnat[Ikä 18-64]*Ikärakenne[[#This Row],[18–64-vuotiaat]]</f>
        <v>82282.92</v>
      </c>
      <c r="P15" s="178">
        <f>SUM(Ikärakenne[[#This Row],[Ikä 0–5]:[Ikä 18-64]])</f>
        <v>2363043.2399999998</v>
      </c>
      <c r="R15" s="83"/>
      <c r="S15" s="77"/>
      <c r="T15" s="77"/>
      <c r="U15" s="77"/>
      <c r="V15" s="77"/>
      <c r="W15" s="77"/>
      <c r="X15" s="77"/>
      <c r="Y15" s="77"/>
      <c r="Z15" s="77"/>
      <c r="AA15" s="77"/>
      <c r="AB15" s="77"/>
      <c r="AC15" s="77"/>
      <c r="AD15" s="84"/>
      <c r="AE15" s="88"/>
      <c r="AH15" s="78"/>
    </row>
    <row r="16" spans="1:43" x14ac:dyDescent="0.25">
      <c r="A16" s="127">
        <v>49</v>
      </c>
      <c r="B16" s="124" t="s">
        <v>21</v>
      </c>
      <c r="C16" s="38">
        <f>SUM(Ikärakenne[[#This Row],[0–5-vuotiaat]:[16 vuotta täyttäneet]])</f>
        <v>320931</v>
      </c>
      <c r="D16" s="41">
        <v>20732</v>
      </c>
      <c r="E16" s="41">
        <v>3531</v>
      </c>
      <c r="F16" s="41">
        <v>23553</v>
      </c>
      <c r="G16" s="41">
        <v>12331</v>
      </c>
      <c r="H16" s="41">
        <v>260784</v>
      </c>
      <c r="I16" s="41">
        <v>204100</v>
      </c>
      <c r="J16" s="136" cm="1">
        <f t="array" ref="J16">Ikäryhmähinnat[Ikä 0–5]*Ikärakenne[[#This Row],[0–5-vuotiaat]]</f>
        <v>185978271.88</v>
      </c>
      <c r="K16" s="136" cm="1">
        <f t="array" ref="K16">Ikäryhmähinnat[Ikä 6]*Ikärakenne[[#This Row],[6 vuotiaat]]</f>
        <v>33681255.629999995</v>
      </c>
      <c r="L16" s="136" cm="1">
        <f t="array" ref="L16">Ikäryhmähinnat[Ikä 7–12]*Ikärakenne[[#This Row],[7–12-vuotiaat]]</f>
        <v>192477235.77000001</v>
      </c>
      <c r="M16" s="136" cm="1">
        <f t="array" ref="M16">Ikäryhmähinnat[Ikä 13–15]*Ikärakenne[[#This Row],[13–15-vuotiaat]]</f>
        <v>170773745.34</v>
      </c>
      <c r="N16" s="136" cm="1">
        <f t="array" ref="N16">Ikäryhmähinnat[Ikä 16+]*Ikärakenne[[#This Row],[16 vuotta täyttäneet]]</f>
        <v>18312252.48</v>
      </c>
      <c r="O16" s="136" cm="1">
        <f t="array" ref="O16">Ikäryhmähinnat[Ikä 18-64]*Ikärakenne[[#This Row],[18–64-vuotiaat]]</f>
        <v>17566887</v>
      </c>
      <c r="P16" s="178">
        <f>SUM(Ikärakenne[[#This Row],[Ikä 0–5]:[Ikä 18-64]])</f>
        <v>618789648.10000002</v>
      </c>
      <c r="R16" s="83"/>
      <c r="S16" s="77"/>
      <c r="T16" s="77"/>
      <c r="U16" s="77"/>
      <c r="V16" s="77"/>
      <c r="W16" s="77"/>
      <c r="X16" s="77"/>
      <c r="Y16" s="77"/>
      <c r="Z16" s="77"/>
      <c r="AA16" s="77"/>
      <c r="AB16" s="77"/>
      <c r="AC16" s="77"/>
      <c r="AD16" s="84"/>
    </row>
    <row r="17" spans="1:31" x14ac:dyDescent="0.25">
      <c r="A17" s="127">
        <v>50</v>
      </c>
      <c r="B17" s="124" t="s">
        <v>22</v>
      </c>
      <c r="C17" s="38">
        <f>SUM(Ikärakenne[[#This Row],[0–5-vuotiaat]:[16 vuotta täyttäneet]])</f>
        <v>11084</v>
      </c>
      <c r="D17" s="41">
        <v>485</v>
      </c>
      <c r="E17" s="41">
        <v>88</v>
      </c>
      <c r="F17" s="41">
        <v>720</v>
      </c>
      <c r="G17" s="41">
        <v>415</v>
      </c>
      <c r="H17" s="41">
        <v>9376</v>
      </c>
      <c r="I17" s="41">
        <v>5826</v>
      </c>
      <c r="J17" s="136" cm="1">
        <f t="array" ref="J17">Ikäryhmähinnat[Ikä 0–5]*Ikärakenne[[#This Row],[0–5-vuotiaat]]</f>
        <v>4350736.1500000004</v>
      </c>
      <c r="K17" s="136" cm="1">
        <f t="array" ref="K17">Ikäryhmähinnat[Ikä 6]*Ikärakenne[[#This Row],[6 vuotiaat]]</f>
        <v>839408.24</v>
      </c>
      <c r="L17" s="136" cm="1">
        <f t="array" ref="L17">Ikäryhmähinnat[Ikä 7–12]*Ikärakenne[[#This Row],[7–12-vuotiaat]]</f>
        <v>5883904.7999999998</v>
      </c>
      <c r="M17" s="136" cm="1">
        <f t="array" ref="M17">Ikäryhmähinnat[Ikä 13–15]*Ikärakenne[[#This Row],[13–15-vuotiaat]]</f>
        <v>5747393.0999999996</v>
      </c>
      <c r="N17" s="136" cm="1">
        <f t="array" ref="N17">Ikäryhmähinnat[Ikä 16+]*Ikärakenne[[#This Row],[16 vuotta täyttäneet]]</f>
        <v>658382.72</v>
      </c>
      <c r="O17" s="136" cm="1">
        <f t="array" ref="O17">Ikäryhmähinnat[Ikä 18-64]*Ikärakenne[[#This Row],[18–64-vuotiaat]]</f>
        <v>501443.81999999995</v>
      </c>
      <c r="P17" s="178">
        <f>SUM(Ikärakenne[[#This Row],[Ikä 0–5]:[Ikä 18-64]])</f>
        <v>17981268.829999998</v>
      </c>
      <c r="R17" s="83"/>
      <c r="S17" s="77"/>
      <c r="T17" s="77"/>
      <c r="U17" s="77"/>
      <c r="V17" s="77"/>
      <c r="W17" s="77"/>
      <c r="X17" s="77"/>
      <c r="Y17" s="77"/>
      <c r="Z17" s="77"/>
      <c r="AA17" s="77"/>
      <c r="AB17" s="77"/>
      <c r="AC17" s="77"/>
      <c r="AD17" s="84"/>
      <c r="AE17" s="56"/>
    </row>
    <row r="18" spans="1:31" x14ac:dyDescent="0.25">
      <c r="A18" s="127">
        <v>51</v>
      </c>
      <c r="B18" s="124" t="s">
        <v>23</v>
      </c>
      <c r="C18" s="38">
        <f>SUM(Ikärakenne[[#This Row],[0–5-vuotiaat]:[16 vuotta täyttäneet]])</f>
        <v>9052</v>
      </c>
      <c r="D18" s="41">
        <v>404</v>
      </c>
      <c r="E18" s="41">
        <v>93</v>
      </c>
      <c r="F18" s="41">
        <v>634</v>
      </c>
      <c r="G18" s="41">
        <v>375</v>
      </c>
      <c r="H18" s="41">
        <v>7546</v>
      </c>
      <c r="I18" s="41">
        <v>4804</v>
      </c>
      <c r="J18" s="136" cm="1">
        <f t="array" ref="J18">Ikäryhmähinnat[Ikä 0–5]*Ikärakenne[[#This Row],[0–5-vuotiaat]]</f>
        <v>3624118.36</v>
      </c>
      <c r="K18" s="136" cm="1">
        <f t="array" ref="K18">Ikäryhmähinnat[Ikä 6]*Ikärakenne[[#This Row],[6 vuotiaat]]</f>
        <v>887101.89</v>
      </c>
      <c r="L18" s="136" cm="1">
        <f t="array" ref="L18">Ikäryhmähinnat[Ikä 7–12]*Ikärakenne[[#This Row],[7–12-vuotiaat]]</f>
        <v>5181105.0600000005</v>
      </c>
      <c r="M18" s="136" cm="1">
        <f t="array" ref="M18">Ikäryhmähinnat[Ikä 13–15]*Ikärakenne[[#This Row],[13–15-vuotiaat]]</f>
        <v>5193427.5</v>
      </c>
      <c r="N18" s="136" cm="1">
        <f t="array" ref="N18">Ikäryhmähinnat[Ikä 16+]*Ikärakenne[[#This Row],[16 vuotta täyttäneet]]</f>
        <v>529880.12</v>
      </c>
      <c r="O18" s="136" cm="1">
        <f t="array" ref="O18">Ikäryhmähinnat[Ikä 18-64]*Ikärakenne[[#This Row],[18–64-vuotiaat]]</f>
        <v>413480.27999999997</v>
      </c>
      <c r="P18" s="178">
        <f>SUM(Ikärakenne[[#This Row],[Ikä 0–5]:[Ikä 18-64]])</f>
        <v>15829113.209999999</v>
      </c>
      <c r="R18" s="83"/>
      <c r="S18" s="77"/>
      <c r="T18" s="77"/>
      <c r="U18" s="77"/>
      <c r="V18" s="77"/>
      <c r="W18" s="77"/>
      <c r="X18" s="77"/>
      <c r="Y18" s="77"/>
      <c r="Z18" s="77"/>
      <c r="AA18" s="77"/>
      <c r="AB18" s="77"/>
      <c r="AC18" s="77"/>
      <c r="AD18" s="84"/>
      <c r="AE18" s="78"/>
    </row>
    <row r="19" spans="1:31" x14ac:dyDescent="0.25">
      <c r="A19" s="127">
        <v>52</v>
      </c>
      <c r="B19" s="124" t="s">
        <v>24</v>
      </c>
      <c r="C19" s="38">
        <f>SUM(Ikärakenne[[#This Row],[0–5-vuotiaat]:[16 vuotta täyttäneet]])</f>
        <v>2272</v>
      </c>
      <c r="D19" s="41">
        <v>90</v>
      </c>
      <c r="E19" s="41">
        <v>26</v>
      </c>
      <c r="F19" s="41">
        <v>151</v>
      </c>
      <c r="G19" s="41">
        <v>101</v>
      </c>
      <c r="H19" s="41">
        <v>1904</v>
      </c>
      <c r="I19" s="41">
        <v>1149</v>
      </c>
      <c r="J19" s="136" cm="1">
        <f t="array" ref="J19">Ikäryhmähinnat[Ikä 0–5]*Ikärakenne[[#This Row],[0–5-vuotiaat]]</f>
        <v>807353.1</v>
      </c>
      <c r="K19" s="136" cm="1">
        <f t="array" ref="K19">Ikäryhmähinnat[Ikä 6]*Ikärakenne[[#This Row],[6 vuotiaat]]</f>
        <v>248006.97999999998</v>
      </c>
      <c r="L19" s="136" cm="1">
        <f t="array" ref="L19">Ikäryhmähinnat[Ikä 7–12]*Ikärakenne[[#This Row],[7–12-vuotiaat]]</f>
        <v>1233985.5900000001</v>
      </c>
      <c r="M19" s="136" cm="1">
        <f t="array" ref="M19">Ikäryhmähinnat[Ikä 13–15]*Ikärakenne[[#This Row],[13–15-vuotiaat]]</f>
        <v>1398763.14</v>
      </c>
      <c r="N19" s="136" cm="1">
        <f t="array" ref="N19">Ikäryhmähinnat[Ikä 16+]*Ikärakenne[[#This Row],[16 vuotta täyttäneet]]</f>
        <v>133698.88</v>
      </c>
      <c r="O19" s="136" cm="1">
        <f t="array" ref="O19">Ikäryhmähinnat[Ikä 18-64]*Ikärakenne[[#This Row],[18–64-vuotiaat]]</f>
        <v>98894.43</v>
      </c>
      <c r="P19" s="178">
        <f>SUM(Ikärakenne[[#This Row],[Ikä 0–5]:[Ikä 18-64]])</f>
        <v>3920702.1199999996</v>
      </c>
      <c r="R19" s="43"/>
      <c r="S19" s="77"/>
      <c r="T19" s="77"/>
      <c r="U19" s="77"/>
      <c r="V19" s="77"/>
      <c r="W19" s="77"/>
      <c r="X19" s="77"/>
      <c r="Y19" s="77"/>
      <c r="Z19" s="77"/>
      <c r="AA19" s="77"/>
      <c r="AB19" s="77"/>
      <c r="AC19" s="77"/>
      <c r="AD19" s="84"/>
      <c r="AE19" s="78"/>
    </row>
    <row r="20" spans="1:31" x14ac:dyDescent="0.25">
      <c r="A20" s="127">
        <v>61</v>
      </c>
      <c r="B20" s="124" t="s">
        <v>25</v>
      </c>
      <c r="C20" s="38">
        <f>SUM(Ikärakenne[[#This Row],[0–5-vuotiaat]:[16 vuotta täyttäneet]])</f>
        <v>16478</v>
      </c>
      <c r="D20" s="41">
        <v>573</v>
      </c>
      <c r="E20" s="41">
        <v>119</v>
      </c>
      <c r="F20" s="41">
        <v>789</v>
      </c>
      <c r="G20" s="41">
        <v>475</v>
      </c>
      <c r="H20" s="41">
        <v>14522</v>
      </c>
      <c r="I20" s="41">
        <v>8637</v>
      </c>
      <c r="J20" s="136" cm="1">
        <f t="array" ref="J20">Ikäryhmähinnat[Ikä 0–5]*Ikärakenne[[#This Row],[0–5-vuotiaat]]</f>
        <v>5140148.07</v>
      </c>
      <c r="K20" s="136" cm="1">
        <f t="array" ref="K20">Ikäryhmähinnat[Ikä 6]*Ikärakenne[[#This Row],[6 vuotiaat]]</f>
        <v>1135108.8699999999</v>
      </c>
      <c r="L20" s="136" cm="1">
        <f t="array" ref="L20">Ikäryhmähinnat[Ikä 7–12]*Ikärakenne[[#This Row],[7–12-vuotiaat]]</f>
        <v>6447779.0099999998</v>
      </c>
      <c r="M20" s="136" cm="1">
        <f t="array" ref="M20">Ikäryhmähinnat[Ikä 13–15]*Ikärakenne[[#This Row],[13–15-vuotiaat]]</f>
        <v>6578341.5</v>
      </c>
      <c r="N20" s="136" cm="1">
        <f t="array" ref="N20">Ikäryhmähinnat[Ikä 16+]*Ikärakenne[[#This Row],[16 vuotta täyttäneet]]</f>
        <v>1019734.84</v>
      </c>
      <c r="O20" s="136" cm="1">
        <f t="array" ref="O20">Ikäryhmähinnat[Ikä 18-64]*Ikärakenne[[#This Row],[18–64-vuotiaat]]</f>
        <v>743386.59</v>
      </c>
      <c r="P20" s="178">
        <f>SUM(Ikärakenne[[#This Row],[Ikä 0–5]:[Ikä 18-64]])</f>
        <v>21064498.879999999</v>
      </c>
      <c r="R20" s="78"/>
      <c r="S20" s="77"/>
      <c r="T20" s="77"/>
      <c r="U20" s="77"/>
      <c r="V20" s="77"/>
      <c r="W20" s="77"/>
      <c r="X20" s="77"/>
      <c r="Y20" s="77"/>
      <c r="Z20" s="77"/>
      <c r="AA20" s="77"/>
      <c r="AB20" s="89"/>
      <c r="AC20" s="77"/>
      <c r="AD20" s="84"/>
    </row>
    <row r="21" spans="1:31" x14ac:dyDescent="0.25">
      <c r="A21" s="127">
        <v>69</v>
      </c>
      <c r="B21" s="124" t="s">
        <v>26</v>
      </c>
      <c r="C21" s="38">
        <f>SUM(Ikärakenne[[#This Row],[0–5-vuotiaat]:[16 vuotta täyttäneet]])</f>
        <v>6492</v>
      </c>
      <c r="D21" s="41">
        <v>352</v>
      </c>
      <c r="E21" s="41">
        <v>72</v>
      </c>
      <c r="F21" s="41">
        <v>473</v>
      </c>
      <c r="G21" s="41">
        <v>284</v>
      </c>
      <c r="H21" s="41">
        <v>5311</v>
      </c>
      <c r="I21" s="41">
        <v>3304</v>
      </c>
      <c r="J21" s="136" cm="1">
        <f t="array" ref="J21">Ikäryhmähinnat[Ikä 0–5]*Ikärakenne[[#This Row],[0–5-vuotiaat]]</f>
        <v>3157647.68</v>
      </c>
      <c r="K21" s="136" cm="1">
        <f t="array" ref="K21">Ikäryhmähinnat[Ikä 6]*Ikärakenne[[#This Row],[6 vuotiaat]]</f>
        <v>686788.55999999994</v>
      </c>
      <c r="L21" s="136" cm="1">
        <f t="array" ref="L21">Ikäryhmähinnat[Ikä 7–12]*Ikärakenne[[#This Row],[7–12-vuotiaat]]</f>
        <v>3865398.5700000003</v>
      </c>
      <c r="M21" s="136" cm="1">
        <f t="array" ref="M21">Ikäryhmähinnat[Ikä 13–15]*Ikärakenne[[#This Row],[13–15-vuotiaat]]</f>
        <v>3933155.76</v>
      </c>
      <c r="N21" s="136" cm="1">
        <f t="array" ref="N21">Ikäryhmähinnat[Ikä 16+]*Ikärakenne[[#This Row],[16 vuotta täyttäneet]]</f>
        <v>372938.42</v>
      </c>
      <c r="O21" s="136" cm="1">
        <f t="array" ref="O21">Ikäryhmähinnat[Ikä 18-64]*Ikärakenne[[#This Row],[18–64-vuotiaat]]</f>
        <v>284375.27999999997</v>
      </c>
      <c r="P21" s="178">
        <f>SUM(Ikärakenne[[#This Row],[Ikä 0–5]:[Ikä 18-64]])</f>
        <v>12300304.27</v>
      </c>
      <c r="R21" s="78"/>
      <c r="S21" s="77"/>
      <c r="T21" s="77"/>
      <c r="U21" s="77"/>
      <c r="V21" s="77"/>
      <c r="W21" s="77"/>
      <c r="X21" s="77"/>
      <c r="Y21" s="77"/>
      <c r="Z21" s="77"/>
      <c r="AA21" s="77"/>
      <c r="AB21" s="77"/>
      <c r="AC21" s="77"/>
      <c r="AD21" s="84"/>
    </row>
    <row r="22" spans="1:31" x14ac:dyDescent="0.25">
      <c r="A22" s="127">
        <v>71</v>
      </c>
      <c r="B22" s="124" t="s">
        <v>27</v>
      </c>
      <c r="C22" s="38">
        <f>SUM(Ikärakenne[[#This Row],[0–5-vuotiaat]:[16 vuotta täyttäneet]])</f>
        <v>6365</v>
      </c>
      <c r="D22" s="41">
        <v>348</v>
      </c>
      <c r="E22" s="41">
        <v>64</v>
      </c>
      <c r="F22" s="41">
        <v>559</v>
      </c>
      <c r="G22" s="41">
        <v>288</v>
      </c>
      <c r="H22" s="41">
        <v>5106</v>
      </c>
      <c r="I22" s="41">
        <v>3223</v>
      </c>
      <c r="J22" s="136" cm="1">
        <f t="array" ref="J22">Ikäryhmähinnat[Ikä 0–5]*Ikärakenne[[#This Row],[0–5-vuotiaat]]</f>
        <v>3121765.32</v>
      </c>
      <c r="K22" s="136" cm="1">
        <f t="array" ref="K22">Ikäryhmähinnat[Ikä 6]*Ikärakenne[[#This Row],[6 vuotiaat]]</f>
        <v>610478.72</v>
      </c>
      <c r="L22" s="136" cm="1">
        <f t="array" ref="L22">Ikäryhmähinnat[Ikä 7–12]*Ikärakenne[[#This Row],[7–12-vuotiaat]]</f>
        <v>4568198.3100000005</v>
      </c>
      <c r="M22" s="136" cm="1">
        <f t="array" ref="M22">Ikäryhmähinnat[Ikä 13–15]*Ikärakenne[[#This Row],[13–15-vuotiaat]]</f>
        <v>3988552.32</v>
      </c>
      <c r="N22" s="136" cm="1">
        <f t="array" ref="N22">Ikäryhmähinnat[Ikä 16+]*Ikärakenne[[#This Row],[16 vuotta täyttäneet]]</f>
        <v>358543.32</v>
      </c>
      <c r="O22" s="136" cm="1">
        <f t="array" ref="O22">Ikäryhmähinnat[Ikä 18-64]*Ikärakenne[[#This Row],[18–64-vuotiaat]]</f>
        <v>277403.61</v>
      </c>
      <c r="P22" s="178">
        <f>SUM(Ikärakenne[[#This Row],[Ikä 0–5]:[Ikä 18-64]])</f>
        <v>12924941.6</v>
      </c>
      <c r="R22" s="78"/>
      <c r="S22" s="77"/>
      <c r="T22" s="77"/>
      <c r="U22" s="77"/>
      <c r="V22" s="77"/>
      <c r="W22" s="77"/>
      <c r="X22" s="77"/>
      <c r="Y22" s="77"/>
      <c r="Z22" s="77"/>
      <c r="AA22" s="77"/>
      <c r="AB22" s="77"/>
      <c r="AC22" s="77"/>
      <c r="AD22" s="84"/>
    </row>
    <row r="23" spans="1:31" x14ac:dyDescent="0.25">
      <c r="A23" s="127">
        <v>72</v>
      </c>
      <c r="B23" s="124" t="s">
        <v>28</v>
      </c>
      <c r="C23" s="38">
        <f>SUM(Ikärakenne[[#This Row],[0–5-vuotiaat]:[16 vuotta täyttäneet]])</f>
        <v>927</v>
      </c>
      <c r="D23" s="41">
        <v>18</v>
      </c>
      <c r="E23" s="41">
        <v>13</v>
      </c>
      <c r="F23" s="41">
        <v>52</v>
      </c>
      <c r="G23" s="41">
        <v>29</v>
      </c>
      <c r="H23" s="41">
        <v>815</v>
      </c>
      <c r="I23" s="41">
        <v>404</v>
      </c>
      <c r="J23" s="136" cm="1">
        <f t="array" ref="J23">Ikäryhmähinnat[Ikä 0–5]*Ikärakenne[[#This Row],[0–5-vuotiaat]]</f>
        <v>161470.62</v>
      </c>
      <c r="K23" s="136" cm="1">
        <f t="array" ref="K23">Ikäryhmähinnat[Ikä 6]*Ikärakenne[[#This Row],[6 vuotiaat]]</f>
        <v>124003.48999999999</v>
      </c>
      <c r="L23" s="136" cm="1">
        <f t="array" ref="L23">Ikäryhmähinnat[Ikä 7–12]*Ikärakenne[[#This Row],[7–12-vuotiaat]]</f>
        <v>424948.68</v>
      </c>
      <c r="M23" s="136" cm="1">
        <f t="array" ref="M23">Ikäryhmähinnat[Ikä 13–15]*Ikärakenne[[#This Row],[13–15-vuotiaat]]</f>
        <v>401625.06</v>
      </c>
      <c r="N23" s="136" cm="1">
        <f t="array" ref="N23">Ikäryhmähinnat[Ikä 16+]*Ikärakenne[[#This Row],[16 vuotta täyttäneet]]</f>
        <v>57229.299999999996</v>
      </c>
      <c r="O23" s="136" cm="1">
        <f t="array" ref="O23">Ikäryhmähinnat[Ikä 18-64]*Ikärakenne[[#This Row],[18–64-vuotiaat]]</f>
        <v>34772.28</v>
      </c>
      <c r="P23" s="178">
        <f>SUM(Ikärakenne[[#This Row],[Ikä 0–5]:[Ikä 18-64]])</f>
        <v>1204049.4300000002</v>
      </c>
      <c r="R23" s="90"/>
      <c r="S23" s="77"/>
      <c r="T23" s="77"/>
      <c r="U23" s="77"/>
      <c r="V23" s="77"/>
      <c r="W23" s="77"/>
      <c r="X23" s="77"/>
      <c r="Y23" s="77"/>
      <c r="Z23" s="77"/>
      <c r="AA23" s="77"/>
      <c r="AB23" s="77"/>
      <c r="AC23" s="77"/>
      <c r="AD23" s="84"/>
    </row>
    <row r="24" spans="1:31" x14ac:dyDescent="0.25">
      <c r="A24" s="127">
        <v>74</v>
      </c>
      <c r="B24" s="124" t="s">
        <v>29</v>
      </c>
      <c r="C24" s="38">
        <f>SUM(Ikärakenne[[#This Row],[0–5-vuotiaat]:[16 vuotta täyttäneet]])</f>
        <v>985</v>
      </c>
      <c r="D24" s="41">
        <v>39</v>
      </c>
      <c r="E24" s="41">
        <v>5</v>
      </c>
      <c r="F24" s="41">
        <v>67</v>
      </c>
      <c r="G24" s="41">
        <v>33</v>
      </c>
      <c r="H24" s="41">
        <v>841</v>
      </c>
      <c r="I24" s="41">
        <v>451</v>
      </c>
      <c r="J24" s="136" cm="1">
        <f t="array" ref="J24">Ikäryhmähinnat[Ikä 0–5]*Ikärakenne[[#This Row],[0–5-vuotiaat]]</f>
        <v>349853.01</v>
      </c>
      <c r="K24" s="136" cm="1">
        <f t="array" ref="K24">Ikäryhmähinnat[Ikä 6]*Ikärakenne[[#This Row],[6 vuotiaat]]</f>
        <v>47693.649999999994</v>
      </c>
      <c r="L24" s="136" cm="1">
        <f t="array" ref="L24">Ikäryhmähinnat[Ikä 7–12]*Ikärakenne[[#This Row],[7–12-vuotiaat]]</f>
        <v>547530.03</v>
      </c>
      <c r="M24" s="136" cm="1">
        <f t="array" ref="M24">Ikäryhmähinnat[Ikä 13–15]*Ikärakenne[[#This Row],[13–15-vuotiaat]]</f>
        <v>457021.62</v>
      </c>
      <c r="N24" s="136" cm="1">
        <f t="array" ref="N24">Ikäryhmähinnat[Ikä 16+]*Ikärakenne[[#This Row],[16 vuotta täyttäneet]]</f>
        <v>59055.02</v>
      </c>
      <c r="O24" s="136" cm="1">
        <f t="array" ref="O24">Ikäryhmähinnat[Ikä 18-64]*Ikärakenne[[#This Row],[18–64-vuotiaat]]</f>
        <v>38817.57</v>
      </c>
      <c r="P24" s="178">
        <f>SUM(Ikärakenne[[#This Row],[Ikä 0–5]:[Ikä 18-64]])</f>
        <v>1499970.9000000001</v>
      </c>
      <c r="S24" s="87"/>
      <c r="T24" s="87"/>
      <c r="U24" s="87"/>
      <c r="V24" s="87"/>
      <c r="W24" s="87"/>
      <c r="X24" s="87"/>
      <c r="Y24" s="87"/>
      <c r="Z24" s="87"/>
      <c r="AA24" s="87"/>
      <c r="AB24" s="87"/>
      <c r="AC24" s="87"/>
      <c r="AD24" s="87"/>
    </row>
    <row r="25" spans="1:31" x14ac:dyDescent="0.25">
      <c r="A25" s="127">
        <v>75</v>
      </c>
      <c r="B25" s="124" t="s">
        <v>30</v>
      </c>
      <c r="C25" s="38">
        <f>SUM(Ikärakenne[[#This Row],[0–5-vuotiaat]:[16 vuotta täyttäneet]])</f>
        <v>19311</v>
      </c>
      <c r="D25" s="41">
        <v>670</v>
      </c>
      <c r="E25" s="41">
        <v>134</v>
      </c>
      <c r="F25" s="41">
        <v>1030</v>
      </c>
      <c r="G25" s="41">
        <v>641</v>
      </c>
      <c r="H25" s="41">
        <v>16836</v>
      </c>
      <c r="I25" s="41">
        <v>10263</v>
      </c>
      <c r="J25" s="136" cm="1">
        <f t="array" ref="J25">Ikäryhmähinnat[Ikä 0–5]*Ikärakenne[[#This Row],[0–5-vuotiaat]]</f>
        <v>6010295.2999999998</v>
      </c>
      <c r="K25" s="136" cm="1">
        <f t="array" ref="K25">Ikäryhmähinnat[Ikä 6]*Ikärakenne[[#This Row],[6 vuotiaat]]</f>
        <v>1278189.8199999998</v>
      </c>
      <c r="L25" s="136" cm="1">
        <f t="array" ref="L25">Ikäryhmähinnat[Ikä 7–12]*Ikärakenne[[#This Row],[7–12-vuotiaat]]</f>
        <v>8417252.6999999993</v>
      </c>
      <c r="M25" s="136" cm="1">
        <f t="array" ref="M25">Ikäryhmähinnat[Ikä 13–15]*Ikärakenne[[#This Row],[13–15-vuotiaat]]</f>
        <v>8877298.7400000002</v>
      </c>
      <c r="N25" s="136" cm="1">
        <f t="array" ref="N25">Ikäryhmähinnat[Ikä 16+]*Ikärakenne[[#This Row],[16 vuotta täyttäneet]]</f>
        <v>1182223.92</v>
      </c>
      <c r="O25" s="136" cm="1">
        <f t="array" ref="O25">Ikäryhmähinnat[Ikä 18-64]*Ikärakenne[[#This Row],[18–64-vuotiaat]]</f>
        <v>883336.40999999992</v>
      </c>
      <c r="P25" s="178">
        <f>SUM(Ikärakenne[[#This Row],[Ikä 0–5]:[Ikä 18-64]])</f>
        <v>26648596.889999997</v>
      </c>
      <c r="S25" s="91"/>
      <c r="T25" s="91"/>
      <c r="U25" s="91"/>
      <c r="V25" s="91"/>
      <c r="W25" s="91"/>
      <c r="X25" s="91"/>
      <c r="Y25" s="91"/>
      <c r="Z25" s="91"/>
      <c r="AA25" s="91"/>
      <c r="AB25" s="91"/>
      <c r="AC25" s="77"/>
      <c r="AD25" s="77"/>
    </row>
    <row r="26" spans="1:31" x14ac:dyDescent="0.25">
      <c r="A26" s="127">
        <v>77</v>
      </c>
      <c r="B26" s="124" t="s">
        <v>31</v>
      </c>
      <c r="C26" s="38">
        <f>SUM(Ikärakenne[[#This Row],[0–5-vuotiaat]:[16 vuotta täyttäneet]])</f>
        <v>4509</v>
      </c>
      <c r="D26" s="41">
        <v>155</v>
      </c>
      <c r="E26" s="41">
        <v>27</v>
      </c>
      <c r="F26" s="41">
        <v>273</v>
      </c>
      <c r="G26" s="41">
        <v>161</v>
      </c>
      <c r="H26" s="41">
        <v>3893</v>
      </c>
      <c r="I26" s="41">
        <v>2183</v>
      </c>
      <c r="J26" s="136" cm="1">
        <f t="array" ref="J26">Ikäryhmähinnat[Ikä 0–5]*Ikärakenne[[#This Row],[0–5-vuotiaat]]</f>
        <v>1390441.45</v>
      </c>
      <c r="K26" s="136" cm="1">
        <f t="array" ref="K26">Ikäryhmähinnat[Ikä 6]*Ikärakenne[[#This Row],[6 vuotiaat]]</f>
        <v>257545.71</v>
      </c>
      <c r="L26" s="136" cm="1">
        <f t="array" ref="L26">Ikäryhmähinnat[Ikä 7–12]*Ikärakenne[[#This Row],[7–12-vuotiaat]]</f>
        <v>2230980.5699999998</v>
      </c>
      <c r="M26" s="136" cm="1">
        <f t="array" ref="M26">Ikäryhmähinnat[Ikä 13–15]*Ikärakenne[[#This Row],[13–15-vuotiaat]]</f>
        <v>2229711.54</v>
      </c>
      <c r="N26" s="136" cm="1">
        <f t="array" ref="N26">Ikäryhmähinnat[Ikä 16+]*Ikärakenne[[#This Row],[16 vuotta täyttäneet]]</f>
        <v>273366.46000000002</v>
      </c>
      <c r="O26" s="136" cm="1">
        <f t="array" ref="O26">Ikäryhmähinnat[Ikä 18-64]*Ikärakenne[[#This Row],[18–64-vuotiaat]]</f>
        <v>187890.81</v>
      </c>
      <c r="P26" s="178">
        <f>SUM(Ikärakenne[[#This Row],[Ikä 0–5]:[Ikä 18-64]])</f>
        <v>6569936.5399999991</v>
      </c>
      <c r="R26" s="92"/>
      <c r="S26" s="93"/>
      <c r="T26" s="93"/>
      <c r="U26" s="93"/>
      <c r="V26" s="93"/>
      <c r="W26" s="93"/>
      <c r="X26" s="93"/>
      <c r="Y26" s="93"/>
      <c r="Z26" s="93"/>
      <c r="AA26" s="93"/>
      <c r="AB26" s="94"/>
      <c r="AC26" s="77"/>
      <c r="AD26" s="77"/>
    </row>
    <row r="27" spans="1:31" x14ac:dyDescent="0.25">
      <c r="A27" s="127">
        <v>78</v>
      </c>
      <c r="B27" s="124" t="s">
        <v>32</v>
      </c>
      <c r="C27" s="38">
        <f>SUM(Ikärakenne[[#This Row],[0–5-vuotiaat]:[16 vuotta täyttäneet]])</f>
        <v>7702</v>
      </c>
      <c r="D27" s="41">
        <v>225</v>
      </c>
      <c r="E27" s="41">
        <v>45</v>
      </c>
      <c r="F27" s="41">
        <v>368</v>
      </c>
      <c r="G27" s="41">
        <v>254</v>
      </c>
      <c r="H27" s="41">
        <v>6810</v>
      </c>
      <c r="I27" s="41">
        <v>3928</v>
      </c>
      <c r="J27" s="136" cm="1">
        <f t="array" ref="J27">Ikäryhmähinnat[Ikä 0–5]*Ikärakenne[[#This Row],[0–5-vuotiaat]]</f>
        <v>2018382.75</v>
      </c>
      <c r="K27" s="136" cm="1">
        <f t="array" ref="K27">Ikäryhmähinnat[Ikä 6]*Ikärakenne[[#This Row],[6 vuotiaat]]</f>
        <v>429242.85</v>
      </c>
      <c r="L27" s="136" cm="1">
        <f t="array" ref="L27">Ikäryhmähinnat[Ikä 7–12]*Ikärakenne[[#This Row],[7–12-vuotiaat]]</f>
        <v>3007329.12</v>
      </c>
      <c r="M27" s="136" cm="1">
        <f t="array" ref="M27">Ikäryhmähinnat[Ikä 13–15]*Ikärakenne[[#This Row],[13–15-vuotiaat]]</f>
        <v>3517681.56</v>
      </c>
      <c r="N27" s="136" cm="1">
        <f t="array" ref="N27">Ikäryhmähinnat[Ikä 16+]*Ikärakenne[[#This Row],[16 vuotta täyttäneet]]</f>
        <v>478198.2</v>
      </c>
      <c r="O27" s="136" cm="1">
        <f t="array" ref="O27">Ikäryhmähinnat[Ikä 18-64]*Ikärakenne[[#This Row],[18–64-vuotiaat]]</f>
        <v>338082.95999999996</v>
      </c>
      <c r="P27" s="178">
        <f>SUM(Ikärakenne[[#This Row],[Ikä 0–5]:[Ikä 18-64]])</f>
        <v>9788917.4400000013</v>
      </c>
      <c r="S27" s="95"/>
      <c r="T27" s="95"/>
      <c r="U27" s="95"/>
      <c r="V27" s="95"/>
      <c r="W27" s="95"/>
      <c r="X27" s="95"/>
      <c r="Y27" s="95"/>
      <c r="Z27" s="95"/>
      <c r="AA27" s="95"/>
    </row>
    <row r="28" spans="1:31" x14ac:dyDescent="0.25">
      <c r="A28" s="127">
        <v>79</v>
      </c>
      <c r="B28" s="124" t="s">
        <v>33</v>
      </c>
      <c r="C28" s="38">
        <f>SUM(Ikärakenne[[#This Row],[0–5-vuotiaat]:[16 vuotta täyttäneet]])</f>
        <v>6647</v>
      </c>
      <c r="D28" s="41">
        <v>263</v>
      </c>
      <c r="E28" s="41">
        <v>58</v>
      </c>
      <c r="F28" s="41">
        <v>399</v>
      </c>
      <c r="G28" s="41">
        <v>207</v>
      </c>
      <c r="H28" s="41">
        <v>5720</v>
      </c>
      <c r="I28" s="41">
        <v>3363</v>
      </c>
      <c r="J28" s="136" cm="1">
        <f t="array" ref="J28">Ikäryhmähinnat[Ikä 0–5]*Ikärakenne[[#This Row],[0–5-vuotiaat]]</f>
        <v>2359265.17</v>
      </c>
      <c r="K28" s="136" cm="1">
        <f t="array" ref="K28">Ikäryhmähinnat[Ikä 6]*Ikärakenne[[#This Row],[6 vuotiaat]]</f>
        <v>553246.34</v>
      </c>
      <c r="L28" s="136" cm="1">
        <f t="array" ref="L28">Ikäryhmähinnat[Ikä 7–12]*Ikärakenne[[#This Row],[7–12-vuotiaat]]</f>
        <v>3260663.91</v>
      </c>
      <c r="M28" s="136" cm="1">
        <f t="array" ref="M28">Ikäryhmähinnat[Ikä 13–15]*Ikärakenne[[#This Row],[13–15-vuotiaat]]</f>
        <v>2866771.98</v>
      </c>
      <c r="N28" s="136" cm="1">
        <f t="array" ref="N28">Ikäryhmähinnat[Ikä 16+]*Ikärakenne[[#This Row],[16 vuotta täyttäneet]]</f>
        <v>401658.39999999997</v>
      </c>
      <c r="O28" s="136" cm="1">
        <f t="array" ref="O28">Ikäryhmähinnat[Ikä 18-64]*Ikärakenne[[#This Row],[18–64-vuotiaat]]</f>
        <v>289453.40999999997</v>
      </c>
      <c r="P28" s="178">
        <f>SUM(Ikärakenne[[#This Row],[Ikä 0–5]:[Ikä 18-64]])</f>
        <v>9731059.2100000009</v>
      </c>
      <c r="S28" s="96"/>
      <c r="T28" s="96"/>
      <c r="U28" s="43"/>
      <c r="V28" s="43"/>
      <c r="W28" s="43"/>
      <c r="X28" s="43"/>
      <c r="Y28" s="43"/>
      <c r="Z28" s="43"/>
      <c r="AA28" s="43"/>
      <c r="AB28" s="43"/>
    </row>
    <row r="29" spans="1:31" x14ac:dyDescent="0.25">
      <c r="A29" s="127">
        <v>81</v>
      </c>
      <c r="B29" s="124" t="s">
        <v>34</v>
      </c>
      <c r="C29" s="38">
        <f>SUM(Ikärakenne[[#This Row],[0–5-vuotiaat]:[16 vuotta täyttäneet]])</f>
        <v>2482</v>
      </c>
      <c r="D29" s="41">
        <v>87</v>
      </c>
      <c r="E29" s="41">
        <v>12</v>
      </c>
      <c r="F29" s="41">
        <v>102</v>
      </c>
      <c r="G29" s="41">
        <v>48</v>
      </c>
      <c r="H29" s="41">
        <v>2233</v>
      </c>
      <c r="I29" s="41">
        <v>1102</v>
      </c>
      <c r="J29" s="136" cm="1">
        <f t="array" ref="J29">Ikäryhmähinnat[Ikä 0–5]*Ikärakenne[[#This Row],[0–5-vuotiaat]]</f>
        <v>780441.33</v>
      </c>
      <c r="K29" s="136" cm="1">
        <f t="array" ref="K29">Ikäryhmähinnat[Ikä 6]*Ikärakenne[[#This Row],[6 vuotiaat]]</f>
        <v>114464.76</v>
      </c>
      <c r="L29" s="136" cm="1">
        <f t="array" ref="L29">Ikäryhmähinnat[Ikä 7–12]*Ikärakenne[[#This Row],[7–12-vuotiaat]]</f>
        <v>833553.18</v>
      </c>
      <c r="M29" s="136" cm="1">
        <f t="array" ref="M29">Ikäryhmähinnat[Ikä 13–15]*Ikärakenne[[#This Row],[13–15-vuotiaat]]</f>
        <v>664758.72</v>
      </c>
      <c r="N29" s="136" cm="1">
        <f t="array" ref="N29">Ikäryhmähinnat[Ikä 16+]*Ikärakenne[[#This Row],[16 vuotta täyttäneet]]</f>
        <v>156801.26</v>
      </c>
      <c r="O29" s="136" cm="1">
        <f t="array" ref="O29">Ikäryhmähinnat[Ikä 18-64]*Ikärakenne[[#This Row],[18–64-vuotiaat]]</f>
        <v>94849.14</v>
      </c>
      <c r="P29" s="178">
        <f>SUM(Ikärakenne[[#This Row],[Ikä 0–5]:[Ikä 18-64]])</f>
        <v>2644868.39</v>
      </c>
      <c r="S29" s="64"/>
      <c r="T29" s="64"/>
      <c r="U29" s="64"/>
      <c r="V29" s="64"/>
      <c r="W29" s="64"/>
      <c r="X29" s="64"/>
      <c r="Y29" s="64"/>
      <c r="Z29" s="64"/>
      <c r="AA29" s="64"/>
      <c r="AB29" s="64"/>
      <c r="AC29" s="97"/>
    </row>
    <row r="30" spans="1:31" x14ac:dyDescent="0.25">
      <c r="A30" s="127">
        <v>82</v>
      </c>
      <c r="B30" s="124" t="s">
        <v>35</v>
      </c>
      <c r="C30" s="38">
        <f>SUM(Ikärakenne[[#This Row],[0–5-vuotiaat]:[16 vuotta täyttäneet]])</f>
        <v>9361</v>
      </c>
      <c r="D30" s="41">
        <v>451</v>
      </c>
      <c r="E30" s="41">
        <v>95</v>
      </c>
      <c r="F30" s="41">
        <v>674</v>
      </c>
      <c r="G30" s="41">
        <v>371</v>
      </c>
      <c r="H30" s="41">
        <v>7770</v>
      </c>
      <c r="I30" s="41">
        <v>5155</v>
      </c>
      <c r="J30" s="136" cm="1">
        <f t="array" ref="J30">Ikäryhmähinnat[Ikä 0–5]*Ikärakenne[[#This Row],[0–5-vuotiaat]]</f>
        <v>4045736.09</v>
      </c>
      <c r="K30" s="136" cm="1">
        <f t="array" ref="K30">Ikäryhmähinnat[Ikä 6]*Ikärakenne[[#This Row],[6 vuotiaat]]</f>
        <v>906179.35</v>
      </c>
      <c r="L30" s="136" cm="1">
        <f t="array" ref="L30">Ikäryhmähinnat[Ikä 7–12]*Ikärakenne[[#This Row],[7–12-vuotiaat]]</f>
        <v>5507988.6600000001</v>
      </c>
      <c r="M30" s="136" cm="1">
        <f t="array" ref="M30">Ikäryhmähinnat[Ikä 13–15]*Ikärakenne[[#This Row],[13–15-vuotiaat]]</f>
        <v>5138030.9399999995</v>
      </c>
      <c r="N30" s="136" cm="1">
        <f t="array" ref="N30">Ikäryhmähinnat[Ikä 16+]*Ikärakenne[[#This Row],[16 vuotta täyttäneet]]</f>
        <v>545609.4</v>
      </c>
      <c r="O30" s="136" cm="1">
        <f t="array" ref="O30">Ikäryhmähinnat[Ikä 18-64]*Ikärakenne[[#This Row],[18–64-vuotiaat]]</f>
        <v>443690.85</v>
      </c>
      <c r="P30" s="178">
        <f>SUM(Ikärakenne[[#This Row],[Ikä 0–5]:[Ikä 18-64]])</f>
        <v>16587235.289999999</v>
      </c>
      <c r="S30" s="98"/>
      <c r="T30" s="98"/>
      <c r="U30" s="98"/>
      <c r="V30" s="98"/>
      <c r="W30" s="98"/>
      <c r="X30" s="98"/>
      <c r="Y30" s="98"/>
      <c r="Z30" s="98"/>
      <c r="AA30" s="98"/>
      <c r="AB30" s="43"/>
    </row>
    <row r="31" spans="1:31" x14ac:dyDescent="0.25">
      <c r="A31" s="127">
        <v>86</v>
      </c>
      <c r="B31" s="124" t="s">
        <v>36</v>
      </c>
      <c r="C31" s="38">
        <f>SUM(Ikärakenne[[#This Row],[0–5-vuotiaat]:[16 vuotta täyttäneet]])</f>
        <v>7901</v>
      </c>
      <c r="D31" s="41">
        <v>359</v>
      </c>
      <c r="E31" s="41">
        <v>70</v>
      </c>
      <c r="F31" s="41">
        <v>552</v>
      </c>
      <c r="G31" s="41">
        <v>306</v>
      </c>
      <c r="H31" s="41">
        <v>6614</v>
      </c>
      <c r="I31" s="41">
        <v>4402</v>
      </c>
      <c r="J31" s="136" cm="1">
        <f t="array" ref="J31">Ikäryhmähinnat[Ikä 0–5]*Ikärakenne[[#This Row],[0–5-vuotiaat]]</f>
        <v>3220441.81</v>
      </c>
      <c r="K31" s="136" cm="1">
        <f t="array" ref="K31">Ikäryhmähinnat[Ikä 6]*Ikärakenne[[#This Row],[6 vuotiaat]]</f>
        <v>667711.1</v>
      </c>
      <c r="L31" s="136" cm="1">
        <f t="array" ref="L31">Ikäryhmähinnat[Ikä 7–12]*Ikärakenne[[#This Row],[7–12-vuotiaat]]</f>
        <v>4510993.68</v>
      </c>
      <c r="M31" s="136" cm="1">
        <f t="array" ref="M31">Ikäryhmähinnat[Ikä 13–15]*Ikärakenne[[#This Row],[13–15-vuotiaat]]</f>
        <v>4237836.84</v>
      </c>
      <c r="N31" s="136" cm="1">
        <f t="array" ref="N31">Ikäryhmähinnat[Ikä 16+]*Ikärakenne[[#This Row],[16 vuotta täyttäneet]]</f>
        <v>464435.08</v>
      </c>
      <c r="O31" s="136" cm="1">
        <f t="array" ref="O31">Ikäryhmähinnat[Ikä 18-64]*Ikärakenne[[#This Row],[18–64-vuotiaat]]</f>
        <v>378880.13999999996</v>
      </c>
      <c r="P31" s="178">
        <f>SUM(Ikärakenne[[#This Row],[Ikä 0–5]:[Ikä 18-64]])</f>
        <v>13480298.65</v>
      </c>
      <c r="S31" s="43"/>
      <c r="T31" s="43"/>
      <c r="U31" s="79"/>
      <c r="V31" s="79"/>
      <c r="W31" s="79"/>
      <c r="X31" s="68"/>
      <c r="Y31" s="43"/>
      <c r="Z31" s="43"/>
      <c r="AA31" s="43"/>
      <c r="AB31" s="79"/>
      <c r="AC31" s="78"/>
    </row>
    <row r="32" spans="1:31" x14ac:dyDescent="0.25">
      <c r="A32" s="127">
        <v>90</v>
      </c>
      <c r="B32" s="124" t="s">
        <v>37</v>
      </c>
      <c r="C32" s="38">
        <f>SUM(Ikärakenne[[#This Row],[0–5-vuotiaat]:[16 vuotta täyttäneet]])</f>
        <v>2929</v>
      </c>
      <c r="D32" s="41">
        <v>65</v>
      </c>
      <c r="E32" s="41">
        <v>9</v>
      </c>
      <c r="F32" s="41">
        <v>116</v>
      </c>
      <c r="G32" s="41">
        <v>89</v>
      </c>
      <c r="H32" s="41">
        <v>2650</v>
      </c>
      <c r="I32" s="41">
        <v>1305</v>
      </c>
      <c r="J32" s="136" cm="1">
        <f t="array" ref="J32">Ikäryhmähinnat[Ikä 0–5]*Ikärakenne[[#This Row],[0–5-vuotiaat]]</f>
        <v>583088.35</v>
      </c>
      <c r="K32" s="136" cm="1">
        <f t="array" ref="K32">Ikäryhmähinnat[Ikä 6]*Ikärakenne[[#This Row],[6 vuotiaat]]</f>
        <v>85848.569999999992</v>
      </c>
      <c r="L32" s="136" cm="1">
        <f t="array" ref="L32">Ikäryhmähinnat[Ikä 7–12]*Ikärakenne[[#This Row],[7–12-vuotiaat]]</f>
        <v>947962.44000000006</v>
      </c>
      <c r="M32" s="136" cm="1">
        <f t="array" ref="M32">Ikäryhmähinnat[Ikä 13–15]*Ikärakenne[[#This Row],[13–15-vuotiaat]]</f>
        <v>1232573.46</v>
      </c>
      <c r="N32" s="136" cm="1">
        <f t="array" ref="N32">Ikäryhmähinnat[Ikä 16+]*Ikärakenne[[#This Row],[16 vuotta täyttäneet]]</f>
        <v>186083</v>
      </c>
      <c r="O32" s="136" cm="1">
        <f t="array" ref="O32">Ikäryhmähinnat[Ikä 18-64]*Ikärakenne[[#This Row],[18–64-vuotiaat]]</f>
        <v>112321.34999999999</v>
      </c>
      <c r="P32" s="178">
        <f>SUM(Ikärakenne[[#This Row],[Ikä 0–5]:[Ikä 18-64]])</f>
        <v>3147877.17</v>
      </c>
      <c r="S32" s="43"/>
      <c r="T32" s="99"/>
      <c r="U32" s="43"/>
      <c r="V32" s="43"/>
      <c r="W32" s="43"/>
      <c r="X32" s="43"/>
      <c r="Y32" s="43"/>
      <c r="Z32" s="43"/>
      <c r="AA32" s="43"/>
      <c r="AB32" s="43"/>
    </row>
    <row r="33" spans="1:30" x14ac:dyDescent="0.25">
      <c r="A33" s="127">
        <v>91</v>
      </c>
      <c r="B33" s="124" t="s">
        <v>38</v>
      </c>
      <c r="C33" s="38">
        <f>SUM(Ikärakenne[[#This Row],[0–5-vuotiaat]:[16 vuotta täyttäneet]])</f>
        <v>684018</v>
      </c>
      <c r="D33" s="41">
        <v>36903</v>
      </c>
      <c r="E33" s="41">
        <v>6019</v>
      </c>
      <c r="F33" s="41">
        <v>39655</v>
      </c>
      <c r="G33" s="41">
        <v>19643</v>
      </c>
      <c r="H33" s="41">
        <v>581798</v>
      </c>
      <c r="I33" s="41">
        <v>448558</v>
      </c>
      <c r="J33" s="136" cm="1">
        <f t="array" ref="J33">Ikäryhmähinnat[Ikä 0–5]*Ikärakenne[[#This Row],[0–5-vuotiaat]]</f>
        <v>331041682.76999998</v>
      </c>
      <c r="K33" s="136" cm="1">
        <f t="array" ref="K33">Ikäryhmähinnat[Ikä 6]*Ikärakenne[[#This Row],[6 vuotiaat]]</f>
        <v>57413615.869999997</v>
      </c>
      <c r="L33" s="136" cm="1">
        <f t="array" ref="L33">Ikäryhmähinnat[Ikä 7–12]*Ikärakenne[[#This Row],[7–12-vuotiaat]]</f>
        <v>324064228.94999999</v>
      </c>
      <c r="M33" s="136" cm="1">
        <f t="array" ref="M33">Ikäryhmähinnat[Ikä 13–15]*Ikärakenne[[#This Row],[13–15-vuotiaat]]</f>
        <v>272038657.01999998</v>
      </c>
      <c r="N33" s="136" cm="1">
        <f t="array" ref="N33">Ikäryhmähinnat[Ikä 16+]*Ikärakenne[[#This Row],[16 vuotta täyttäneet]]</f>
        <v>40853855.560000002</v>
      </c>
      <c r="O33" s="136" cm="1">
        <f t="array" ref="O33">Ikäryhmähinnat[Ikä 18-64]*Ikärakenne[[#This Row],[18–64-vuotiaat]]</f>
        <v>38607387.059999995</v>
      </c>
      <c r="P33" s="178">
        <f>SUM(Ikärakenne[[#This Row],[Ikä 0–5]:[Ikä 18-64]])</f>
        <v>1064019427.2299998</v>
      </c>
      <c r="S33" s="77"/>
      <c r="T33" s="77"/>
      <c r="U33" s="77"/>
      <c r="V33" s="77"/>
      <c r="W33" s="77"/>
      <c r="X33" s="77"/>
      <c r="Y33" s="77"/>
      <c r="Z33" s="77"/>
      <c r="AA33" s="77"/>
      <c r="AB33" s="77"/>
      <c r="AC33" s="77"/>
    </row>
    <row r="34" spans="1:30" x14ac:dyDescent="0.25">
      <c r="A34" s="127">
        <v>92</v>
      </c>
      <c r="B34" s="124" t="s">
        <v>39</v>
      </c>
      <c r="C34" s="38">
        <f>SUM(Ikärakenne[[#This Row],[0–5-vuotiaat]:[16 vuotta täyttäneet]])</f>
        <v>251269</v>
      </c>
      <c r="D34" s="41">
        <v>15373</v>
      </c>
      <c r="E34" s="41">
        <v>2641</v>
      </c>
      <c r="F34" s="41">
        <v>16865</v>
      </c>
      <c r="G34" s="41">
        <v>8855</v>
      </c>
      <c r="H34" s="41">
        <v>207535</v>
      </c>
      <c r="I34" s="41">
        <v>162060</v>
      </c>
      <c r="J34" s="136" cm="1">
        <f t="array" ref="J34">Ikäryhmähinnat[Ikä 0–5]*Ikärakenne[[#This Row],[0–5-vuotiaat]]</f>
        <v>137904880.06999999</v>
      </c>
      <c r="K34" s="136" cm="1">
        <f t="array" ref="K34">Ikäryhmähinnat[Ikä 6]*Ikärakenne[[#This Row],[6 vuotiaat]]</f>
        <v>25191785.93</v>
      </c>
      <c r="L34" s="136" cm="1">
        <f t="array" ref="L34">Ikäryhmähinnat[Ikä 7–12]*Ikärakenne[[#This Row],[7–12-vuotiaat]]</f>
        <v>137822297.84999999</v>
      </c>
      <c r="M34" s="136" cm="1">
        <f t="array" ref="M34">Ikäryhmähinnat[Ikä 13–15]*Ikärakenne[[#This Row],[13–15-vuotiaat]]</f>
        <v>122634134.69999999</v>
      </c>
      <c r="N34" s="136" cm="1">
        <f t="array" ref="N34">Ikäryhmähinnat[Ikä 16+]*Ikärakenne[[#This Row],[16 vuotta täyttäneet]]</f>
        <v>14573107.699999999</v>
      </c>
      <c r="O34" s="136" cm="1">
        <f t="array" ref="O34">Ikäryhmähinnat[Ikä 18-64]*Ikärakenne[[#This Row],[18–64-vuotiaat]]</f>
        <v>13948504.199999999</v>
      </c>
      <c r="P34" s="178">
        <f>SUM(Ikärakenne[[#This Row],[Ikä 0–5]:[Ikä 18-64]])</f>
        <v>452074710.44999999</v>
      </c>
      <c r="S34" s="77"/>
      <c r="T34" s="77"/>
      <c r="U34" s="77"/>
      <c r="V34" s="77"/>
      <c r="W34" s="77"/>
      <c r="X34" s="77"/>
      <c r="Y34" s="77"/>
      <c r="Z34" s="77"/>
      <c r="AA34" s="77"/>
      <c r="AB34" s="77"/>
      <c r="AC34" s="77"/>
      <c r="AD34" s="100"/>
    </row>
    <row r="35" spans="1:30" x14ac:dyDescent="0.25">
      <c r="A35" s="127">
        <v>97</v>
      </c>
      <c r="B35" s="124" t="s">
        <v>40</v>
      </c>
      <c r="C35" s="38">
        <f>SUM(Ikärakenne[[#This Row],[0–5-vuotiaat]:[16 vuotta täyttäneet]])</f>
        <v>2059</v>
      </c>
      <c r="D35" s="41">
        <v>76</v>
      </c>
      <c r="E35" s="41">
        <v>11</v>
      </c>
      <c r="F35" s="41">
        <v>91</v>
      </c>
      <c r="G35" s="41">
        <v>49</v>
      </c>
      <c r="H35" s="41">
        <v>1832</v>
      </c>
      <c r="I35" s="41">
        <v>966</v>
      </c>
      <c r="J35" s="136" cm="1">
        <f t="array" ref="J35">Ikäryhmähinnat[Ikä 0–5]*Ikärakenne[[#This Row],[0–5-vuotiaat]]</f>
        <v>681764.84</v>
      </c>
      <c r="K35" s="136" cm="1">
        <f t="array" ref="K35">Ikäryhmähinnat[Ikä 6]*Ikärakenne[[#This Row],[6 vuotiaat]]</f>
        <v>104926.03</v>
      </c>
      <c r="L35" s="136" cm="1">
        <f t="array" ref="L35">Ikäryhmähinnat[Ikä 7–12]*Ikärakenne[[#This Row],[7–12-vuotiaat]]</f>
        <v>743660.19000000006</v>
      </c>
      <c r="M35" s="136" cm="1">
        <f t="array" ref="M35">Ikäryhmähinnat[Ikä 13–15]*Ikärakenne[[#This Row],[13–15-vuotiaat]]</f>
        <v>678607.86</v>
      </c>
      <c r="N35" s="136" cm="1">
        <f t="array" ref="N35">Ikäryhmähinnat[Ikä 16+]*Ikärakenne[[#This Row],[16 vuotta täyttäneet]]</f>
        <v>128643.04</v>
      </c>
      <c r="O35" s="136" cm="1">
        <f t="array" ref="O35">Ikäryhmähinnat[Ikä 18-64]*Ikärakenne[[#This Row],[18–64-vuotiaat]]</f>
        <v>83143.62</v>
      </c>
      <c r="P35" s="178">
        <f>SUM(Ikärakenne[[#This Row],[Ikä 0–5]:[Ikä 18-64]])</f>
        <v>2420745.58</v>
      </c>
      <c r="S35" s="63"/>
      <c r="T35" s="63"/>
      <c r="U35" s="63"/>
      <c r="V35" s="63"/>
      <c r="W35" s="63"/>
      <c r="X35" s="63"/>
      <c r="Y35" s="63"/>
      <c r="Z35" s="63"/>
      <c r="AA35" s="63"/>
    </row>
    <row r="36" spans="1:30" x14ac:dyDescent="0.25">
      <c r="A36" s="127">
        <v>98</v>
      </c>
      <c r="B36" s="124" t="s">
        <v>41</v>
      </c>
      <c r="C36" s="38">
        <f>SUM(Ikärakenne[[#This Row],[0–5-vuotiaat]:[16 vuotta täyttäneet]])</f>
        <v>22849</v>
      </c>
      <c r="D36" s="41">
        <v>1137</v>
      </c>
      <c r="E36" s="41">
        <v>207</v>
      </c>
      <c r="F36" s="41">
        <v>1674</v>
      </c>
      <c r="G36" s="41">
        <v>877</v>
      </c>
      <c r="H36" s="41">
        <v>18954</v>
      </c>
      <c r="I36" s="41">
        <v>12104</v>
      </c>
      <c r="J36" s="136" cm="1">
        <f t="array" ref="J36">Ikäryhmähinnat[Ikä 0–5]*Ikärakenne[[#This Row],[0–5-vuotiaat]]</f>
        <v>10199560.83</v>
      </c>
      <c r="K36" s="136" cm="1">
        <f t="array" ref="K36">Ikäryhmähinnat[Ikä 6]*Ikärakenne[[#This Row],[6 vuotiaat]]</f>
        <v>1974517.1099999999</v>
      </c>
      <c r="L36" s="136" cm="1">
        <f t="array" ref="L36">Ikäryhmähinnat[Ikä 7–12]*Ikärakenne[[#This Row],[7–12-vuotiaat]]</f>
        <v>13680078.66</v>
      </c>
      <c r="M36" s="136" cm="1">
        <f t="array" ref="M36">Ikäryhmähinnat[Ikä 13–15]*Ikärakenne[[#This Row],[13–15-vuotiaat]]</f>
        <v>12145695.779999999</v>
      </c>
      <c r="N36" s="136" cm="1">
        <f t="array" ref="N36">Ikäryhmähinnat[Ikä 16+]*Ikärakenne[[#This Row],[16 vuotta täyttäneet]]</f>
        <v>1330949.8799999999</v>
      </c>
      <c r="O36" s="136" cm="1">
        <f t="array" ref="O36">Ikäryhmähinnat[Ikä 18-64]*Ikärakenne[[#This Row],[18–64-vuotiaat]]</f>
        <v>1041791.2799999999</v>
      </c>
      <c r="P36" s="178">
        <f>SUM(Ikärakenne[[#This Row],[Ikä 0–5]:[Ikä 18-64]])</f>
        <v>40372593.540000007</v>
      </c>
      <c r="S36" s="101"/>
      <c r="T36" s="101"/>
      <c r="U36" s="101"/>
      <c r="V36" s="101"/>
      <c r="W36" s="101"/>
      <c r="X36" s="101"/>
      <c r="Y36" s="101"/>
      <c r="Z36" s="101"/>
      <c r="AA36" s="101"/>
      <c r="AB36" s="68"/>
    </row>
    <row r="37" spans="1:30" x14ac:dyDescent="0.25">
      <c r="A37" s="127">
        <v>102</v>
      </c>
      <c r="B37" s="124" t="s">
        <v>42</v>
      </c>
      <c r="C37" s="38">
        <f>SUM(Ikärakenne[[#This Row],[0–5-vuotiaat]:[16 vuotta täyttäneet]])</f>
        <v>9555</v>
      </c>
      <c r="D37" s="41">
        <v>397</v>
      </c>
      <c r="E37" s="41">
        <v>66</v>
      </c>
      <c r="F37" s="41">
        <v>562</v>
      </c>
      <c r="G37" s="41">
        <v>320</v>
      </c>
      <c r="H37" s="41">
        <v>8210</v>
      </c>
      <c r="I37" s="41">
        <v>4997</v>
      </c>
      <c r="J37" s="136" cm="1">
        <f t="array" ref="J37">Ikäryhmähinnat[Ikä 0–5]*Ikärakenne[[#This Row],[0–5-vuotiaat]]</f>
        <v>3561324.23</v>
      </c>
      <c r="K37" s="136" cm="1">
        <f t="array" ref="K37">Ikäryhmähinnat[Ikä 6]*Ikärakenne[[#This Row],[6 vuotiaat]]</f>
        <v>629556.17999999993</v>
      </c>
      <c r="L37" s="136" cm="1">
        <f t="array" ref="L37">Ikäryhmähinnat[Ikä 7–12]*Ikärakenne[[#This Row],[7–12-vuotiaat]]</f>
        <v>4592714.58</v>
      </c>
      <c r="M37" s="136" cm="1">
        <f t="array" ref="M37">Ikäryhmähinnat[Ikä 13–15]*Ikärakenne[[#This Row],[13–15-vuotiaat]]</f>
        <v>4431724.8</v>
      </c>
      <c r="N37" s="136" cm="1">
        <f t="array" ref="N37">Ikäryhmähinnat[Ikä 16+]*Ikärakenne[[#This Row],[16 vuotta täyttäneet]]</f>
        <v>576506.19999999995</v>
      </c>
      <c r="O37" s="136" cm="1">
        <f t="array" ref="O37">Ikäryhmähinnat[Ikä 18-64]*Ikärakenne[[#This Row],[18–64-vuotiaat]]</f>
        <v>430091.79</v>
      </c>
      <c r="P37" s="178">
        <f>SUM(Ikärakenne[[#This Row],[Ikä 0–5]:[Ikä 18-64]])</f>
        <v>14221917.779999997</v>
      </c>
    </row>
    <row r="38" spans="1:30" x14ac:dyDescent="0.25">
      <c r="A38" s="127">
        <v>103</v>
      </c>
      <c r="B38" s="124" t="s">
        <v>43</v>
      </c>
      <c r="C38" s="38">
        <f>SUM(Ikärakenne[[#This Row],[0–5-vuotiaat]:[16 vuotta täyttäneet]])</f>
        <v>2094</v>
      </c>
      <c r="D38" s="41">
        <v>94</v>
      </c>
      <c r="E38" s="41">
        <v>13</v>
      </c>
      <c r="F38" s="41">
        <v>105</v>
      </c>
      <c r="G38" s="41">
        <v>63</v>
      </c>
      <c r="H38" s="41">
        <v>1819</v>
      </c>
      <c r="I38" s="41">
        <v>1081</v>
      </c>
      <c r="J38" s="136" cm="1">
        <f t="array" ref="J38">Ikäryhmähinnat[Ikä 0–5]*Ikärakenne[[#This Row],[0–5-vuotiaat]]</f>
        <v>843235.46</v>
      </c>
      <c r="K38" s="136" cm="1">
        <f t="array" ref="K38">Ikäryhmähinnat[Ikä 6]*Ikärakenne[[#This Row],[6 vuotiaat]]</f>
        <v>124003.48999999999</v>
      </c>
      <c r="L38" s="136" cm="1">
        <f t="array" ref="L38">Ikäryhmähinnat[Ikä 7–12]*Ikärakenne[[#This Row],[7–12-vuotiaat]]</f>
        <v>858069.45000000007</v>
      </c>
      <c r="M38" s="136" cm="1">
        <f t="array" ref="M38">Ikäryhmähinnat[Ikä 13–15]*Ikärakenne[[#This Row],[13–15-vuotiaat]]</f>
        <v>872495.82</v>
      </c>
      <c r="N38" s="136" cm="1">
        <f t="array" ref="N38">Ikäryhmähinnat[Ikä 16+]*Ikärakenne[[#This Row],[16 vuotta täyttäneet]]</f>
        <v>127730.18</v>
      </c>
      <c r="O38" s="136" cm="1">
        <f t="array" ref="O38">Ikäryhmähinnat[Ikä 18-64]*Ikärakenne[[#This Row],[18–64-vuotiaat]]</f>
        <v>93041.67</v>
      </c>
      <c r="P38" s="178">
        <f>SUM(Ikärakenne[[#This Row],[Ikä 0–5]:[Ikä 18-64]])</f>
        <v>2918576.07</v>
      </c>
    </row>
    <row r="39" spans="1:30" x14ac:dyDescent="0.25">
      <c r="A39" s="127">
        <v>105</v>
      </c>
      <c r="B39" s="124" t="s">
        <v>44</v>
      </c>
      <c r="C39" s="38">
        <f>SUM(Ikärakenne[[#This Row],[0–5-vuotiaat]:[16 vuotta täyttäneet]])</f>
        <v>2002</v>
      </c>
      <c r="D39" s="41">
        <v>60</v>
      </c>
      <c r="E39" s="41">
        <v>12</v>
      </c>
      <c r="F39" s="41">
        <v>76</v>
      </c>
      <c r="G39" s="41">
        <v>42</v>
      </c>
      <c r="H39" s="41">
        <v>1812</v>
      </c>
      <c r="I39" s="41">
        <v>859</v>
      </c>
      <c r="J39" s="136" cm="1">
        <f t="array" ref="J39">Ikäryhmähinnat[Ikä 0–5]*Ikärakenne[[#This Row],[0–5-vuotiaat]]</f>
        <v>538235.4</v>
      </c>
      <c r="K39" s="136" cm="1">
        <f t="array" ref="K39">Ikäryhmähinnat[Ikä 6]*Ikärakenne[[#This Row],[6 vuotiaat]]</f>
        <v>114464.76</v>
      </c>
      <c r="L39" s="136" cm="1">
        <f t="array" ref="L39">Ikäryhmähinnat[Ikä 7–12]*Ikärakenne[[#This Row],[7–12-vuotiaat]]</f>
        <v>621078.84</v>
      </c>
      <c r="M39" s="136" cm="1">
        <f t="array" ref="M39">Ikäryhmähinnat[Ikä 13–15]*Ikärakenne[[#This Row],[13–15-vuotiaat]]</f>
        <v>581663.88</v>
      </c>
      <c r="N39" s="136" cm="1">
        <f t="array" ref="N39">Ikäryhmähinnat[Ikä 16+]*Ikärakenne[[#This Row],[16 vuotta täyttäneet]]</f>
        <v>127238.64</v>
      </c>
      <c r="O39" s="136" cm="1">
        <f t="array" ref="O39">Ikäryhmähinnat[Ikä 18-64]*Ikärakenne[[#This Row],[18–64-vuotiaat]]</f>
        <v>73934.12999999999</v>
      </c>
      <c r="P39" s="178">
        <f>SUM(Ikärakenne[[#This Row],[Ikä 0–5]:[Ikä 18-64]])</f>
        <v>2056615.6499999997</v>
      </c>
    </row>
    <row r="40" spans="1:30" x14ac:dyDescent="0.25">
      <c r="A40" s="127">
        <v>106</v>
      </c>
      <c r="B40" s="124" t="s">
        <v>45</v>
      </c>
      <c r="C40" s="38">
        <f>SUM(Ikärakenne[[#This Row],[0–5-vuotiaat]:[16 vuotta täyttäneet]])</f>
        <v>47031</v>
      </c>
      <c r="D40" s="41">
        <v>2201</v>
      </c>
      <c r="E40" s="41">
        <v>418</v>
      </c>
      <c r="F40" s="41">
        <v>2917</v>
      </c>
      <c r="G40" s="41">
        <v>1626</v>
      </c>
      <c r="H40" s="41">
        <v>39869</v>
      </c>
      <c r="I40" s="41">
        <v>27213</v>
      </c>
      <c r="J40" s="136" cm="1">
        <f t="array" ref="J40">Ikäryhmähinnat[Ikä 0–5]*Ikärakenne[[#This Row],[0–5-vuotiaat]]</f>
        <v>19744268.59</v>
      </c>
      <c r="K40" s="136" cm="1">
        <f t="array" ref="K40">Ikäryhmähinnat[Ikä 6]*Ikärakenne[[#This Row],[6 vuotiaat]]</f>
        <v>3987189.1399999997</v>
      </c>
      <c r="L40" s="136" cm="1">
        <f t="array" ref="L40">Ikäryhmähinnat[Ikä 7–12]*Ikärakenne[[#This Row],[7–12-vuotiaat]]</f>
        <v>23837986.530000001</v>
      </c>
      <c r="M40" s="136" cm="1">
        <f t="array" ref="M40">Ikäryhmähinnat[Ikä 13–15]*Ikärakenne[[#This Row],[13–15-vuotiaat]]</f>
        <v>22518701.640000001</v>
      </c>
      <c r="N40" s="136" cm="1">
        <f t="array" ref="N40">Ikäryhmähinnat[Ikä 16+]*Ikärakenne[[#This Row],[16 vuotta täyttäneet]]</f>
        <v>2799601.18</v>
      </c>
      <c r="O40" s="136" cm="1">
        <f t="array" ref="O40">Ikäryhmähinnat[Ikä 18-64]*Ikärakenne[[#This Row],[18–64-vuotiaat]]</f>
        <v>2342222.9099999997</v>
      </c>
      <c r="P40" s="178">
        <f>SUM(Ikärakenne[[#This Row],[Ikä 0–5]:[Ikä 18-64]])</f>
        <v>75229969.99000001</v>
      </c>
    </row>
    <row r="41" spans="1:30" x14ac:dyDescent="0.25">
      <c r="A41" s="127">
        <v>108</v>
      </c>
      <c r="B41" s="124" t="s">
        <v>46</v>
      </c>
      <c r="C41" s="38">
        <f>SUM(Ikärakenne[[#This Row],[0–5-vuotiaat]:[16 vuotta täyttäneet]])</f>
        <v>10348</v>
      </c>
      <c r="D41" s="41">
        <v>540</v>
      </c>
      <c r="E41" s="41">
        <v>88</v>
      </c>
      <c r="F41" s="41">
        <v>782</v>
      </c>
      <c r="G41" s="41">
        <v>389</v>
      </c>
      <c r="H41" s="41">
        <v>8549</v>
      </c>
      <c r="I41" s="41">
        <v>5643</v>
      </c>
      <c r="J41" s="136" cm="1">
        <f t="array" ref="J41">Ikäryhmähinnat[Ikä 0–5]*Ikärakenne[[#This Row],[0–5-vuotiaat]]</f>
        <v>4844118.5999999996</v>
      </c>
      <c r="K41" s="136" cm="1">
        <f t="array" ref="K41">Ikäryhmähinnat[Ikä 6]*Ikärakenne[[#This Row],[6 vuotiaat]]</f>
        <v>839408.24</v>
      </c>
      <c r="L41" s="136" cm="1">
        <f t="array" ref="L41">Ikäryhmähinnat[Ikä 7–12]*Ikärakenne[[#This Row],[7–12-vuotiaat]]</f>
        <v>6390574.3799999999</v>
      </c>
      <c r="M41" s="136" cm="1">
        <f t="array" ref="M41">Ikäryhmähinnat[Ikä 13–15]*Ikärakenne[[#This Row],[13–15-vuotiaat]]</f>
        <v>5387315.46</v>
      </c>
      <c r="N41" s="136" cm="1">
        <f t="array" ref="N41">Ikäryhmähinnat[Ikä 16+]*Ikärakenne[[#This Row],[16 vuotta täyttäneet]]</f>
        <v>600310.78</v>
      </c>
      <c r="O41" s="136" cm="1">
        <f t="array" ref="O41">Ikäryhmähinnat[Ikä 18-64]*Ikärakenne[[#This Row],[18–64-vuotiaat]]</f>
        <v>485693.00999999995</v>
      </c>
      <c r="P41" s="178">
        <f>SUM(Ikärakenne[[#This Row],[Ikä 0–5]:[Ikä 18-64]])</f>
        <v>18547420.470000003</v>
      </c>
    </row>
    <row r="42" spans="1:30" x14ac:dyDescent="0.25">
      <c r="A42" s="127">
        <v>109</v>
      </c>
      <c r="B42" s="124" t="s">
        <v>47</v>
      </c>
      <c r="C42" s="38">
        <f>SUM(Ikärakenne[[#This Row],[0–5-vuotiaat]:[16 vuotta täyttäneet]])</f>
        <v>68433</v>
      </c>
      <c r="D42" s="41">
        <v>3147</v>
      </c>
      <c r="E42" s="41">
        <v>546</v>
      </c>
      <c r="F42" s="41">
        <v>4112</v>
      </c>
      <c r="G42" s="41">
        <v>2237</v>
      </c>
      <c r="H42" s="41">
        <v>58391</v>
      </c>
      <c r="I42" s="41">
        <v>38126</v>
      </c>
      <c r="J42" s="136" cm="1">
        <f t="array" ref="J42">Ikäryhmähinnat[Ikä 0–5]*Ikärakenne[[#This Row],[0–5-vuotiaat]]</f>
        <v>28230446.73</v>
      </c>
      <c r="K42" s="136" cm="1">
        <f t="array" ref="K42">Ikäryhmähinnat[Ikä 6]*Ikärakenne[[#This Row],[6 vuotiaat]]</f>
        <v>5208146.58</v>
      </c>
      <c r="L42" s="136" cm="1">
        <f t="array" ref="L42">Ikäryhmähinnat[Ikä 7–12]*Ikärakenne[[#This Row],[7–12-vuotiaat]]</f>
        <v>33603634.079999998</v>
      </c>
      <c r="M42" s="136" cm="1">
        <f t="array" ref="M42">Ikäryhmähinnat[Ikä 13–15]*Ikärakenne[[#This Row],[13–15-vuotiaat]]</f>
        <v>30980526.18</v>
      </c>
      <c r="N42" s="136" cm="1">
        <f t="array" ref="N42">Ikäryhmähinnat[Ikä 16+]*Ikärakenne[[#This Row],[16 vuotta täyttäneet]]</f>
        <v>4100216.02</v>
      </c>
      <c r="O42" s="136" cm="1">
        <f t="array" ref="O42">Ikäryhmähinnat[Ikä 18-64]*Ikärakenne[[#This Row],[18–64-vuotiaat]]</f>
        <v>3281504.82</v>
      </c>
      <c r="P42" s="178">
        <f>SUM(Ikärakenne[[#This Row],[Ikä 0–5]:[Ikä 18-64]])</f>
        <v>105404474.40999998</v>
      </c>
    </row>
    <row r="43" spans="1:30" x14ac:dyDescent="0.25">
      <c r="A43" s="127">
        <v>111</v>
      </c>
      <c r="B43" s="124" t="s">
        <v>48</v>
      </c>
      <c r="C43" s="38">
        <f>SUM(Ikärakenne[[#This Row],[0–5-vuotiaat]:[16 vuotta täyttäneet]])</f>
        <v>17829</v>
      </c>
      <c r="D43" s="41">
        <v>513</v>
      </c>
      <c r="E43" s="41">
        <v>107</v>
      </c>
      <c r="F43" s="41">
        <v>817</v>
      </c>
      <c r="G43" s="41">
        <v>489</v>
      </c>
      <c r="H43" s="41">
        <v>15903</v>
      </c>
      <c r="I43" s="41">
        <v>8781</v>
      </c>
      <c r="J43" s="136" cm="1">
        <f t="array" ref="J43">Ikäryhmähinnat[Ikä 0–5]*Ikärakenne[[#This Row],[0–5-vuotiaat]]</f>
        <v>4601912.67</v>
      </c>
      <c r="K43" s="136" cm="1">
        <f t="array" ref="K43">Ikäryhmähinnat[Ikä 6]*Ikärakenne[[#This Row],[6 vuotiaat]]</f>
        <v>1020644.11</v>
      </c>
      <c r="L43" s="136" cm="1">
        <f t="array" ref="L43">Ikäryhmähinnat[Ikä 7–12]*Ikärakenne[[#This Row],[7–12-vuotiaat]]</f>
        <v>6676597.5300000003</v>
      </c>
      <c r="M43" s="136" cm="1">
        <f t="array" ref="M43">Ikäryhmähinnat[Ikä 13–15]*Ikärakenne[[#This Row],[13–15-vuotiaat]]</f>
        <v>6772229.46</v>
      </c>
      <c r="N43" s="136" cm="1">
        <f t="array" ref="N43">Ikäryhmähinnat[Ikä 16+]*Ikärakenne[[#This Row],[16 vuotta täyttäneet]]</f>
        <v>1116708.6599999999</v>
      </c>
      <c r="O43" s="136" cm="1">
        <f t="array" ref="O43">Ikäryhmähinnat[Ikä 18-64]*Ikärakenne[[#This Row],[18–64-vuotiaat]]</f>
        <v>755780.66999999993</v>
      </c>
      <c r="P43" s="178">
        <f>SUM(Ikärakenne[[#This Row],[Ikä 0–5]:[Ikä 18-64]])</f>
        <v>20943873.100000001</v>
      </c>
    </row>
    <row r="44" spans="1:30" x14ac:dyDescent="0.25">
      <c r="A44" s="127">
        <v>139</v>
      </c>
      <c r="B44" s="124" t="s">
        <v>49</v>
      </c>
      <c r="C44" s="38">
        <f>SUM(Ikärakenne[[#This Row],[0–5-vuotiaat]:[16 vuotta täyttäneet]])</f>
        <v>9806</v>
      </c>
      <c r="D44" s="41">
        <v>668</v>
      </c>
      <c r="E44" s="41">
        <v>123</v>
      </c>
      <c r="F44" s="41">
        <v>905</v>
      </c>
      <c r="G44" s="41">
        <v>475</v>
      </c>
      <c r="H44" s="41">
        <v>7635</v>
      </c>
      <c r="I44" s="41">
        <v>5071</v>
      </c>
      <c r="J44" s="136" cm="1">
        <f t="array" ref="J44">Ikäryhmähinnat[Ikä 0–5]*Ikärakenne[[#This Row],[0–5-vuotiaat]]</f>
        <v>5992354.1200000001</v>
      </c>
      <c r="K44" s="136" cm="1">
        <f t="array" ref="K44">Ikäryhmähinnat[Ikä 6]*Ikärakenne[[#This Row],[6 vuotiaat]]</f>
        <v>1173263.79</v>
      </c>
      <c r="L44" s="136" cm="1">
        <f t="array" ref="L44">Ikäryhmähinnat[Ikä 7–12]*Ikärakenne[[#This Row],[7–12-vuotiaat]]</f>
        <v>7395741.4500000002</v>
      </c>
      <c r="M44" s="136" cm="1">
        <f t="array" ref="M44">Ikäryhmähinnat[Ikä 13–15]*Ikärakenne[[#This Row],[13–15-vuotiaat]]</f>
        <v>6578341.5</v>
      </c>
      <c r="N44" s="136" cm="1">
        <f t="array" ref="N44">Ikäryhmähinnat[Ikä 16+]*Ikärakenne[[#This Row],[16 vuotta täyttäneet]]</f>
        <v>536129.69999999995</v>
      </c>
      <c r="O44" s="136" cm="1">
        <f t="array" ref="O44">Ikäryhmähinnat[Ikä 18-64]*Ikärakenne[[#This Row],[18–64-vuotiaat]]</f>
        <v>436460.97</v>
      </c>
      <c r="P44" s="178">
        <f>SUM(Ikärakenne[[#This Row],[Ikä 0–5]:[Ikä 18-64]])</f>
        <v>22112291.529999997</v>
      </c>
    </row>
    <row r="45" spans="1:30" x14ac:dyDescent="0.25">
      <c r="A45" s="127">
        <v>140</v>
      </c>
      <c r="B45" s="124" t="s">
        <v>50</v>
      </c>
      <c r="C45" s="38">
        <f>SUM(Ikärakenne[[#This Row],[0–5-vuotiaat]:[16 vuotta täyttäneet]])</f>
        <v>20463</v>
      </c>
      <c r="D45" s="41">
        <v>831</v>
      </c>
      <c r="E45" s="41">
        <v>167</v>
      </c>
      <c r="F45" s="41">
        <v>1301</v>
      </c>
      <c r="G45" s="41">
        <v>751</v>
      </c>
      <c r="H45" s="41">
        <v>17413</v>
      </c>
      <c r="I45" s="41">
        <v>10800</v>
      </c>
      <c r="J45" s="136" cm="1">
        <f t="array" ref="J45">Ikäryhmähinnat[Ikä 0–5]*Ikärakenne[[#This Row],[0–5-vuotiaat]]</f>
        <v>7454560.29</v>
      </c>
      <c r="K45" s="136" cm="1">
        <f t="array" ref="K45">Ikäryhmähinnat[Ikä 6]*Ikärakenne[[#This Row],[6 vuotiaat]]</f>
        <v>1592967.91</v>
      </c>
      <c r="L45" s="136" cm="1">
        <f t="array" ref="L45">Ikäryhmähinnat[Ikä 7–12]*Ikärakenne[[#This Row],[7–12-vuotiaat]]</f>
        <v>10631889.09</v>
      </c>
      <c r="M45" s="136" cm="1">
        <f t="array" ref="M45">Ikäryhmähinnat[Ikä 13–15]*Ikärakenne[[#This Row],[13–15-vuotiaat]]</f>
        <v>10400704.139999999</v>
      </c>
      <c r="N45" s="136" cm="1">
        <f t="array" ref="N45">Ikäryhmähinnat[Ikä 16+]*Ikärakenne[[#This Row],[16 vuotta täyttäneet]]</f>
        <v>1222740.8599999999</v>
      </c>
      <c r="O45" s="136" cm="1">
        <f t="array" ref="O45">Ikäryhmähinnat[Ikä 18-64]*Ikärakenne[[#This Row],[18–64-vuotiaat]]</f>
        <v>929555.99999999988</v>
      </c>
      <c r="P45" s="178">
        <f>SUM(Ikärakenne[[#This Row],[Ikä 0–5]:[Ikä 18-64]])</f>
        <v>32232418.289999999</v>
      </c>
    </row>
    <row r="46" spans="1:30" x14ac:dyDescent="0.25">
      <c r="A46" s="127">
        <v>142</v>
      </c>
      <c r="B46" s="124" t="s">
        <v>51</v>
      </c>
      <c r="C46" s="38">
        <f>SUM(Ikärakenne[[#This Row],[0–5-vuotiaat]:[16 vuotta täyttäneet]])</f>
        <v>6401</v>
      </c>
      <c r="D46" s="41">
        <v>276</v>
      </c>
      <c r="E46" s="41">
        <v>56</v>
      </c>
      <c r="F46" s="41">
        <v>379</v>
      </c>
      <c r="G46" s="41">
        <v>196</v>
      </c>
      <c r="H46" s="41">
        <v>5494</v>
      </c>
      <c r="I46" s="41">
        <v>3189</v>
      </c>
      <c r="J46" s="136" cm="1">
        <f t="array" ref="J46">Ikäryhmähinnat[Ikä 0–5]*Ikärakenne[[#This Row],[0–5-vuotiaat]]</f>
        <v>2475882.84</v>
      </c>
      <c r="K46" s="136" cm="1">
        <f t="array" ref="K46">Ikäryhmähinnat[Ikä 6]*Ikärakenne[[#This Row],[6 vuotiaat]]</f>
        <v>534168.88</v>
      </c>
      <c r="L46" s="136" cm="1">
        <f t="array" ref="L46">Ikäryhmähinnat[Ikä 7–12]*Ikärakenne[[#This Row],[7–12-vuotiaat]]</f>
        <v>3097222.11</v>
      </c>
      <c r="M46" s="136" cm="1">
        <f t="array" ref="M46">Ikäryhmähinnat[Ikä 13–15]*Ikärakenne[[#This Row],[13–15-vuotiaat]]</f>
        <v>2714431.44</v>
      </c>
      <c r="N46" s="136" cm="1">
        <f t="array" ref="N46">Ikäryhmähinnat[Ikä 16+]*Ikärakenne[[#This Row],[16 vuotta täyttäneet]]</f>
        <v>385788.68</v>
      </c>
      <c r="O46" s="136" cm="1">
        <f t="array" ref="O46">Ikäryhmähinnat[Ikä 18-64]*Ikärakenne[[#This Row],[18–64-vuotiaat]]</f>
        <v>274477.23</v>
      </c>
      <c r="P46" s="178">
        <f>SUM(Ikärakenne[[#This Row],[Ikä 0–5]:[Ikä 18-64]])</f>
        <v>9481971.1799999997</v>
      </c>
    </row>
    <row r="47" spans="1:30" x14ac:dyDescent="0.25">
      <c r="A47" s="127">
        <v>143</v>
      </c>
      <c r="B47" s="124" t="s">
        <v>52</v>
      </c>
      <c r="C47" s="38">
        <f>SUM(Ikärakenne[[#This Row],[0–5-vuotiaat]:[16 vuotta täyttäneet]])</f>
        <v>6758</v>
      </c>
      <c r="D47" s="41">
        <v>224</v>
      </c>
      <c r="E47" s="41">
        <v>49</v>
      </c>
      <c r="F47" s="41">
        <v>443</v>
      </c>
      <c r="G47" s="41">
        <v>233</v>
      </c>
      <c r="H47" s="41">
        <v>5809</v>
      </c>
      <c r="I47" s="41">
        <v>3386</v>
      </c>
      <c r="J47" s="136" cm="1">
        <f t="array" ref="J47">Ikäryhmähinnat[Ikä 0–5]*Ikärakenne[[#This Row],[0–5-vuotiaat]]</f>
        <v>2009412.1600000001</v>
      </c>
      <c r="K47" s="136" cm="1">
        <f t="array" ref="K47">Ikäryhmähinnat[Ikä 6]*Ikärakenne[[#This Row],[6 vuotiaat]]</f>
        <v>467397.76999999996</v>
      </c>
      <c r="L47" s="136" cm="1">
        <f t="array" ref="L47">Ikäryhmähinnat[Ikä 7–12]*Ikärakenne[[#This Row],[7–12-vuotiaat]]</f>
        <v>3620235.87</v>
      </c>
      <c r="M47" s="136" cm="1">
        <f t="array" ref="M47">Ikäryhmähinnat[Ikä 13–15]*Ikärakenne[[#This Row],[13–15-vuotiaat]]</f>
        <v>3226849.6199999996</v>
      </c>
      <c r="N47" s="136" cm="1">
        <f t="array" ref="N47">Ikäryhmähinnat[Ikä 16+]*Ikärakenne[[#This Row],[16 vuotta täyttäneet]]</f>
        <v>407907.98</v>
      </c>
      <c r="O47" s="136" cm="1">
        <f t="array" ref="O47">Ikäryhmähinnat[Ikä 18-64]*Ikärakenne[[#This Row],[18–64-vuotiaat]]</f>
        <v>291433.01999999996</v>
      </c>
      <c r="P47" s="178">
        <f>SUM(Ikärakenne[[#This Row],[Ikä 0–5]:[Ikä 18-64]])</f>
        <v>10023236.42</v>
      </c>
    </row>
    <row r="48" spans="1:30" x14ac:dyDescent="0.25">
      <c r="A48" s="127">
        <v>145</v>
      </c>
      <c r="B48" s="124" t="s">
        <v>53</v>
      </c>
      <c r="C48" s="38">
        <f>SUM(Ikärakenne[[#This Row],[0–5-vuotiaat]:[16 vuotta täyttäneet]])</f>
        <v>12429</v>
      </c>
      <c r="D48" s="41">
        <v>848</v>
      </c>
      <c r="E48" s="41">
        <v>148</v>
      </c>
      <c r="F48" s="41">
        <v>984</v>
      </c>
      <c r="G48" s="41">
        <v>505</v>
      </c>
      <c r="H48" s="41">
        <v>9944</v>
      </c>
      <c r="I48" s="41">
        <v>6750</v>
      </c>
      <c r="J48" s="136" cm="1">
        <f t="array" ref="J48">Ikäryhmähinnat[Ikä 0–5]*Ikärakenne[[#This Row],[0–5-vuotiaat]]</f>
        <v>7607060.3200000003</v>
      </c>
      <c r="K48" s="136" cm="1">
        <f t="array" ref="K48">Ikäryhmähinnat[Ikä 6]*Ikärakenne[[#This Row],[6 vuotiaat]]</f>
        <v>1411732.04</v>
      </c>
      <c r="L48" s="136" cm="1">
        <f t="array" ref="L48">Ikäryhmähinnat[Ikä 7–12]*Ikärakenne[[#This Row],[7–12-vuotiaat]]</f>
        <v>8041336.5600000005</v>
      </c>
      <c r="M48" s="136" cm="1">
        <f t="array" ref="M48">Ikäryhmähinnat[Ikä 13–15]*Ikärakenne[[#This Row],[13–15-vuotiaat]]</f>
        <v>6993815.6999999993</v>
      </c>
      <c r="N48" s="136" cm="1">
        <f t="array" ref="N48">Ikäryhmähinnat[Ikä 16+]*Ikärakenne[[#This Row],[16 vuotta täyttäneet]]</f>
        <v>698267.67999999993</v>
      </c>
      <c r="O48" s="136" cm="1">
        <f t="array" ref="O48">Ikäryhmähinnat[Ikä 18-64]*Ikärakenne[[#This Row],[18–64-vuotiaat]]</f>
        <v>580972.5</v>
      </c>
      <c r="P48" s="178">
        <f>SUM(Ikärakenne[[#This Row],[Ikä 0–5]:[Ikä 18-64]])</f>
        <v>25333184.800000001</v>
      </c>
    </row>
    <row r="49" spans="1:16" x14ac:dyDescent="0.25">
      <c r="A49" s="127">
        <v>146</v>
      </c>
      <c r="B49" s="124" t="s">
        <v>54</v>
      </c>
      <c r="C49" s="38">
        <f>SUM(Ikärakenne[[#This Row],[0–5-vuotiaat]:[16 vuotta täyttäneet]])</f>
        <v>4382</v>
      </c>
      <c r="D49" s="41">
        <v>102</v>
      </c>
      <c r="E49" s="41">
        <v>20</v>
      </c>
      <c r="F49" s="41">
        <v>173</v>
      </c>
      <c r="G49" s="41">
        <v>90</v>
      </c>
      <c r="H49" s="41">
        <v>3997</v>
      </c>
      <c r="I49" s="41">
        <v>1895</v>
      </c>
      <c r="J49" s="136" cm="1">
        <f t="array" ref="J49">Ikäryhmähinnat[Ikä 0–5]*Ikärakenne[[#This Row],[0–5-vuotiaat]]</f>
        <v>915000.18</v>
      </c>
      <c r="K49" s="136" cm="1">
        <f t="array" ref="K49">Ikäryhmähinnat[Ikä 6]*Ikärakenne[[#This Row],[6 vuotiaat]]</f>
        <v>190774.59999999998</v>
      </c>
      <c r="L49" s="136" cm="1">
        <f t="array" ref="L49">Ikäryhmähinnat[Ikä 7–12]*Ikärakenne[[#This Row],[7–12-vuotiaat]]</f>
        <v>1413771.57</v>
      </c>
      <c r="M49" s="136" cm="1">
        <f t="array" ref="M49">Ikäryhmähinnat[Ikä 13–15]*Ikärakenne[[#This Row],[13–15-vuotiaat]]</f>
        <v>1246422.5999999999</v>
      </c>
      <c r="N49" s="136" cm="1">
        <f t="array" ref="N49">Ikäryhmähinnat[Ikä 16+]*Ikärakenne[[#This Row],[16 vuotta täyttäneet]]</f>
        <v>280669.33999999997</v>
      </c>
      <c r="O49" s="136" cm="1">
        <f t="array" ref="O49">Ikäryhmähinnat[Ikä 18-64]*Ikärakenne[[#This Row],[18–64-vuotiaat]]</f>
        <v>163102.65</v>
      </c>
      <c r="P49" s="178">
        <f>SUM(Ikärakenne[[#This Row],[Ikä 0–5]:[Ikä 18-64]])</f>
        <v>4209740.9400000004</v>
      </c>
    </row>
    <row r="50" spans="1:16" x14ac:dyDescent="0.25">
      <c r="A50" s="127">
        <v>148</v>
      </c>
      <c r="B50" s="124" t="s">
        <v>55</v>
      </c>
      <c r="C50" s="38">
        <f>SUM(Ikärakenne[[#This Row],[0–5-vuotiaat]:[16 vuotta täyttäneet]])</f>
        <v>7224</v>
      </c>
      <c r="D50" s="41">
        <v>301</v>
      </c>
      <c r="E50" s="41">
        <v>42</v>
      </c>
      <c r="F50" s="41">
        <v>332</v>
      </c>
      <c r="G50" s="41">
        <v>227</v>
      </c>
      <c r="H50" s="41">
        <v>6322</v>
      </c>
      <c r="I50" s="41">
        <v>4190</v>
      </c>
      <c r="J50" s="136" cm="1">
        <f t="array" ref="J50">Ikäryhmähinnat[Ikä 0–5]*Ikärakenne[[#This Row],[0–5-vuotiaat]]</f>
        <v>2700147.59</v>
      </c>
      <c r="K50" s="136" cm="1">
        <f t="array" ref="K50">Ikäryhmähinnat[Ikä 6]*Ikärakenne[[#This Row],[6 vuotiaat]]</f>
        <v>400626.66</v>
      </c>
      <c r="L50" s="136" cm="1">
        <f t="array" ref="L50">Ikäryhmähinnat[Ikä 7–12]*Ikärakenne[[#This Row],[7–12-vuotiaat]]</f>
        <v>2713133.88</v>
      </c>
      <c r="M50" s="136" cm="1">
        <f t="array" ref="M50">Ikäryhmähinnat[Ikä 13–15]*Ikärakenne[[#This Row],[13–15-vuotiaat]]</f>
        <v>3143754.78</v>
      </c>
      <c r="N50" s="136" cm="1">
        <f t="array" ref="N50">Ikäryhmähinnat[Ikä 16+]*Ikärakenne[[#This Row],[16 vuotta täyttäneet]]</f>
        <v>443930.83999999997</v>
      </c>
      <c r="O50" s="136" cm="1">
        <f t="array" ref="O50">Ikäryhmähinnat[Ikä 18-64]*Ikärakenne[[#This Row],[18–64-vuotiaat]]</f>
        <v>360633.3</v>
      </c>
      <c r="P50" s="178">
        <f>SUM(Ikärakenne[[#This Row],[Ikä 0–5]:[Ikä 18-64]])</f>
        <v>9762227.0500000007</v>
      </c>
    </row>
    <row r="51" spans="1:16" x14ac:dyDescent="0.25">
      <c r="A51" s="127">
        <v>149</v>
      </c>
      <c r="B51" s="124" t="s">
        <v>56</v>
      </c>
      <c r="C51" s="38">
        <f>SUM(Ikärakenne[[#This Row],[0–5-vuotiaat]:[16 vuotta täyttäneet]])</f>
        <v>5402</v>
      </c>
      <c r="D51" s="41">
        <v>275</v>
      </c>
      <c r="E51" s="41">
        <v>44</v>
      </c>
      <c r="F51" s="41">
        <v>305</v>
      </c>
      <c r="G51" s="41">
        <v>189</v>
      </c>
      <c r="H51" s="41">
        <v>4589</v>
      </c>
      <c r="I51" s="41">
        <v>2974</v>
      </c>
      <c r="J51" s="136" cm="1">
        <f t="array" ref="J51">Ikäryhmähinnat[Ikä 0–5]*Ikärakenne[[#This Row],[0–5-vuotiaat]]</f>
        <v>2466912.25</v>
      </c>
      <c r="K51" s="136" cm="1">
        <f t="array" ref="K51">Ikäryhmähinnat[Ikä 6]*Ikärakenne[[#This Row],[6 vuotiaat]]</f>
        <v>419704.12</v>
      </c>
      <c r="L51" s="136" cm="1">
        <f t="array" ref="L51">Ikäryhmähinnat[Ikä 7–12]*Ikärakenne[[#This Row],[7–12-vuotiaat]]</f>
        <v>2492487.4500000002</v>
      </c>
      <c r="M51" s="136" cm="1">
        <f t="array" ref="M51">Ikäryhmähinnat[Ikä 13–15]*Ikärakenne[[#This Row],[13–15-vuotiaat]]</f>
        <v>2617487.46</v>
      </c>
      <c r="N51" s="136" cm="1">
        <f t="array" ref="N51">Ikäryhmähinnat[Ikä 16+]*Ikärakenne[[#This Row],[16 vuotta täyttäneet]]</f>
        <v>322239.58</v>
      </c>
      <c r="O51" s="136" cm="1">
        <f t="array" ref="O51">Ikäryhmähinnat[Ikä 18-64]*Ikärakenne[[#This Row],[18–64-vuotiaat]]</f>
        <v>255972.18</v>
      </c>
      <c r="P51" s="178">
        <f>SUM(Ikärakenne[[#This Row],[Ikä 0–5]:[Ikä 18-64]])</f>
        <v>8574803.040000001</v>
      </c>
    </row>
    <row r="52" spans="1:16" x14ac:dyDescent="0.25">
      <c r="A52" s="127">
        <v>151</v>
      </c>
      <c r="B52" s="124" t="s">
        <v>57</v>
      </c>
      <c r="C52" s="38">
        <f>SUM(Ikärakenne[[#This Row],[0–5-vuotiaat]:[16 vuotta täyttäneet]])</f>
        <v>1794</v>
      </c>
      <c r="D52" s="41">
        <v>66</v>
      </c>
      <c r="E52" s="41">
        <v>13</v>
      </c>
      <c r="F52" s="41">
        <v>79</v>
      </c>
      <c r="G52" s="41">
        <v>62</v>
      </c>
      <c r="H52" s="41">
        <v>1574</v>
      </c>
      <c r="I52" s="41">
        <v>903</v>
      </c>
      <c r="J52" s="136" cm="1">
        <f t="array" ref="J52">Ikäryhmähinnat[Ikä 0–5]*Ikärakenne[[#This Row],[0–5-vuotiaat]]</f>
        <v>592058.94000000006</v>
      </c>
      <c r="K52" s="136" cm="1">
        <f t="array" ref="K52">Ikäryhmähinnat[Ikä 6]*Ikärakenne[[#This Row],[6 vuotiaat]]</f>
        <v>124003.48999999999</v>
      </c>
      <c r="L52" s="136" cm="1">
        <f t="array" ref="L52">Ikäryhmähinnat[Ikä 7–12]*Ikärakenne[[#This Row],[7–12-vuotiaat]]</f>
        <v>645595.11</v>
      </c>
      <c r="M52" s="136" cm="1">
        <f t="array" ref="M52">Ikäryhmähinnat[Ikä 13–15]*Ikärakenne[[#This Row],[13–15-vuotiaat]]</f>
        <v>858646.67999999993</v>
      </c>
      <c r="N52" s="136" cm="1">
        <f t="array" ref="N52">Ikäryhmähinnat[Ikä 16+]*Ikärakenne[[#This Row],[16 vuotta täyttäneet]]</f>
        <v>110526.28</v>
      </c>
      <c r="O52" s="136" cm="1">
        <f t="array" ref="O52">Ikäryhmähinnat[Ikä 18-64]*Ikärakenne[[#This Row],[18–64-vuotiaat]]</f>
        <v>77721.209999999992</v>
      </c>
      <c r="P52" s="178">
        <f>SUM(Ikärakenne[[#This Row],[Ikä 0–5]:[Ikä 18-64]])</f>
        <v>2408551.7099999995</v>
      </c>
    </row>
    <row r="53" spans="1:16" x14ac:dyDescent="0.25">
      <c r="A53" s="127">
        <v>152</v>
      </c>
      <c r="B53" s="124" t="s">
        <v>58</v>
      </c>
      <c r="C53" s="38">
        <f>SUM(Ikärakenne[[#This Row],[0–5-vuotiaat]:[16 vuotta täyttäneet]])</f>
        <v>4319</v>
      </c>
      <c r="D53" s="41">
        <v>185</v>
      </c>
      <c r="E53" s="41">
        <v>31</v>
      </c>
      <c r="F53" s="41">
        <v>306</v>
      </c>
      <c r="G53" s="41">
        <v>167</v>
      </c>
      <c r="H53" s="41">
        <v>3630</v>
      </c>
      <c r="I53" s="41">
        <v>2227</v>
      </c>
      <c r="J53" s="136" cm="1">
        <f t="array" ref="J53">Ikäryhmähinnat[Ikä 0–5]*Ikärakenne[[#This Row],[0–5-vuotiaat]]</f>
        <v>1659559.1500000001</v>
      </c>
      <c r="K53" s="136" cm="1">
        <f t="array" ref="K53">Ikäryhmähinnat[Ikä 6]*Ikärakenne[[#This Row],[6 vuotiaat]]</f>
        <v>295700.63</v>
      </c>
      <c r="L53" s="136" cm="1">
        <f t="array" ref="L53">Ikäryhmähinnat[Ikä 7–12]*Ikärakenne[[#This Row],[7–12-vuotiaat]]</f>
        <v>2500659.54</v>
      </c>
      <c r="M53" s="136" cm="1">
        <f t="array" ref="M53">Ikäryhmähinnat[Ikä 13–15]*Ikärakenne[[#This Row],[13–15-vuotiaat]]</f>
        <v>2312806.38</v>
      </c>
      <c r="N53" s="136" cm="1">
        <f t="array" ref="N53">Ikäryhmähinnat[Ikä 16+]*Ikärakenne[[#This Row],[16 vuotta täyttäneet]]</f>
        <v>254898.6</v>
      </c>
      <c r="O53" s="136" cm="1">
        <f t="array" ref="O53">Ikäryhmähinnat[Ikä 18-64]*Ikärakenne[[#This Row],[18–64-vuotiaat]]</f>
        <v>191677.88999999998</v>
      </c>
      <c r="P53" s="178">
        <f>SUM(Ikärakenne[[#This Row],[Ikä 0–5]:[Ikä 18-64]])</f>
        <v>7215302.1899999995</v>
      </c>
    </row>
    <row r="54" spans="1:16" x14ac:dyDescent="0.25">
      <c r="A54" s="127">
        <v>153</v>
      </c>
      <c r="B54" s="124" t="s">
        <v>59</v>
      </c>
      <c r="C54" s="38">
        <f>SUM(Ikärakenne[[#This Row],[0–5-vuotiaat]:[16 vuotta täyttäneet]])</f>
        <v>24724</v>
      </c>
      <c r="D54" s="41">
        <v>798</v>
      </c>
      <c r="E54" s="41">
        <v>173</v>
      </c>
      <c r="F54" s="41">
        <v>1271</v>
      </c>
      <c r="G54" s="41">
        <v>736</v>
      </c>
      <c r="H54" s="41">
        <v>21746</v>
      </c>
      <c r="I54" s="41">
        <v>13098</v>
      </c>
      <c r="J54" s="136" cm="1">
        <f t="array" ref="J54">Ikäryhmähinnat[Ikä 0–5]*Ikärakenne[[#This Row],[0–5-vuotiaat]]</f>
        <v>7158530.8200000003</v>
      </c>
      <c r="K54" s="136" cm="1">
        <f t="array" ref="K54">Ikäryhmähinnat[Ikä 6]*Ikärakenne[[#This Row],[6 vuotiaat]]</f>
        <v>1650200.29</v>
      </c>
      <c r="L54" s="136" cm="1">
        <f t="array" ref="L54">Ikäryhmähinnat[Ikä 7–12]*Ikärakenne[[#This Row],[7–12-vuotiaat]]</f>
        <v>10386726.390000001</v>
      </c>
      <c r="M54" s="136" cm="1">
        <f t="array" ref="M54">Ikäryhmähinnat[Ikä 13–15]*Ikärakenne[[#This Row],[13–15-vuotiaat]]</f>
        <v>10192967.039999999</v>
      </c>
      <c r="N54" s="136" cm="1">
        <f t="array" ref="N54">Ikäryhmähinnat[Ikä 16+]*Ikärakenne[[#This Row],[16 vuotta täyttäneet]]</f>
        <v>1527004.1199999999</v>
      </c>
      <c r="O54" s="136" cm="1">
        <f t="array" ref="O54">Ikäryhmähinnat[Ikä 18-64]*Ikärakenne[[#This Row],[18–64-vuotiaat]]</f>
        <v>1127344.8599999999</v>
      </c>
      <c r="P54" s="178">
        <f>SUM(Ikärakenne[[#This Row],[Ikä 0–5]:[Ikä 18-64]])</f>
        <v>32042773.52</v>
      </c>
    </row>
    <row r="55" spans="1:16" x14ac:dyDescent="0.25">
      <c r="A55" s="127">
        <v>165</v>
      </c>
      <c r="B55" s="124" t="s">
        <v>60</v>
      </c>
      <c r="C55" s="38">
        <f>SUM(Ikärakenne[[#This Row],[0–5-vuotiaat]:[16 vuotta täyttäneet]])</f>
        <v>16015</v>
      </c>
      <c r="D55" s="41">
        <v>788</v>
      </c>
      <c r="E55" s="41">
        <v>165</v>
      </c>
      <c r="F55" s="41">
        <v>1068</v>
      </c>
      <c r="G55" s="41">
        <v>608</v>
      </c>
      <c r="H55" s="41">
        <v>13386</v>
      </c>
      <c r="I55" s="41">
        <v>8770</v>
      </c>
      <c r="J55" s="136" cm="1">
        <f t="array" ref="J55">Ikäryhmähinnat[Ikä 0–5]*Ikärakenne[[#This Row],[0–5-vuotiaat]]</f>
        <v>7068824.9199999999</v>
      </c>
      <c r="K55" s="136" cm="1">
        <f t="array" ref="K55">Ikäryhmähinnat[Ikä 6]*Ikärakenne[[#This Row],[6 vuotiaat]]</f>
        <v>1573890.45</v>
      </c>
      <c r="L55" s="136" cm="1">
        <f t="array" ref="L55">Ikäryhmähinnat[Ikä 7–12]*Ikärakenne[[#This Row],[7–12-vuotiaat]]</f>
        <v>8727792.120000001</v>
      </c>
      <c r="M55" s="136" cm="1">
        <f t="array" ref="M55">Ikäryhmähinnat[Ikä 13–15]*Ikärakenne[[#This Row],[13–15-vuotiaat]]</f>
        <v>8420277.1199999992</v>
      </c>
      <c r="N55" s="136" cm="1">
        <f t="array" ref="N55">Ikäryhmähinnat[Ikä 16+]*Ikärakenne[[#This Row],[16 vuotta täyttäneet]]</f>
        <v>939964.92</v>
      </c>
      <c r="O55" s="136" cm="1">
        <f t="array" ref="O55">Ikäryhmähinnat[Ikä 18-64]*Ikärakenne[[#This Row],[18–64-vuotiaat]]</f>
        <v>754833.89999999991</v>
      </c>
      <c r="P55" s="178">
        <f>SUM(Ikärakenne[[#This Row],[Ikä 0–5]:[Ikä 18-64]])</f>
        <v>27485583.43</v>
      </c>
    </row>
    <row r="56" spans="1:16" x14ac:dyDescent="0.25">
      <c r="A56" s="127">
        <v>167</v>
      </c>
      <c r="B56" s="124" t="s">
        <v>61</v>
      </c>
      <c r="C56" s="38">
        <f>SUM(Ikärakenne[[#This Row],[0–5-vuotiaat]:[16 vuotta täyttäneet]])</f>
        <v>78741</v>
      </c>
      <c r="D56" s="41">
        <v>3346</v>
      </c>
      <c r="E56" s="41">
        <v>639</v>
      </c>
      <c r="F56" s="41">
        <v>4342</v>
      </c>
      <c r="G56" s="41">
        <v>2385</v>
      </c>
      <c r="H56" s="41">
        <v>68029</v>
      </c>
      <c r="I56" s="41">
        <v>47877</v>
      </c>
      <c r="J56" s="136" cm="1">
        <f t="array" ref="J56">Ikäryhmähinnat[Ikä 0–5]*Ikärakenne[[#This Row],[0–5-vuotiaat]]</f>
        <v>30015594.140000001</v>
      </c>
      <c r="K56" s="136" cm="1">
        <f t="array" ref="K56">Ikäryhmähinnat[Ikä 6]*Ikärakenne[[#This Row],[6 vuotiaat]]</f>
        <v>6095248.4699999997</v>
      </c>
      <c r="L56" s="136" cm="1">
        <f t="array" ref="L56">Ikäryhmähinnat[Ikä 7–12]*Ikärakenne[[#This Row],[7–12-vuotiaat]]</f>
        <v>35483214.780000001</v>
      </c>
      <c r="M56" s="136" cm="1">
        <f t="array" ref="M56">Ikäryhmähinnat[Ikä 13–15]*Ikärakenne[[#This Row],[13–15-vuotiaat]]</f>
        <v>33030198.899999999</v>
      </c>
      <c r="N56" s="136" cm="1">
        <f t="array" ref="N56">Ikäryhmähinnat[Ikä 16+]*Ikärakenne[[#This Row],[16 vuotta täyttäneet]]</f>
        <v>4776996.38</v>
      </c>
      <c r="O56" s="136" cm="1">
        <f t="array" ref="O56">Ikäryhmähinnat[Ikä 18-64]*Ikärakenne[[#This Row],[18–64-vuotiaat]]</f>
        <v>4120773.3899999997</v>
      </c>
      <c r="P56" s="178">
        <f>SUM(Ikärakenne[[#This Row],[Ikä 0–5]:[Ikä 18-64]])</f>
        <v>113522026.05999999</v>
      </c>
    </row>
    <row r="57" spans="1:16" x14ac:dyDescent="0.25">
      <c r="A57" s="127">
        <v>169</v>
      </c>
      <c r="B57" s="124" t="s">
        <v>62</v>
      </c>
      <c r="C57" s="38">
        <f>SUM(Ikärakenne[[#This Row],[0–5-vuotiaat]:[16 vuotta täyttäneet]])</f>
        <v>4848</v>
      </c>
      <c r="D57" s="41">
        <v>204</v>
      </c>
      <c r="E57" s="41">
        <v>45</v>
      </c>
      <c r="F57" s="41">
        <v>289</v>
      </c>
      <c r="G57" s="41">
        <v>191</v>
      </c>
      <c r="H57" s="41">
        <v>4119</v>
      </c>
      <c r="I57" s="41">
        <v>2532</v>
      </c>
      <c r="J57" s="136" cm="1">
        <f t="array" ref="J57">Ikäryhmähinnat[Ikä 0–5]*Ikärakenne[[#This Row],[0–5-vuotiaat]]</f>
        <v>1830000.36</v>
      </c>
      <c r="K57" s="136" cm="1">
        <f t="array" ref="K57">Ikäryhmähinnat[Ikä 6]*Ikärakenne[[#This Row],[6 vuotiaat]]</f>
        <v>429242.85</v>
      </c>
      <c r="L57" s="136" cm="1">
        <f t="array" ref="L57">Ikäryhmähinnat[Ikä 7–12]*Ikärakenne[[#This Row],[7–12-vuotiaat]]</f>
        <v>2361734.0100000002</v>
      </c>
      <c r="M57" s="136" cm="1">
        <f t="array" ref="M57">Ikäryhmähinnat[Ikä 13–15]*Ikärakenne[[#This Row],[13–15-vuotiaat]]</f>
        <v>2645185.7399999998</v>
      </c>
      <c r="N57" s="136" cm="1">
        <f t="array" ref="N57">Ikäryhmähinnat[Ikä 16+]*Ikärakenne[[#This Row],[16 vuotta täyttäneet]]</f>
        <v>289236.18</v>
      </c>
      <c r="O57" s="136" cm="1">
        <f t="array" ref="O57">Ikäryhmähinnat[Ikä 18-64]*Ikärakenne[[#This Row],[18–64-vuotiaat]]</f>
        <v>217929.24</v>
      </c>
      <c r="P57" s="178">
        <f>SUM(Ikärakenne[[#This Row],[Ikä 0–5]:[Ikä 18-64]])</f>
        <v>7773328.3800000008</v>
      </c>
    </row>
    <row r="58" spans="1:16" x14ac:dyDescent="0.25">
      <c r="A58" s="127">
        <v>171</v>
      </c>
      <c r="B58" s="124" t="s">
        <v>63</v>
      </c>
      <c r="C58" s="38">
        <f>SUM(Ikärakenne[[#This Row],[0–5-vuotiaat]:[16 vuotta täyttäneet]])</f>
        <v>4552</v>
      </c>
      <c r="D58" s="41">
        <v>165</v>
      </c>
      <c r="E58" s="41">
        <v>45</v>
      </c>
      <c r="F58" s="41">
        <v>250</v>
      </c>
      <c r="G58" s="41">
        <v>155</v>
      </c>
      <c r="H58" s="41">
        <v>3937</v>
      </c>
      <c r="I58" s="41">
        <v>2293</v>
      </c>
      <c r="J58" s="136" cm="1">
        <f t="array" ref="J58">Ikäryhmähinnat[Ikä 0–5]*Ikärakenne[[#This Row],[0–5-vuotiaat]]</f>
        <v>1480147.35</v>
      </c>
      <c r="K58" s="136" cm="1">
        <f t="array" ref="K58">Ikäryhmähinnat[Ikä 6]*Ikärakenne[[#This Row],[6 vuotiaat]]</f>
        <v>429242.85</v>
      </c>
      <c r="L58" s="136" cm="1">
        <f t="array" ref="L58">Ikäryhmähinnat[Ikä 7–12]*Ikärakenne[[#This Row],[7–12-vuotiaat]]</f>
        <v>2043022.5</v>
      </c>
      <c r="M58" s="136" cm="1">
        <f t="array" ref="M58">Ikäryhmähinnat[Ikä 13–15]*Ikärakenne[[#This Row],[13–15-vuotiaat]]</f>
        <v>2146616.6999999997</v>
      </c>
      <c r="N58" s="136" cm="1">
        <f t="array" ref="N58">Ikäryhmähinnat[Ikä 16+]*Ikärakenne[[#This Row],[16 vuotta täyttäneet]]</f>
        <v>276456.14</v>
      </c>
      <c r="O58" s="136" cm="1">
        <f t="array" ref="O58">Ikäryhmähinnat[Ikä 18-64]*Ikärakenne[[#This Row],[18–64-vuotiaat]]</f>
        <v>197358.50999999998</v>
      </c>
      <c r="P58" s="178">
        <f>SUM(Ikärakenne[[#This Row],[Ikä 0–5]:[Ikä 18-64]])</f>
        <v>6572844.0499999998</v>
      </c>
    </row>
    <row r="59" spans="1:16" x14ac:dyDescent="0.25">
      <c r="A59" s="127">
        <v>172</v>
      </c>
      <c r="B59" s="124" t="s">
        <v>64</v>
      </c>
      <c r="C59" s="38">
        <f>SUM(Ikärakenne[[#This Row],[0–5-vuotiaat]:[16 vuotta täyttäneet]])</f>
        <v>4099</v>
      </c>
      <c r="D59" s="41">
        <v>124</v>
      </c>
      <c r="E59" s="41">
        <v>21</v>
      </c>
      <c r="F59" s="41">
        <v>179</v>
      </c>
      <c r="G59" s="41">
        <v>111</v>
      </c>
      <c r="H59" s="41">
        <v>3664</v>
      </c>
      <c r="I59" s="41">
        <v>1890</v>
      </c>
      <c r="J59" s="136" cm="1">
        <f t="array" ref="J59">Ikäryhmähinnat[Ikä 0–5]*Ikärakenne[[#This Row],[0–5-vuotiaat]]</f>
        <v>1112353.1599999999</v>
      </c>
      <c r="K59" s="136" cm="1">
        <f t="array" ref="K59">Ikäryhmähinnat[Ikä 6]*Ikärakenne[[#This Row],[6 vuotiaat]]</f>
        <v>200313.33</v>
      </c>
      <c r="L59" s="136" cm="1">
        <f t="array" ref="L59">Ikäryhmähinnat[Ikä 7–12]*Ikärakenne[[#This Row],[7–12-vuotiaat]]</f>
        <v>1462804.11</v>
      </c>
      <c r="M59" s="136" cm="1">
        <f t="array" ref="M59">Ikäryhmähinnat[Ikä 13–15]*Ikärakenne[[#This Row],[13–15-vuotiaat]]</f>
        <v>1537254.54</v>
      </c>
      <c r="N59" s="136" cm="1">
        <f t="array" ref="N59">Ikäryhmähinnat[Ikä 16+]*Ikärakenne[[#This Row],[16 vuotta täyttäneet]]</f>
        <v>257286.08</v>
      </c>
      <c r="O59" s="136" cm="1">
        <f t="array" ref="O59">Ikäryhmähinnat[Ikä 18-64]*Ikärakenne[[#This Row],[18–64-vuotiaat]]</f>
        <v>162672.29999999999</v>
      </c>
      <c r="P59" s="178">
        <f>SUM(Ikärakenne[[#This Row],[Ikä 0–5]:[Ikä 18-64]])</f>
        <v>4732683.5200000005</v>
      </c>
    </row>
    <row r="60" spans="1:16" x14ac:dyDescent="0.25">
      <c r="A60" s="127">
        <v>176</v>
      </c>
      <c r="B60" s="124" t="s">
        <v>65</v>
      </c>
      <c r="C60" s="38">
        <f>SUM(Ikärakenne[[#This Row],[0–5-vuotiaat]:[16 vuotta täyttäneet]])</f>
        <v>4160</v>
      </c>
      <c r="D60" s="41">
        <v>100</v>
      </c>
      <c r="E60" s="41">
        <v>22</v>
      </c>
      <c r="F60" s="41">
        <v>151</v>
      </c>
      <c r="G60" s="41">
        <v>106</v>
      </c>
      <c r="H60" s="41">
        <v>3781</v>
      </c>
      <c r="I60" s="41">
        <v>1956</v>
      </c>
      <c r="J60" s="136" cm="1">
        <f t="array" ref="J60">Ikäryhmähinnat[Ikä 0–5]*Ikärakenne[[#This Row],[0–5-vuotiaat]]</f>
        <v>897059</v>
      </c>
      <c r="K60" s="136" cm="1">
        <f t="array" ref="K60">Ikäryhmähinnat[Ikä 6]*Ikärakenne[[#This Row],[6 vuotiaat]]</f>
        <v>209852.06</v>
      </c>
      <c r="L60" s="136" cm="1">
        <f t="array" ref="L60">Ikäryhmähinnat[Ikä 7–12]*Ikärakenne[[#This Row],[7–12-vuotiaat]]</f>
        <v>1233985.5900000001</v>
      </c>
      <c r="M60" s="136" cm="1">
        <f t="array" ref="M60">Ikäryhmähinnat[Ikä 13–15]*Ikärakenne[[#This Row],[13–15-vuotiaat]]</f>
        <v>1468008.8399999999</v>
      </c>
      <c r="N60" s="136" cm="1">
        <f t="array" ref="N60">Ikäryhmähinnat[Ikä 16+]*Ikärakenne[[#This Row],[16 vuotta täyttäneet]]</f>
        <v>265501.82</v>
      </c>
      <c r="O60" s="136" cm="1">
        <f t="array" ref="O60">Ikäryhmähinnat[Ikä 18-64]*Ikärakenne[[#This Row],[18–64-vuotiaat]]</f>
        <v>168352.91999999998</v>
      </c>
      <c r="P60" s="178">
        <f>SUM(Ikärakenne[[#This Row],[Ikä 0–5]:[Ikä 18-64]])</f>
        <v>4242760.2300000004</v>
      </c>
    </row>
    <row r="61" spans="1:16" x14ac:dyDescent="0.25">
      <c r="A61" s="127">
        <v>177</v>
      </c>
      <c r="B61" s="124" t="s">
        <v>66</v>
      </c>
      <c r="C61" s="38">
        <f>SUM(Ikärakenne[[#This Row],[0–5-vuotiaat]:[16 vuotta täyttäneet]])</f>
        <v>1668</v>
      </c>
      <c r="D61" s="41">
        <v>55</v>
      </c>
      <c r="E61" s="41">
        <v>11</v>
      </c>
      <c r="F61" s="41">
        <v>101</v>
      </c>
      <c r="G61" s="41">
        <v>57</v>
      </c>
      <c r="H61" s="41">
        <v>1444</v>
      </c>
      <c r="I61" s="41">
        <v>821</v>
      </c>
      <c r="J61" s="136" cm="1">
        <f t="array" ref="J61">Ikäryhmähinnat[Ikä 0–5]*Ikärakenne[[#This Row],[0–5-vuotiaat]]</f>
        <v>493382.45</v>
      </c>
      <c r="K61" s="136" cm="1">
        <f t="array" ref="K61">Ikäryhmähinnat[Ikä 6]*Ikärakenne[[#This Row],[6 vuotiaat]]</f>
        <v>104926.03</v>
      </c>
      <c r="L61" s="136" cm="1">
        <f t="array" ref="L61">Ikäryhmähinnat[Ikä 7–12]*Ikärakenne[[#This Row],[7–12-vuotiaat]]</f>
        <v>825381.09</v>
      </c>
      <c r="M61" s="136" cm="1">
        <f t="array" ref="M61">Ikäryhmähinnat[Ikä 13–15]*Ikärakenne[[#This Row],[13–15-vuotiaat]]</f>
        <v>789400.98</v>
      </c>
      <c r="N61" s="136" cm="1">
        <f t="array" ref="N61">Ikäryhmähinnat[Ikä 16+]*Ikärakenne[[#This Row],[16 vuotta täyttäneet]]</f>
        <v>101397.68</v>
      </c>
      <c r="O61" s="136" cm="1">
        <f t="array" ref="O61">Ikäryhmähinnat[Ikä 18-64]*Ikärakenne[[#This Row],[18–64-vuotiaat]]</f>
        <v>70663.47</v>
      </c>
      <c r="P61" s="178">
        <f>SUM(Ikärakenne[[#This Row],[Ikä 0–5]:[Ikä 18-64]])</f>
        <v>2385151.7000000002</v>
      </c>
    </row>
    <row r="62" spans="1:16" x14ac:dyDescent="0.25">
      <c r="A62" s="127">
        <v>178</v>
      </c>
      <c r="B62" s="124" t="s">
        <v>67</v>
      </c>
      <c r="C62" s="38">
        <f>SUM(Ikärakenne[[#This Row],[0–5-vuotiaat]:[16 vuotta täyttäneet]])</f>
        <v>5674</v>
      </c>
      <c r="D62" s="41">
        <v>185</v>
      </c>
      <c r="E62" s="41">
        <v>40</v>
      </c>
      <c r="F62" s="41">
        <v>283</v>
      </c>
      <c r="G62" s="41">
        <v>157</v>
      </c>
      <c r="H62" s="41">
        <v>5009</v>
      </c>
      <c r="I62" s="41">
        <v>2688</v>
      </c>
      <c r="J62" s="136" cm="1">
        <f t="array" ref="J62">Ikäryhmähinnat[Ikä 0–5]*Ikärakenne[[#This Row],[0–5-vuotiaat]]</f>
        <v>1659559.1500000001</v>
      </c>
      <c r="K62" s="136" cm="1">
        <f t="array" ref="K62">Ikäryhmähinnat[Ikä 6]*Ikärakenne[[#This Row],[6 vuotiaat]]</f>
        <v>381549.19999999995</v>
      </c>
      <c r="L62" s="136" cm="1">
        <f t="array" ref="L62">Ikäryhmähinnat[Ikä 7–12]*Ikärakenne[[#This Row],[7–12-vuotiaat]]</f>
        <v>2312701.4700000002</v>
      </c>
      <c r="M62" s="136" cm="1">
        <f t="array" ref="M62">Ikäryhmähinnat[Ikä 13–15]*Ikärakenne[[#This Row],[13–15-vuotiaat]]</f>
        <v>2174314.98</v>
      </c>
      <c r="N62" s="136" cm="1">
        <f t="array" ref="N62">Ikäryhmähinnat[Ikä 16+]*Ikärakenne[[#This Row],[16 vuotta täyttäneet]]</f>
        <v>351731.98</v>
      </c>
      <c r="O62" s="136" cm="1">
        <f t="array" ref="O62">Ikäryhmähinnat[Ikä 18-64]*Ikärakenne[[#This Row],[18–64-vuotiaat]]</f>
        <v>231356.15999999997</v>
      </c>
      <c r="P62" s="178">
        <f>SUM(Ikärakenne[[#This Row],[Ikä 0–5]:[Ikä 18-64]])</f>
        <v>7111212.9400000013</v>
      </c>
    </row>
    <row r="63" spans="1:16" x14ac:dyDescent="0.25">
      <c r="A63" s="127">
        <v>179</v>
      </c>
      <c r="B63" s="124" t="s">
        <v>68</v>
      </c>
      <c r="C63" s="38">
        <f>SUM(Ikärakenne[[#This Row],[0–5-vuotiaat]:[16 vuotta täyttäneet]])</f>
        <v>149194</v>
      </c>
      <c r="D63" s="41">
        <v>7318</v>
      </c>
      <c r="E63" s="41">
        <v>1247</v>
      </c>
      <c r="F63" s="41">
        <v>8913</v>
      </c>
      <c r="G63" s="41">
        <v>4927</v>
      </c>
      <c r="H63" s="41">
        <v>126789</v>
      </c>
      <c r="I63" s="41">
        <v>94431</v>
      </c>
      <c r="J63" s="136" cm="1">
        <f t="array" ref="J63">Ikäryhmähinnat[Ikä 0–5]*Ikärakenne[[#This Row],[0–5-vuotiaat]]</f>
        <v>65646777.620000005</v>
      </c>
      <c r="K63" s="136" cm="1">
        <f t="array" ref="K63">Ikäryhmähinnat[Ikä 6]*Ikärakenne[[#This Row],[6 vuotiaat]]</f>
        <v>11894796.309999999</v>
      </c>
      <c r="L63" s="136" cm="1">
        <f t="array" ref="L63">Ikäryhmähinnat[Ikä 7–12]*Ikärakenne[[#This Row],[7–12-vuotiaat]]</f>
        <v>72837838.170000002</v>
      </c>
      <c r="M63" s="136" cm="1">
        <f t="array" ref="M63">Ikäryhmähinnat[Ikä 13–15]*Ikärakenne[[#This Row],[13–15-vuotiaat]]</f>
        <v>68234712.780000001</v>
      </c>
      <c r="N63" s="136" cm="1">
        <f t="array" ref="N63">Ikäryhmähinnat[Ikä 16+]*Ikärakenne[[#This Row],[16 vuotta täyttäneet]]</f>
        <v>8903123.5800000001</v>
      </c>
      <c r="O63" s="136" cm="1">
        <f t="array" ref="O63">Ikäryhmähinnat[Ikä 18-64]*Ikärakenne[[#This Row],[18–64-vuotiaat]]</f>
        <v>8127676.169999999</v>
      </c>
      <c r="P63" s="178">
        <f>SUM(Ikärakenne[[#This Row],[Ikä 0–5]:[Ikä 18-64]])</f>
        <v>235644924.63000003</v>
      </c>
    </row>
    <row r="64" spans="1:16" x14ac:dyDescent="0.25">
      <c r="A64" s="127">
        <v>181</v>
      </c>
      <c r="B64" s="124" t="s">
        <v>69</v>
      </c>
      <c r="C64" s="38">
        <f>SUM(Ikärakenne[[#This Row],[0–5-vuotiaat]:[16 vuotta täyttäneet]])</f>
        <v>1658</v>
      </c>
      <c r="D64" s="41">
        <v>74</v>
      </c>
      <c r="E64" s="41">
        <v>10</v>
      </c>
      <c r="F64" s="41">
        <v>116</v>
      </c>
      <c r="G64" s="41">
        <v>55</v>
      </c>
      <c r="H64" s="41">
        <v>1403</v>
      </c>
      <c r="I64" s="41">
        <v>822</v>
      </c>
      <c r="J64" s="136" cm="1">
        <f t="array" ref="J64">Ikäryhmähinnat[Ikä 0–5]*Ikärakenne[[#This Row],[0–5-vuotiaat]]</f>
        <v>663823.66</v>
      </c>
      <c r="K64" s="136" cm="1">
        <f t="array" ref="K64">Ikäryhmähinnat[Ikä 6]*Ikärakenne[[#This Row],[6 vuotiaat]]</f>
        <v>95387.299999999988</v>
      </c>
      <c r="L64" s="136" cm="1">
        <f t="array" ref="L64">Ikäryhmähinnat[Ikä 7–12]*Ikärakenne[[#This Row],[7–12-vuotiaat]]</f>
        <v>947962.44000000006</v>
      </c>
      <c r="M64" s="136" cm="1">
        <f t="array" ref="M64">Ikäryhmähinnat[Ikä 13–15]*Ikärakenne[[#This Row],[13–15-vuotiaat]]</f>
        <v>761702.7</v>
      </c>
      <c r="N64" s="136" cm="1">
        <f t="array" ref="N64">Ikäryhmähinnat[Ikä 16+]*Ikärakenne[[#This Row],[16 vuotta täyttäneet]]</f>
        <v>98518.66</v>
      </c>
      <c r="O64" s="136" cm="1">
        <f t="array" ref="O64">Ikäryhmähinnat[Ikä 18-64]*Ikärakenne[[#This Row],[18–64-vuotiaat]]</f>
        <v>70749.539999999994</v>
      </c>
      <c r="P64" s="178">
        <f>SUM(Ikärakenne[[#This Row],[Ikä 0–5]:[Ikä 18-64]])</f>
        <v>2638144.2999999998</v>
      </c>
    </row>
    <row r="65" spans="1:16" x14ac:dyDescent="0.25">
      <c r="A65" s="127">
        <v>182</v>
      </c>
      <c r="B65" s="124" t="s">
        <v>70</v>
      </c>
      <c r="C65" s="38">
        <f>SUM(Ikärakenne[[#This Row],[0–5-vuotiaat]:[16 vuotta täyttäneet]])</f>
        <v>19116</v>
      </c>
      <c r="D65" s="41">
        <v>576</v>
      </c>
      <c r="E65" s="41">
        <v>131</v>
      </c>
      <c r="F65" s="41">
        <v>981</v>
      </c>
      <c r="G65" s="41">
        <v>644</v>
      </c>
      <c r="H65" s="41">
        <v>16784</v>
      </c>
      <c r="I65" s="41">
        <v>9597</v>
      </c>
      <c r="J65" s="136" cm="1">
        <f t="array" ref="J65">Ikäryhmähinnat[Ikä 0–5]*Ikärakenne[[#This Row],[0–5-vuotiaat]]</f>
        <v>5167059.84</v>
      </c>
      <c r="K65" s="136" cm="1">
        <f t="array" ref="K65">Ikäryhmähinnat[Ikä 6]*Ikärakenne[[#This Row],[6 vuotiaat]]</f>
        <v>1249573.6299999999</v>
      </c>
      <c r="L65" s="136" cm="1">
        <f t="array" ref="L65">Ikäryhmähinnat[Ikä 7–12]*Ikärakenne[[#This Row],[7–12-vuotiaat]]</f>
        <v>8016820.29</v>
      </c>
      <c r="M65" s="136" cm="1">
        <f t="array" ref="M65">Ikäryhmähinnat[Ikä 13–15]*Ikärakenne[[#This Row],[13–15-vuotiaat]]</f>
        <v>8918846.1600000001</v>
      </c>
      <c r="N65" s="136" cm="1">
        <f t="array" ref="N65">Ikäryhmähinnat[Ikä 16+]*Ikärakenne[[#This Row],[16 vuotta täyttäneet]]</f>
        <v>1178572.48</v>
      </c>
      <c r="O65" s="136" cm="1">
        <f t="array" ref="O65">Ikäryhmähinnat[Ikä 18-64]*Ikärakenne[[#This Row],[18–64-vuotiaat]]</f>
        <v>826013.78999999992</v>
      </c>
      <c r="P65" s="178">
        <f>SUM(Ikärakenne[[#This Row],[Ikä 0–5]:[Ikä 18-64]])</f>
        <v>25356886.190000001</v>
      </c>
    </row>
    <row r="66" spans="1:16" x14ac:dyDescent="0.25">
      <c r="A66" s="127">
        <v>186</v>
      </c>
      <c r="B66" s="124" t="s">
        <v>71</v>
      </c>
      <c r="C66" s="38">
        <f>SUM(Ikärakenne[[#This Row],[0–5-vuotiaat]:[16 vuotta täyttäneet]])</f>
        <v>46871</v>
      </c>
      <c r="D66" s="41">
        <v>2648</v>
      </c>
      <c r="E66" s="41">
        <v>465</v>
      </c>
      <c r="F66" s="41">
        <v>3180</v>
      </c>
      <c r="G66" s="41">
        <v>1701</v>
      </c>
      <c r="H66" s="41">
        <v>38877</v>
      </c>
      <c r="I66" s="41">
        <v>28200</v>
      </c>
      <c r="J66" s="136" cm="1">
        <f t="array" ref="J66">Ikäryhmähinnat[Ikä 0–5]*Ikärakenne[[#This Row],[0–5-vuotiaat]]</f>
        <v>23754122.32</v>
      </c>
      <c r="K66" s="136" cm="1">
        <f t="array" ref="K66">Ikäryhmähinnat[Ikä 6]*Ikärakenne[[#This Row],[6 vuotiaat]]</f>
        <v>4435509.45</v>
      </c>
      <c r="L66" s="136" cm="1">
        <f t="array" ref="L66">Ikäryhmähinnat[Ikä 7–12]*Ikärakenne[[#This Row],[7–12-vuotiaat]]</f>
        <v>25987246.199999999</v>
      </c>
      <c r="M66" s="136" cm="1">
        <f t="array" ref="M66">Ikäryhmähinnat[Ikä 13–15]*Ikärakenne[[#This Row],[13–15-vuotiaat]]</f>
        <v>23557387.140000001</v>
      </c>
      <c r="N66" s="136" cm="1">
        <f t="array" ref="N66">Ikäryhmähinnat[Ikä 16+]*Ikärakenne[[#This Row],[16 vuotta täyttäneet]]</f>
        <v>2729942.94</v>
      </c>
      <c r="O66" s="136" cm="1">
        <f t="array" ref="O66">Ikäryhmähinnat[Ikä 18-64]*Ikärakenne[[#This Row],[18–64-vuotiaat]]</f>
        <v>2427174</v>
      </c>
      <c r="P66" s="178">
        <f>SUM(Ikärakenne[[#This Row],[Ikä 0–5]:[Ikä 18-64]])</f>
        <v>82891382.049999997</v>
      </c>
    </row>
    <row r="67" spans="1:16" x14ac:dyDescent="0.25">
      <c r="A67" s="127">
        <v>202</v>
      </c>
      <c r="B67" s="124" t="s">
        <v>72</v>
      </c>
      <c r="C67" s="38">
        <f>SUM(Ikärakenne[[#This Row],[0–5-vuotiaat]:[16 vuotta täyttäneet]])</f>
        <v>36551</v>
      </c>
      <c r="D67" s="41">
        <v>2423</v>
      </c>
      <c r="E67" s="41">
        <v>422</v>
      </c>
      <c r="F67" s="41">
        <v>2716</v>
      </c>
      <c r="G67" s="41">
        <v>1487</v>
      </c>
      <c r="H67" s="41">
        <v>29503</v>
      </c>
      <c r="I67" s="41">
        <v>20631</v>
      </c>
      <c r="J67" s="136" cm="1">
        <f t="array" ref="J67">Ikäryhmähinnat[Ikä 0–5]*Ikärakenne[[#This Row],[0–5-vuotiaat]]</f>
        <v>21735739.57</v>
      </c>
      <c r="K67" s="136" cm="1">
        <f t="array" ref="K67">Ikäryhmähinnat[Ikä 6]*Ikärakenne[[#This Row],[6 vuotiaat]]</f>
        <v>4025344.0599999996</v>
      </c>
      <c r="L67" s="136" cm="1">
        <f t="array" ref="L67">Ikäryhmähinnat[Ikä 7–12]*Ikärakenne[[#This Row],[7–12-vuotiaat]]</f>
        <v>22195396.440000001</v>
      </c>
      <c r="M67" s="136" cm="1">
        <f t="array" ref="M67">Ikäryhmähinnat[Ikä 13–15]*Ikärakenne[[#This Row],[13–15-vuotiaat]]</f>
        <v>20593671.18</v>
      </c>
      <c r="N67" s="136" cm="1">
        <f t="array" ref="N67">Ikäryhmähinnat[Ikä 16+]*Ikärakenne[[#This Row],[16 vuotta täyttäneet]]</f>
        <v>2071700.66</v>
      </c>
      <c r="O67" s="136" cm="1">
        <f t="array" ref="O67">Ikäryhmähinnat[Ikä 18-64]*Ikärakenne[[#This Row],[18–64-vuotiaat]]</f>
        <v>1775710.17</v>
      </c>
      <c r="P67" s="178">
        <f>SUM(Ikärakenne[[#This Row],[Ikä 0–5]:[Ikä 18-64]])</f>
        <v>72397562.079999998</v>
      </c>
    </row>
    <row r="68" spans="1:16" x14ac:dyDescent="0.25">
      <c r="A68" s="127">
        <v>204</v>
      </c>
      <c r="B68" s="124" t="s">
        <v>73</v>
      </c>
      <c r="C68" s="38">
        <f>SUM(Ikärakenne[[#This Row],[0–5-vuotiaat]:[16 vuotta täyttäneet]])</f>
        <v>2589</v>
      </c>
      <c r="D68" s="41">
        <v>87</v>
      </c>
      <c r="E68" s="41">
        <v>14</v>
      </c>
      <c r="F68" s="41">
        <v>119</v>
      </c>
      <c r="G68" s="41">
        <v>63</v>
      </c>
      <c r="H68" s="41">
        <v>2306</v>
      </c>
      <c r="I68" s="41">
        <v>1249</v>
      </c>
      <c r="J68" s="136" cm="1">
        <f t="array" ref="J68">Ikäryhmähinnat[Ikä 0–5]*Ikärakenne[[#This Row],[0–5-vuotiaat]]</f>
        <v>780441.33</v>
      </c>
      <c r="K68" s="136" cm="1">
        <f t="array" ref="K68">Ikäryhmähinnat[Ikä 6]*Ikärakenne[[#This Row],[6 vuotiaat]]</f>
        <v>133542.22</v>
      </c>
      <c r="L68" s="136" cm="1">
        <f t="array" ref="L68">Ikäryhmähinnat[Ikä 7–12]*Ikärakenne[[#This Row],[7–12-vuotiaat]]</f>
        <v>972478.71</v>
      </c>
      <c r="M68" s="136" cm="1">
        <f t="array" ref="M68">Ikäryhmähinnat[Ikä 13–15]*Ikärakenne[[#This Row],[13–15-vuotiaat]]</f>
        <v>872495.82</v>
      </c>
      <c r="N68" s="136" cm="1">
        <f t="array" ref="N68">Ikäryhmähinnat[Ikä 16+]*Ikärakenne[[#This Row],[16 vuotta täyttäneet]]</f>
        <v>161927.32</v>
      </c>
      <c r="O68" s="136" cm="1">
        <f t="array" ref="O68">Ikäryhmähinnat[Ikä 18-64]*Ikärakenne[[#This Row],[18–64-vuotiaat]]</f>
        <v>107501.43</v>
      </c>
      <c r="P68" s="178">
        <f>SUM(Ikärakenne[[#This Row],[Ikä 0–5]:[Ikä 18-64]])</f>
        <v>3028386.8299999996</v>
      </c>
    </row>
    <row r="69" spans="1:16" x14ac:dyDescent="0.25">
      <c r="A69" s="127">
        <v>205</v>
      </c>
      <c r="B69" s="124" t="s">
        <v>74</v>
      </c>
      <c r="C69" s="38">
        <f>SUM(Ikärakenne[[#This Row],[0–5-vuotiaat]:[16 vuotta täyttäneet]])</f>
        <v>36433</v>
      </c>
      <c r="D69" s="41">
        <v>1656</v>
      </c>
      <c r="E69" s="41">
        <v>317</v>
      </c>
      <c r="F69" s="41">
        <v>2387</v>
      </c>
      <c r="G69" s="41">
        <v>1295</v>
      </c>
      <c r="H69" s="41">
        <v>30778</v>
      </c>
      <c r="I69" s="41">
        <v>20693</v>
      </c>
      <c r="J69" s="136" cm="1">
        <f t="array" ref="J69">Ikäryhmähinnat[Ikä 0–5]*Ikärakenne[[#This Row],[0–5-vuotiaat]]</f>
        <v>14855297.040000001</v>
      </c>
      <c r="K69" s="136" cm="1">
        <f t="array" ref="K69">Ikäryhmähinnat[Ikä 6]*Ikärakenne[[#This Row],[6 vuotiaat]]</f>
        <v>3023777.4099999997</v>
      </c>
      <c r="L69" s="136" cm="1">
        <f t="array" ref="L69">Ikäryhmähinnat[Ikä 7–12]*Ikärakenne[[#This Row],[7–12-vuotiaat]]</f>
        <v>19506778.830000002</v>
      </c>
      <c r="M69" s="136" cm="1">
        <f t="array" ref="M69">Ikäryhmähinnat[Ikä 13–15]*Ikärakenne[[#This Row],[13–15-vuotiaat]]</f>
        <v>17934636.300000001</v>
      </c>
      <c r="N69" s="136" cm="1">
        <f t="array" ref="N69">Ikäryhmähinnat[Ikä 16+]*Ikärakenne[[#This Row],[16 vuotta täyttäneet]]</f>
        <v>2161231.16</v>
      </c>
      <c r="O69" s="136" cm="1">
        <f t="array" ref="O69">Ikäryhmähinnat[Ikä 18-64]*Ikärakenne[[#This Row],[18–64-vuotiaat]]</f>
        <v>1781046.5099999998</v>
      </c>
      <c r="P69" s="178">
        <f>SUM(Ikärakenne[[#This Row],[Ikä 0–5]:[Ikä 18-64]])</f>
        <v>59262767.249999993</v>
      </c>
    </row>
    <row r="70" spans="1:16" x14ac:dyDescent="0.25">
      <c r="A70" s="127">
        <v>208</v>
      </c>
      <c r="B70" s="124" t="s">
        <v>75</v>
      </c>
      <c r="C70" s="38">
        <f>SUM(Ikärakenne[[#This Row],[0–5-vuotiaat]:[16 vuotta täyttäneet]])</f>
        <v>12271</v>
      </c>
      <c r="D70" s="41">
        <v>664</v>
      </c>
      <c r="E70" s="41">
        <v>120</v>
      </c>
      <c r="F70" s="41">
        <v>933</v>
      </c>
      <c r="G70" s="41">
        <v>503</v>
      </c>
      <c r="H70" s="41">
        <v>10051</v>
      </c>
      <c r="I70" s="41">
        <v>6232</v>
      </c>
      <c r="J70" s="136" cm="1">
        <f t="array" ref="J70">Ikäryhmähinnat[Ikä 0–5]*Ikärakenne[[#This Row],[0–5-vuotiaat]]</f>
        <v>5956471.7599999998</v>
      </c>
      <c r="K70" s="136" cm="1">
        <f t="array" ref="K70">Ikäryhmähinnat[Ikä 6]*Ikärakenne[[#This Row],[6 vuotiaat]]</f>
        <v>1144647.5999999999</v>
      </c>
      <c r="L70" s="136" cm="1">
        <f t="array" ref="L70">Ikäryhmähinnat[Ikä 7–12]*Ikärakenne[[#This Row],[7–12-vuotiaat]]</f>
        <v>7624559.9699999997</v>
      </c>
      <c r="M70" s="136" cm="1">
        <f t="array" ref="M70">Ikäryhmähinnat[Ikä 13–15]*Ikärakenne[[#This Row],[13–15-vuotiaat]]</f>
        <v>6966117.4199999999</v>
      </c>
      <c r="N70" s="136" cm="1">
        <f t="array" ref="N70">Ikäryhmähinnat[Ikä 16+]*Ikärakenne[[#This Row],[16 vuotta täyttäneet]]</f>
        <v>705781.22</v>
      </c>
      <c r="O70" s="136" cm="1">
        <f t="array" ref="O70">Ikäryhmähinnat[Ikä 18-64]*Ikärakenne[[#This Row],[18–64-vuotiaat]]</f>
        <v>536388.24</v>
      </c>
      <c r="P70" s="178">
        <f>SUM(Ikärakenne[[#This Row],[Ikä 0–5]:[Ikä 18-64]])</f>
        <v>22933966.209999997</v>
      </c>
    </row>
    <row r="71" spans="1:16" x14ac:dyDescent="0.25">
      <c r="A71" s="127">
        <v>211</v>
      </c>
      <c r="B71" s="124" t="s">
        <v>76</v>
      </c>
      <c r="C71" s="38">
        <f>SUM(Ikärakenne[[#This Row],[0–5-vuotiaat]:[16 vuotta täyttäneet]])</f>
        <v>33951</v>
      </c>
      <c r="D71" s="41">
        <v>2075</v>
      </c>
      <c r="E71" s="41">
        <v>351</v>
      </c>
      <c r="F71" s="41">
        <v>2602</v>
      </c>
      <c r="G71" s="41">
        <v>1345</v>
      </c>
      <c r="H71" s="41">
        <v>27578</v>
      </c>
      <c r="I71" s="41">
        <v>19379</v>
      </c>
      <c r="J71" s="136" cm="1">
        <f t="array" ref="J71">Ikäryhmähinnat[Ikä 0–5]*Ikärakenne[[#This Row],[0–5-vuotiaat]]</f>
        <v>18613974.25</v>
      </c>
      <c r="K71" s="136" cm="1">
        <f t="array" ref="K71">Ikäryhmähinnat[Ikä 6]*Ikärakenne[[#This Row],[6 vuotiaat]]</f>
        <v>3348094.23</v>
      </c>
      <c r="L71" s="136" cm="1">
        <f t="array" ref="L71">Ikäryhmähinnat[Ikä 7–12]*Ikärakenne[[#This Row],[7–12-vuotiaat]]</f>
        <v>21263778.18</v>
      </c>
      <c r="M71" s="136" cm="1">
        <f t="array" ref="M71">Ikäryhmähinnat[Ikä 13–15]*Ikärakenne[[#This Row],[13–15-vuotiaat]]</f>
        <v>18627093.300000001</v>
      </c>
      <c r="N71" s="136" cm="1">
        <f t="array" ref="N71">Ikäryhmähinnat[Ikä 16+]*Ikärakenne[[#This Row],[16 vuotta täyttäneet]]</f>
        <v>1936527.16</v>
      </c>
      <c r="O71" s="136" cm="1">
        <f t="array" ref="O71">Ikäryhmähinnat[Ikä 18-64]*Ikärakenne[[#This Row],[18–64-vuotiaat]]</f>
        <v>1667950.5299999998</v>
      </c>
      <c r="P71" s="178">
        <f>SUM(Ikärakenne[[#This Row],[Ikä 0–5]:[Ikä 18-64]])</f>
        <v>65457417.649999991</v>
      </c>
    </row>
    <row r="72" spans="1:16" x14ac:dyDescent="0.25">
      <c r="A72" s="127">
        <v>213</v>
      </c>
      <c r="B72" s="124" t="s">
        <v>77</v>
      </c>
      <c r="C72" s="38">
        <f>SUM(Ikärakenne[[#This Row],[0–5-vuotiaat]:[16 vuotta täyttäneet]])</f>
        <v>5062</v>
      </c>
      <c r="D72" s="41">
        <v>157</v>
      </c>
      <c r="E72" s="41">
        <v>34</v>
      </c>
      <c r="F72" s="41">
        <v>249</v>
      </c>
      <c r="G72" s="41">
        <v>149</v>
      </c>
      <c r="H72" s="41">
        <v>4473</v>
      </c>
      <c r="I72" s="41">
        <v>2386</v>
      </c>
      <c r="J72" s="136" cm="1">
        <f t="array" ref="J72">Ikäryhmähinnat[Ikä 0–5]*Ikärakenne[[#This Row],[0–5-vuotiaat]]</f>
        <v>1408382.6300000001</v>
      </c>
      <c r="K72" s="136" cm="1">
        <f t="array" ref="K72">Ikäryhmähinnat[Ikä 6]*Ikärakenne[[#This Row],[6 vuotiaat]]</f>
        <v>324316.82</v>
      </c>
      <c r="L72" s="136" cm="1">
        <f t="array" ref="L72">Ikäryhmähinnat[Ikä 7–12]*Ikärakenne[[#This Row],[7–12-vuotiaat]]</f>
        <v>2034850.4100000001</v>
      </c>
      <c r="M72" s="136" cm="1">
        <f t="array" ref="M72">Ikäryhmähinnat[Ikä 13–15]*Ikärakenne[[#This Row],[13–15-vuotiaat]]</f>
        <v>2063521.8599999999</v>
      </c>
      <c r="N72" s="136" cm="1">
        <f t="array" ref="N72">Ikäryhmähinnat[Ikä 16+]*Ikärakenne[[#This Row],[16 vuotta täyttäneet]]</f>
        <v>314094.06</v>
      </c>
      <c r="O72" s="136" cm="1">
        <f t="array" ref="O72">Ikäryhmähinnat[Ikä 18-64]*Ikärakenne[[#This Row],[18–64-vuotiaat]]</f>
        <v>205363.02</v>
      </c>
      <c r="P72" s="178">
        <f>SUM(Ikärakenne[[#This Row],[Ikä 0–5]:[Ikä 18-64]])</f>
        <v>6350528.7999999998</v>
      </c>
    </row>
    <row r="73" spans="1:16" x14ac:dyDescent="0.25">
      <c r="A73" s="127">
        <v>214</v>
      </c>
      <c r="B73" s="124" t="s">
        <v>78</v>
      </c>
      <c r="C73" s="38">
        <f>SUM(Ikärakenne[[#This Row],[0–5-vuotiaat]:[16 vuotta täyttäneet]])</f>
        <v>12478</v>
      </c>
      <c r="D73" s="41">
        <v>529</v>
      </c>
      <c r="E73" s="41">
        <v>97</v>
      </c>
      <c r="F73" s="41">
        <v>789</v>
      </c>
      <c r="G73" s="41">
        <v>397</v>
      </c>
      <c r="H73" s="41">
        <v>10666</v>
      </c>
      <c r="I73" s="41">
        <v>6492</v>
      </c>
      <c r="J73" s="136" cm="1">
        <f t="array" ref="J73">Ikäryhmähinnat[Ikä 0–5]*Ikärakenne[[#This Row],[0–5-vuotiaat]]</f>
        <v>4745442.1100000003</v>
      </c>
      <c r="K73" s="136" cm="1">
        <f t="array" ref="K73">Ikäryhmähinnat[Ikä 6]*Ikärakenne[[#This Row],[6 vuotiaat]]</f>
        <v>925256.80999999994</v>
      </c>
      <c r="L73" s="136" cm="1">
        <f t="array" ref="L73">Ikäryhmähinnat[Ikä 7–12]*Ikärakenne[[#This Row],[7–12-vuotiaat]]</f>
        <v>6447779.0099999998</v>
      </c>
      <c r="M73" s="136" cm="1">
        <f t="array" ref="M73">Ikäryhmähinnat[Ikä 13–15]*Ikärakenne[[#This Row],[13–15-vuotiaat]]</f>
        <v>5498108.5800000001</v>
      </c>
      <c r="N73" s="136" cm="1">
        <f t="array" ref="N73">Ikäryhmähinnat[Ikä 16+]*Ikärakenne[[#This Row],[16 vuotta täyttäneet]]</f>
        <v>748966.52</v>
      </c>
      <c r="O73" s="136" cm="1">
        <f t="array" ref="O73">Ikäryhmähinnat[Ikä 18-64]*Ikärakenne[[#This Row],[18–64-vuotiaat]]</f>
        <v>558766.43999999994</v>
      </c>
      <c r="P73" s="178">
        <f>SUM(Ikärakenne[[#This Row],[Ikä 0–5]:[Ikä 18-64]])</f>
        <v>18924319.469999999</v>
      </c>
    </row>
    <row r="74" spans="1:16" x14ac:dyDescent="0.25">
      <c r="A74" s="127">
        <v>216</v>
      </c>
      <c r="B74" s="124" t="s">
        <v>79</v>
      </c>
      <c r="C74" s="38">
        <f>SUM(Ikärakenne[[#This Row],[0–5-vuotiaat]:[16 vuotta täyttäneet]])</f>
        <v>1186</v>
      </c>
      <c r="D74" s="41">
        <v>47</v>
      </c>
      <c r="E74" s="41">
        <v>5</v>
      </c>
      <c r="F74" s="41">
        <v>52</v>
      </c>
      <c r="G74" s="41">
        <v>39</v>
      </c>
      <c r="H74" s="41">
        <v>1043</v>
      </c>
      <c r="I74" s="41">
        <v>559</v>
      </c>
      <c r="J74" s="136" cm="1">
        <f t="array" ref="J74">Ikäryhmähinnat[Ikä 0–5]*Ikärakenne[[#This Row],[0–5-vuotiaat]]</f>
        <v>421617.73</v>
      </c>
      <c r="K74" s="136" cm="1">
        <f t="array" ref="K74">Ikäryhmähinnat[Ikä 6]*Ikärakenne[[#This Row],[6 vuotiaat]]</f>
        <v>47693.649999999994</v>
      </c>
      <c r="L74" s="136" cm="1">
        <f t="array" ref="L74">Ikäryhmähinnat[Ikä 7–12]*Ikärakenne[[#This Row],[7–12-vuotiaat]]</f>
        <v>424948.68</v>
      </c>
      <c r="M74" s="136" cm="1">
        <f t="array" ref="M74">Ikäryhmähinnat[Ikä 13–15]*Ikärakenne[[#This Row],[13–15-vuotiaat]]</f>
        <v>540116.46</v>
      </c>
      <c r="N74" s="136" cm="1">
        <f t="array" ref="N74">Ikäryhmähinnat[Ikä 16+]*Ikärakenne[[#This Row],[16 vuotta täyttäneet]]</f>
        <v>73239.459999999992</v>
      </c>
      <c r="O74" s="136" cm="1">
        <f t="array" ref="O74">Ikäryhmähinnat[Ikä 18-64]*Ikärakenne[[#This Row],[18–64-vuotiaat]]</f>
        <v>48113.13</v>
      </c>
      <c r="P74" s="178">
        <f>SUM(Ikärakenne[[#This Row],[Ikä 0–5]:[Ikä 18-64]])</f>
        <v>1555729.1099999999</v>
      </c>
    </row>
    <row r="75" spans="1:16" x14ac:dyDescent="0.25">
      <c r="A75" s="127">
        <v>217</v>
      </c>
      <c r="B75" s="124" t="s">
        <v>80</v>
      </c>
      <c r="C75" s="38">
        <f>SUM(Ikärakenne[[#This Row],[0–5-vuotiaat]:[16 vuotta täyttäneet]])</f>
        <v>5264</v>
      </c>
      <c r="D75" s="41">
        <v>275</v>
      </c>
      <c r="E75" s="41">
        <v>67</v>
      </c>
      <c r="F75" s="41">
        <v>426</v>
      </c>
      <c r="G75" s="41">
        <v>221</v>
      </c>
      <c r="H75" s="41">
        <v>4275</v>
      </c>
      <c r="I75" s="41">
        <v>2727</v>
      </c>
      <c r="J75" s="136" cm="1">
        <f t="array" ref="J75">Ikäryhmähinnat[Ikä 0–5]*Ikärakenne[[#This Row],[0–5-vuotiaat]]</f>
        <v>2466912.25</v>
      </c>
      <c r="K75" s="136" cm="1">
        <f t="array" ref="K75">Ikäryhmähinnat[Ikä 6]*Ikärakenne[[#This Row],[6 vuotiaat]]</f>
        <v>639094.90999999992</v>
      </c>
      <c r="L75" s="136" cm="1">
        <f t="array" ref="L75">Ikäryhmähinnat[Ikä 7–12]*Ikärakenne[[#This Row],[7–12-vuotiaat]]</f>
        <v>3481310.34</v>
      </c>
      <c r="M75" s="136" cm="1">
        <f t="array" ref="M75">Ikäryhmähinnat[Ikä 13–15]*Ikärakenne[[#This Row],[13–15-vuotiaat]]</f>
        <v>3060659.94</v>
      </c>
      <c r="N75" s="136" cm="1">
        <f t="array" ref="N75">Ikäryhmähinnat[Ikä 16+]*Ikärakenne[[#This Row],[16 vuotta täyttäneet]]</f>
        <v>300190.5</v>
      </c>
      <c r="O75" s="136" cm="1">
        <f t="array" ref="O75">Ikäryhmähinnat[Ikä 18-64]*Ikärakenne[[#This Row],[18–64-vuotiaat]]</f>
        <v>234712.88999999998</v>
      </c>
      <c r="P75" s="178">
        <f>SUM(Ikärakenne[[#This Row],[Ikä 0–5]:[Ikä 18-64]])</f>
        <v>10182880.83</v>
      </c>
    </row>
    <row r="76" spans="1:16" x14ac:dyDescent="0.25">
      <c r="A76" s="127">
        <v>218</v>
      </c>
      <c r="B76" s="124" t="s">
        <v>81</v>
      </c>
      <c r="C76" s="38">
        <f>SUM(Ikärakenne[[#This Row],[0–5-vuotiaat]:[16 vuotta täyttäneet]])</f>
        <v>1159</v>
      </c>
      <c r="D76" s="41">
        <v>32</v>
      </c>
      <c r="E76" s="41">
        <v>6</v>
      </c>
      <c r="F76" s="41">
        <v>70</v>
      </c>
      <c r="G76" s="41">
        <v>24</v>
      </c>
      <c r="H76" s="41">
        <v>1027</v>
      </c>
      <c r="I76" s="41">
        <v>561</v>
      </c>
      <c r="J76" s="136" cm="1">
        <f t="array" ref="J76">Ikäryhmähinnat[Ikä 0–5]*Ikärakenne[[#This Row],[0–5-vuotiaat]]</f>
        <v>287058.88</v>
      </c>
      <c r="K76" s="136" cm="1">
        <f t="array" ref="K76">Ikäryhmähinnat[Ikä 6]*Ikärakenne[[#This Row],[6 vuotiaat]]</f>
        <v>57232.38</v>
      </c>
      <c r="L76" s="136" cm="1">
        <f t="array" ref="L76">Ikäryhmähinnat[Ikä 7–12]*Ikärakenne[[#This Row],[7–12-vuotiaat]]</f>
        <v>572046.30000000005</v>
      </c>
      <c r="M76" s="136" cm="1">
        <f t="array" ref="M76">Ikäryhmähinnat[Ikä 13–15]*Ikärakenne[[#This Row],[13–15-vuotiaat]]</f>
        <v>332379.36</v>
      </c>
      <c r="N76" s="136" cm="1">
        <f t="array" ref="N76">Ikäryhmähinnat[Ikä 16+]*Ikärakenne[[#This Row],[16 vuotta täyttäneet]]</f>
        <v>72115.94</v>
      </c>
      <c r="O76" s="136" cm="1">
        <f t="array" ref="O76">Ikäryhmähinnat[Ikä 18-64]*Ikärakenne[[#This Row],[18–64-vuotiaat]]</f>
        <v>48285.27</v>
      </c>
      <c r="P76" s="178">
        <f>SUM(Ikärakenne[[#This Row],[Ikä 0–5]:[Ikä 18-64]])</f>
        <v>1369118.13</v>
      </c>
    </row>
    <row r="77" spans="1:16" x14ac:dyDescent="0.25">
      <c r="A77" s="127">
        <v>224</v>
      </c>
      <c r="B77" s="124" t="s">
        <v>82</v>
      </c>
      <c r="C77" s="38">
        <f>SUM(Ikärakenne[[#This Row],[0–5-vuotiaat]:[16 vuotta täyttäneet]])</f>
        <v>8440</v>
      </c>
      <c r="D77" s="41">
        <v>302</v>
      </c>
      <c r="E77" s="41">
        <v>53</v>
      </c>
      <c r="F77" s="41">
        <v>517</v>
      </c>
      <c r="G77" s="41">
        <v>339</v>
      </c>
      <c r="H77" s="41">
        <v>7229</v>
      </c>
      <c r="I77" s="41">
        <v>4565</v>
      </c>
      <c r="J77" s="136" cm="1">
        <f t="array" ref="J77">Ikäryhmähinnat[Ikä 0–5]*Ikärakenne[[#This Row],[0–5-vuotiaat]]</f>
        <v>2709118.18</v>
      </c>
      <c r="K77" s="136" cm="1">
        <f t="array" ref="K77">Ikäryhmähinnat[Ikä 6]*Ikärakenne[[#This Row],[6 vuotiaat]]</f>
        <v>505552.69</v>
      </c>
      <c r="L77" s="136" cm="1">
        <f t="array" ref="L77">Ikäryhmähinnat[Ikä 7–12]*Ikärakenne[[#This Row],[7–12-vuotiaat]]</f>
        <v>4224970.53</v>
      </c>
      <c r="M77" s="136" cm="1">
        <f t="array" ref="M77">Ikäryhmähinnat[Ikä 13–15]*Ikärakenne[[#This Row],[13–15-vuotiaat]]</f>
        <v>4694858.46</v>
      </c>
      <c r="N77" s="136" cm="1">
        <f t="array" ref="N77">Ikäryhmähinnat[Ikä 16+]*Ikärakenne[[#This Row],[16 vuotta täyttäneet]]</f>
        <v>507620.38</v>
      </c>
      <c r="O77" s="136" cm="1">
        <f t="array" ref="O77">Ikäryhmähinnat[Ikä 18-64]*Ikärakenne[[#This Row],[18–64-vuotiaat]]</f>
        <v>392909.55</v>
      </c>
      <c r="P77" s="178">
        <f>SUM(Ikärakenne[[#This Row],[Ikä 0–5]:[Ikä 18-64]])</f>
        <v>13035029.790000001</v>
      </c>
    </row>
    <row r="78" spans="1:16" x14ac:dyDescent="0.25">
      <c r="A78" s="127">
        <v>226</v>
      </c>
      <c r="B78" s="124" t="s">
        <v>83</v>
      </c>
      <c r="C78" s="38">
        <f>SUM(Ikärakenne[[#This Row],[0–5-vuotiaat]:[16 vuotta täyttäneet]])</f>
        <v>3573</v>
      </c>
      <c r="D78" s="41">
        <v>116</v>
      </c>
      <c r="E78" s="41">
        <v>16</v>
      </c>
      <c r="F78" s="41">
        <v>172</v>
      </c>
      <c r="G78" s="41">
        <v>109</v>
      </c>
      <c r="H78" s="41">
        <v>3160</v>
      </c>
      <c r="I78" s="41">
        <v>1701</v>
      </c>
      <c r="J78" s="136" cm="1">
        <f t="array" ref="J78">Ikäryhmähinnat[Ikä 0–5]*Ikärakenne[[#This Row],[0–5-vuotiaat]]</f>
        <v>1040588.4400000001</v>
      </c>
      <c r="K78" s="136" cm="1">
        <f t="array" ref="K78">Ikäryhmähinnat[Ikä 6]*Ikärakenne[[#This Row],[6 vuotiaat]]</f>
        <v>152619.68</v>
      </c>
      <c r="L78" s="136" cm="1">
        <f t="array" ref="L78">Ikäryhmähinnat[Ikä 7–12]*Ikärakenne[[#This Row],[7–12-vuotiaat]]</f>
        <v>1405599.48</v>
      </c>
      <c r="M78" s="136" cm="1">
        <f t="array" ref="M78">Ikäryhmähinnat[Ikä 13–15]*Ikärakenne[[#This Row],[13–15-vuotiaat]]</f>
        <v>1509556.26</v>
      </c>
      <c r="N78" s="136" cm="1">
        <f t="array" ref="N78">Ikäryhmähinnat[Ikä 16+]*Ikärakenne[[#This Row],[16 vuotta täyttäneet]]</f>
        <v>221895.19999999998</v>
      </c>
      <c r="O78" s="136" cm="1">
        <f t="array" ref="O78">Ikäryhmähinnat[Ikä 18-64]*Ikärakenne[[#This Row],[18–64-vuotiaat]]</f>
        <v>146405.06999999998</v>
      </c>
      <c r="P78" s="178">
        <f>SUM(Ikärakenne[[#This Row],[Ikä 0–5]:[Ikä 18-64]])</f>
        <v>4476664.1300000008</v>
      </c>
    </row>
    <row r="79" spans="1:16" x14ac:dyDescent="0.25">
      <c r="A79" s="127">
        <v>230</v>
      </c>
      <c r="B79" s="124" t="s">
        <v>84</v>
      </c>
      <c r="C79" s="38">
        <f>SUM(Ikärakenne[[#This Row],[0–5-vuotiaat]:[16 vuotta täyttäneet]])</f>
        <v>2170</v>
      </c>
      <c r="D79" s="41">
        <v>79</v>
      </c>
      <c r="E79" s="41">
        <v>16</v>
      </c>
      <c r="F79" s="41">
        <v>132</v>
      </c>
      <c r="G79" s="41">
        <v>56</v>
      </c>
      <c r="H79" s="41">
        <v>1887</v>
      </c>
      <c r="I79" s="41">
        <v>1063</v>
      </c>
      <c r="J79" s="136" cm="1">
        <f t="array" ref="J79">Ikäryhmähinnat[Ikä 0–5]*Ikärakenne[[#This Row],[0–5-vuotiaat]]</f>
        <v>708676.61</v>
      </c>
      <c r="K79" s="136" cm="1">
        <f t="array" ref="K79">Ikäryhmähinnat[Ikä 6]*Ikärakenne[[#This Row],[6 vuotiaat]]</f>
        <v>152619.68</v>
      </c>
      <c r="L79" s="136" cm="1">
        <f t="array" ref="L79">Ikäryhmähinnat[Ikä 7–12]*Ikärakenne[[#This Row],[7–12-vuotiaat]]</f>
        <v>1078715.8800000001</v>
      </c>
      <c r="M79" s="136" cm="1">
        <f t="array" ref="M79">Ikäryhmähinnat[Ikä 13–15]*Ikärakenne[[#This Row],[13–15-vuotiaat]]</f>
        <v>775551.84</v>
      </c>
      <c r="N79" s="136" cm="1">
        <f t="array" ref="N79">Ikäryhmähinnat[Ikä 16+]*Ikärakenne[[#This Row],[16 vuotta täyttäneet]]</f>
        <v>132505.13999999998</v>
      </c>
      <c r="O79" s="136" cm="1">
        <f t="array" ref="O79">Ikäryhmähinnat[Ikä 18-64]*Ikärakenne[[#This Row],[18–64-vuotiaat]]</f>
        <v>91492.409999999989</v>
      </c>
      <c r="P79" s="178">
        <f>SUM(Ikärakenne[[#This Row],[Ikä 0–5]:[Ikä 18-64]])</f>
        <v>2939561.5600000005</v>
      </c>
    </row>
    <row r="80" spans="1:16" x14ac:dyDescent="0.25">
      <c r="A80" s="127">
        <v>231</v>
      </c>
      <c r="B80" s="124" t="s">
        <v>85</v>
      </c>
      <c r="C80" s="38">
        <f>SUM(Ikärakenne[[#This Row],[0–5-vuotiaat]:[16 vuotta täyttäneet]])</f>
        <v>1241</v>
      </c>
      <c r="D80" s="41">
        <v>43</v>
      </c>
      <c r="E80" s="41">
        <v>9</v>
      </c>
      <c r="F80" s="41">
        <v>83</v>
      </c>
      <c r="G80" s="41">
        <v>37</v>
      </c>
      <c r="H80" s="41">
        <v>1069</v>
      </c>
      <c r="I80" s="41">
        <v>547</v>
      </c>
      <c r="J80" s="136" cm="1">
        <f t="array" ref="J80">Ikäryhmähinnat[Ikä 0–5]*Ikärakenne[[#This Row],[0–5-vuotiaat]]</f>
        <v>385735.37</v>
      </c>
      <c r="K80" s="136" cm="1">
        <f t="array" ref="K80">Ikäryhmähinnat[Ikä 6]*Ikärakenne[[#This Row],[6 vuotiaat]]</f>
        <v>85848.569999999992</v>
      </c>
      <c r="L80" s="136" cm="1">
        <f t="array" ref="L80">Ikäryhmähinnat[Ikä 7–12]*Ikärakenne[[#This Row],[7–12-vuotiaat]]</f>
        <v>678283.47</v>
      </c>
      <c r="M80" s="136" cm="1">
        <f t="array" ref="M80">Ikäryhmähinnat[Ikä 13–15]*Ikärakenne[[#This Row],[13–15-vuotiaat]]</f>
        <v>512418.18</v>
      </c>
      <c r="N80" s="136" cm="1">
        <f t="array" ref="N80">Ikäryhmähinnat[Ikä 16+]*Ikärakenne[[#This Row],[16 vuotta täyttäneet]]</f>
        <v>75065.179999999993</v>
      </c>
      <c r="O80" s="136" cm="1">
        <f t="array" ref="O80">Ikäryhmähinnat[Ikä 18-64]*Ikärakenne[[#This Row],[18–64-vuotiaat]]</f>
        <v>47080.289999999994</v>
      </c>
      <c r="P80" s="178">
        <f>SUM(Ikärakenne[[#This Row],[Ikä 0–5]:[Ikä 18-64]])</f>
        <v>1784431.0599999998</v>
      </c>
    </row>
    <row r="81" spans="1:16" x14ac:dyDescent="0.25">
      <c r="A81" s="127">
        <v>232</v>
      </c>
      <c r="B81" s="124" t="s">
        <v>86</v>
      </c>
      <c r="C81" s="38">
        <f>SUM(Ikärakenne[[#This Row],[0–5-vuotiaat]:[16 vuotta täyttäneet]])</f>
        <v>12518</v>
      </c>
      <c r="D81" s="41">
        <v>508</v>
      </c>
      <c r="E81" s="41">
        <v>107</v>
      </c>
      <c r="F81" s="41">
        <v>799</v>
      </c>
      <c r="G81" s="41">
        <v>482</v>
      </c>
      <c r="H81" s="41">
        <v>10622</v>
      </c>
      <c r="I81" s="41">
        <v>6492</v>
      </c>
      <c r="J81" s="136" cm="1">
        <f t="array" ref="J81">Ikäryhmähinnat[Ikä 0–5]*Ikärakenne[[#This Row],[0–5-vuotiaat]]</f>
        <v>4557059.72</v>
      </c>
      <c r="K81" s="136" cm="1">
        <f t="array" ref="K81">Ikäryhmähinnat[Ikä 6]*Ikärakenne[[#This Row],[6 vuotiaat]]</f>
        <v>1020644.11</v>
      </c>
      <c r="L81" s="136" cm="1">
        <f t="array" ref="L81">Ikäryhmähinnat[Ikä 7–12]*Ikärakenne[[#This Row],[7–12-vuotiaat]]</f>
        <v>6529499.9100000001</v>
      </c>
      <c r="M81" s="136" cm="1">
        <f t="array" ref="M81">Ikäryhmähinnat[Ikä 13–15]*Ikärakenne[[#This Row],[13–15-vuotiaat]]</f>
        <v>6675285.4799999995</v>
      </c>
      <c r="N81" s="136" cm="1">
        <f t="array" ref="N81">Ikäryhmähinnat[Ikä 16+]*Ikärakenne[[#This Row],[16 vuotta täyttäneet]]</f>
        <v>745876.84</v>
      </c>
      <c r="O81" s="136" cm="1">
        <f t="array" ref="O81">Ikäryhmähinnat[Ikä 18-64]*Ikärakenne[[#This Row],[18–64-vuotiaat]]</f>
        <v>558766.43999999994</v>
      </c>
      <c r="P81" s="178">
        <f>SUM(Ikärakenne[[#This Row],[Ikä 0–5]:[Ikä 18-64]])</f>
        <v>20087132.5</v>
      </c>
    </row>
    <row r="82" spans="1:16" x14ac:dyDescent="0.25">
      <c r="A82" s="127">
        <v>233</v>
      </c>
      <c r="B82" s="124" t="s">
        <v>87</v>
      </c>
      <c r="C82" s="38">
        <f>SUM(Ikärakenne[[#This Row],[0–5-vuotiaat]:[16 vuotta täyttäneet]])</f>
        <v>15050</v>
      </c>
      <c r="D82" s="41">
        <v>631</v>
      </c>
      <c r="E82" s="41">
        <v>122</v>
      </c>
      <c r="F82" s="41">
        <v>928</v>
      </c>
      <c r="G82" s="41">
        <v>587</v>
      </c>
      <c r="H82" s="41">
        <v>12782</v>
      </c>
      <c r="I82" s="41">
        <v>7698</v>
      </c>
      <c r="J82" s="136" cm="1">
        <f t="array" ref="J82">Ikäryhmähinnat[Ikä 0–5]*Ikärakenne[[#This Row],[0–5-vuotiaat]]</f>
        <v>5660442.29</v>
      </c>
      <c r="K82" s="136" cm="1">
        <f t="array" ref="K82">Ikäryhmähinnat[Ikä 6]*Ikärakenne[[#This Row],[6 vuotiaat]]</f>
        <v>1163725.06</v>
      </c>
      <c r="L82" s="136" cm="1">
        <f t="array" ref="L82">Ikäryhmähinnat[Ikä 7–12]*Ikärakenne[[#This Row],[7–12-vuotiaat]]</f>
        <v>7583699.5200000005</v>
      </c>
      <c r="M82" s="136" cm="1">
        <f t="array" ref="M82">Ikäryhmähinnat[Ikä 13–15]*Ikärakenne[[#This Row],[13–15-vuotiaat]]</f>
        <v>8129445.1799999997</v>
      </c>
      <c r="N82" s="136" cm="1">
        <f t="array" ref="N82">Ikäryhmähinnat[Ikä 16+]*Ikärakenne[[#This Row],[16 vuotta täyttäneet]]</f>
        <v>897552.04</v>
      </c>
      <c r="O82" s="136" cm="1">
        <f t="array" ref="O82">Ikäryhmähinnat[Ikä 18-64]*Ikärakenne[[#This Row],[18–64-vuotiaat]]</f>
        <v>662566.86</v>
      </c>
      <c r="P82" s="178">
        <f>SUM(Ikärakenne[[#This Row],[Ikä 0–5]:[Ikä 18-64]])</f>
        <v>24097430.949999999</v>
      </c>
    </row>
    <row r="83" spans="1:16" x14ac:dyDescent="0.25">
      <c r="A83" s="127">
        <v>235</v>
      </c>
      <c r="B83" s="124" t="s">
        <v>88</v>
      </c>
      <c r="C83" s="38">
        <f>SUM(Ikärakenne[[#This Row],[0–5-vuotiaat]:[16 vuotta täyttäneet]])</f>
        <v>10253</v>
      </c>
      <c r="D83" s="41">
        <v>572</v>
      </c>
      <c r="E83" s="41">
        <v>119</v>
      </c>
      <c r="F83" s="41">
        <v>793</v>
      </c>
      <c r="G83" s="41">
        <v>433</v>
      </c>
      <c r="H83" s="41">
        <v>8336</v>
      </c>
      <c r="I83" s="41">
        <v>5595</v>
      </c>
      <c r="J83" s="136" cm="1">
        <f t="array" ref="J83">Ikäryhmähinnat[Ikä 0–5]*Ikärakenne[[#This Row],[0–5-vuotiaat]]</f>
        <v>5131177.4800000004</v>
      </c>
      <c r="K83" s="136" cm="1">
        <f t="array" ref="K83">Ikäryhmähinnat[Ikä 6]*Ikärakenne[[#This Row],[6 vuotiaat]]</f>
        <v>1135108.8699999999</v>
      </c>
      <c r="L83" s="136" cm="1">
        <f t="array" ref="L83">Ikäryhmähinnat[Ikä 7–12]*Ikärakenne[[#This Row],[7–12-vuotiaat]]</f>
        <v>6480467.3700000001</v>
      </c>
      <c r="M83" s="136" cm="1">
        <f t="array" ref="M83">Ikäryhmähinnat[Ikä 13–15]*Ikärakenne[[#This Row],[13–15-vuotiaat]]</f>
        <v>5996677.6200000001</v>
      </c>
      <c r="N83" s="136" cm="1">
        <f t="array" ref="N83">Ikäryhmähinnat[Ikä 16+]*Ikärakenne[[#This Row],[16 vuotta täyttäneet]]</f>
        <v>585353.92000000004</v>
      </c>
      <c r="O83" s="136" cm="1">
        <f t="array" ref="O83">Ikäryhmähinnat[Ikä 18-64]*Ikärakenne[[#This Row],[18–64-vuotiaat]]</f>
        <v>481561.64999999997</v>
      </c>
      <c r="P83" s="178">
        <f>SUM(Ikärakenne[[#This Row],[Ikä 0–5]:[Ikä 18-64]])</f>
        <v>19810346.91</v>
      </c>
    </row>
    <row r="84" spans="1:16" x14ac:dyDescent="0.25">
      <c r="A84" s="127">
        <v>236</v>
      </c>
      <c r="B84" s="124" t="s">
        <v>89</v>
      </c>
      <c r="C84" s="38">
        <f>SUM(Ikärakenne[[#This Row],[0–5-vuotiaat]:[16 vuotta täyttäneet]])</f>
        <v>4118</v>
      </c>
      <c r="D84" s="41">
        <v>200</v>
      </c>
      <c r="E84" s="41">
        <v>49</v>
      </c>
      <c r="F84" s="41">
        <v>334</v>
      </c>
      <c r="G84" s="41">
        <v>173</v>
      </c>
      <c r="H84" s="41">
        <v>3362</v>
      </c>
      <c r="I84" s="41">
        <v>2155</v>
      </c>
      <c r="J84" s="136" cm="1">
        <f t="array" ref="J84">Ikäryhmähinnat[Ikä 0–5]*Ikärakenne[[#This Row],[0–5-vuotiaat]]</f>
        <v>1794118</v>
      </c>
      <c r="K84" s="136" cm="1">
        <f t="array" ref="K84">Ikäryhmähinnat[Ikä 6]*Ikärakenne[[#This Row],[6 vuotiaat]]</f>
        <v>467397.76999999996</v>
      </c>
      <c r="L84" s="136" cm="1">
        <f t="array" ref="L84">Ikäryhmähinnat[Ikä 7–12]*Ikärakenne[[#This Row],[7–12-vuotiaat]]</f>
        <v>2729478.06</v>
      </c>
      <c r="M84" s="136" cm="1">
        <f t="array" ref="M84">Ikäryhmähinnat[Ikä 13–15]*Ikärakenne[[#This Row],[13–15-vuotiaat]]</f>
        <v>2395901.2199999997</v>
      </c>
      <c r="N84" s="136" cm="1">
        <f t="array" ref="N84">Ikäryhmähinnat[Ikä 16+]*Ikärakenne[[#This Row],[16 vuotta täyttäneet]]</f>
        <v>236079.63999999998</v>
      </c>
      <c r="O84" s="136" cm="1">
        <f t="array" ref="O84">Ikäryhmähinnat[Ikä 18-64]*Ikärakenne[[#This Row],[18–64-vuotiaat]]</f>
        <v>185480.84999999998</v>
      </c>
      <c r="P84" s="178">
        <f>SUM(Ikärakenne[[#This Row],[Ikä 0–5]:[Ikä 18-64]])</f>
        <v>7808455.5399999991</v>
      </c>
    </row>
    <row r="85" spans="1:16" x14ac:dyDescent="0.25">
      <c r="A85" s="127">
        <v>239</v>
      </c>
      <c r="B85" s="124" t="s">
        <v>90</v>
      </c>
      <c r="C85" s="38">
        <f>SUM(Ikärakenne[[#This Row],[0–5-vuotiaat]:[16 vuotta täyttäneet]])</f>
        <v>1985</v>
      </c>
      <c r="D85" s="41">
        <v>60</v>
      </c>
      <c r="E85" s="41">
        <v>16</v>
      </c>
      <c r="F85" s="41">
        <v>93</v>
      </c>
      <c r="G85" s="41">
        <v>56</v>
      </c>
      <c r="H85" s="41">
        <v>1760</v>
      </c>
      <c r="I85" s="41">
        <v>888</v>
      </c>
      <c r="J85" s="136" cm="1">
        <f t="array" ref="J85">Ikäryhmähinnat[Ikä 0–5]*Ikärakenne[[#This Row],[0–5-vuotiaat]]</f>
        <v>538235.4</v>
      </c>
      <c r="K85" s="136" cm="1">
        <f t="array" ref="K85">Ikäryhmähinnat[Ikä 6]*Ikärakenne[[#This Row],[6 vuotiaat]]</f>
        <v>152619.68</v>
      </c>
      <c r="L85" s="136" cm="1">
        <f t="array" ref="L85">Ikäryhmähinnat[Ikä 7–12]*Ikärakenne[[#This Row],[7–12-vuotiaat]]</f>
        <v>760004.37</v>
      </c>
      <c r="M85" s="136" cm="1">
        <f t="array" ref="M85">Ikäryhmähinnat[Ikä 13–15]*Ikärakenne[[#This Row],[13–15-vuotiaat]]</f>
        <v>775551.84</v>
      </c>
      <c r="N85" s="136" cm="1">
        <f t="array" ref="N85">Ikäryhmähinnat[Ikä 16+]*Ikärakenne[[#This Row],[16 vuotta täyttäneet]]</f>
        <v>123587.2</v>
      </c>
      <c r="O85" s="136" cm="1">
        <f t="array" ref="O85">Ikäryhmähinnat[Ikä 18-64]*Ikärakenne[[#This Row],[18–64-vuotiaat]]</f>
        <v>76430.159999999989</v>
      </c>
      <c r="P85" s="178">
        <f>SUM(Ikärakenne[[#This Row],[Ikä 0–5]:[Ikä 18-64]])</f>
        <v>2426428.6500000004</v>
      </c>
    </row>
    <row r="86" spans="1:16" x14ac:dyDescent="0.25">
      <c r="A86" s="127">
        <v>240</v>
      </c>
      <c r="B86" s="124" t="s">
        <v>91</v>
      </c>
      <c r="C86" s="38">
        <f>SUM(Ikärakenne[[#This Row],[0–5-vuotiaat]:[16 vuotta täyttäneet]])</f>
        <v>19402</v>
      </c>
      <c r="D86" s="41">
        <v>771</v>
      </c>
      <c r="E86" s="41">
        <v>156</v>
      </c>
      <c r="F86" s="41">
        <v>1148</v>
      </c>
      <c r="G86" s="41">
        <v>680</v>
      </c>
      <c r="H86" s="41">
        <v>16647</v>
      </c>
      <c r="I86" s="41">
        <v>10170</v>
      </c>
      <c r="J86" s="136" cm="1">
        <f t="array" ref="J86">Ikäryhmähinnat[Ikä 0–5]*Ikärakenne[[#This Row],[0–5-vuotiaat]]</f>
        <v>6916324.8899999997</v>
      </c>
      <c r="K86" s="136" cm="1">
        <f t="array" ref="K86">Ikäryhmähinnat[Ikä 6]*Ikärakenne[[#This Row],[6 vuotiaat]]</f>
        <v>1488041.88</v>
      </c>
      <c r="L86" s="136" cm="1">
        <f t="array" ref="L86">Ikäryhmähinnat[Ikä 7–12]*Ikärakenne[[#This Row],[7–12-vuotiaat]]</f>
        <v>9381559.3200000003</v>
      </c>
      <c r="M86" s="136" cm="1">
        <f t="array" ref="M86">Ikäryhmähinnat[Ikä 13–15]*Ikärakenne[[#This Row],[13–15-vuotiaat]]</f>
        <v>9417415.1999999993</v>
      </c>
      <c r="N86" s="136" cm="1">
        <f t="array" ref="N86">Ikäryhmähinnat[Ikä 16+]*Ikärakenne[[#This Row],[16 vuotta täyttäneet]]</f>
        <v>1168952.3400000001</v>
      </c>
      <c r="O86" s="136" cm="1">
        <f t="array" ref="O86">Ikäryhmähinnat[Ikä 18-64]*Ikärakenne[[#This Row],[18–64-vuotiaat]]</f>
        <v>875331.89999999991</v>
      </c>
      <c r="P86" s="178">
        <f>SUM(Ikärakenne[[#This Row],[Ikä 0–5]:[Ikä 18-64]])</f>
        <v>29247625.529999997</v>
      </c>
    </row>
    <row r="87" spans="1:16" x14ac:dyDescent="0.25">
      <c r="A87" s="127">
        <v>241</v>
      </c>
      <c r="B87" s="124" t="s">
        <v>92</v>
      </c>
      <c r="C87" s="38">
        <f>SUM(Ikärakenne[[#This Row],[0–5-vuotiaat]:[16 vuotta täyttäneet]])</f>
        <v>7604</v>
      </c>
      <c r="D87" s="41">
        <v>357</v>
      </c>
      <c r="E87" s="41">
        <v>78</v>
      </c>
      <c r="F87" s="41">
        <v>527</v>
      </c>
      <c r="G87" s="41">
        <v>299</v>
      </c>
      <c r="H87" s="41">
        <v>6343</v>
      </c>
      <c r="I87" s="41">
        <v>3989</v>
      </c>
      <c r="J87" s="136" cm="1">
        <f t="array" ref="J87">Ikäryhmähinnat[Ikä 0–5]*Ikärakenne[[#This Row],[0–5-vuotiaat]]</f>
        <v>3202500.63</v>
      </c>
      <c r="K87" s="136" cm="1">
        <f t="array" ref="K87">Ikäryhmähinnat[Ikä 6]*Ikärakenne[[#This Row],[6 vuotiaat]]</f>
        <v>744020.94</v>
      </c>
      <c r="L87" s="136" cm="1">
        <f t="array" ref="L87">Ikäryhmähinnat[Ikä 7–12]*Ikärakenne[[#This Row],[7–12-vuotiaat]]</f>
        <v>4306691.43</v>
      </c>
      <c r="M87" s="136" cm="1">
        <f t="array" ref="M87">Ikäryhmähinnat[Ikä 13–15]*Ikärakenne[[#This Row],[13–15-vuotiaat]]</f>
        <v>4140892.86</v>
      </c>
      <c r="N87" s="136" cm="1">
        <f t="array" ref="N87">Ikäryhmähinnat[Ikä 16+]*Ikärakenne[[#This Row],[16 vuotta täyttäneet]]</f>
        <v>445405.46</v>
      </c>
      <c r="O87" s="136" cm="1">
        <f t="array" ref="O87">Ikäryhmähinnat[Ikä 18-64]*Ikärakenne[[#This Row],[18–64-vuotiaat]]</f>
        <v>343333.23</v>
      </c>
      <c r="P87" s="178">
        <f>SUM(Ikärakenne[[#This Row],[Ikä 0–5]:[Ikä 18-64]])</f>
        <v>13182844.550000001</v>
      </c>
    </row>
    <row r="88" spans="1:16" x14ac:dyDescent="0.25">
      <c r="A88" s="127">
        <v>244</v>
      </c>
      <c r="B88" s="124" t="s">
        <v>93</v>
      </c>
      <c r="C88" s="38">
        <f>SUM(Ikärakenne[[#This Row],[0–5-vuotiaat]:[16 vuotta täyttäneet]])</f>
        <v>19657</v>
      </c>
      <c r="D88" s="41">
        <v>1517</v>
      </c>
      <c r="E88" s="41">
        <v>270</v>
      </c>
      <c r="F88" s="41">
        <v>1887</v>
      </c>
      <c r="G88" s="41">
        <v>1045</v>
      </c>
      <c r="H88" s="41">
        <v>14938</v>
      </c>
      <c r="I88" s="41">
        <v>10941</v>
      </c>
      <c r="J88" s="136" cm="1">
        <f t="array" ref="J88">Ikäryhmähinnat[Ikä 0–5]*Ikärakenne[[#This Row],[0–5-vuotiaat]]</f>
        <v>13608385.029999999</v>
      </c>
      <c r="K88" s="136" cm="1">
        <f t="array" ref="K88">Ikäryhmähinnat[Ikä 6]*Ikärakenne[[#This Row],[6 vuotiaat]]</f>
        <v>2575457.1</v>
      </c>
      <c r="L88" s="136" cm="1">
        <f t="array" ref="L88">Ikäryhmähinnat[Ikä 7–12]*Ikärakenne[[#This Row],[7–12-vuotiaat]]</f>
        <v>15420733.83</v>
      </c>
      <c r="M88" s="136" cm="1">
        <f t="array" ref="M88">Ikäryhmähinnat[Ikä 13–15]*Ikärakenne[[#This Row],[13–15-vuotiaat]]</f>
        <v>14472351.299999999</v>
      </c>
      <c r="N88" s="136" cm="1">
        <f t="array" ref="N88">Ikäryhmähinnat[Ikä 16+]*Ikärakenne[[#This Row],[16 vuotta täyttäneet]]</f>
        <v>1048946.3599999999</v>
      </c>
      <c r="O88" s="136" cm="1">
        <f t="array" ref="O88">Ikäryhmähinnat[Ikä 18-64]*Ikärakenne[[#This Row],[18–64-vuotiaat]]</f>
        <v>941691.86999999988</v>
      </c>
      <c r="P88" s="178">
        <f>SUM(Ikärakenne[[#This Row],[Ikä 0–5]:[Ikä 18-64]])</f>
        <v>48067565.489999995</v>
      </c>
    </row>
    <row r="89" spans="1:16" x14ac:dyDescent="0.25">
      <c r="A89" s="127">
        <v>245</v>
      </c>
      <c r="B89" s="124" t="s">
        <v>94</v>
      </c>
      <c r="C89" s="38">
        <f>SUM(Ikärakenne[[#This Row],[0–5-vuotiaat]:[16 vuotta täyttäneet]])</f>
        <v>38461</v>
      </c>
      <c r="D89" s="41">
        <v>2115</v>
      </c>
      <c r="E89" s="41">
        <v>379</v>
      </c>
      <c r="F89" s="41">
        <v>2503</v>
      </c>
      <c r="G89" s="41">
        <v>1395</v>
      </c>
      <c r="H89" s="41">
        <v>32069</v>
      </c>
      <c r="I89" s="41">
        <v>23073</v>
      </c>
      <c r="J89" s="136" cm="1">
        <f t="array" ref="J89">Ikäryhmähinnat[Ikä 0–5]*Ikärakenne[[#This Row],[0–5-vuotiaat]]</f>
        <v>18972797.850000001</v>
      </c>
      <c r="K89" s="136" cm="1">
        <f t="array" ref="K89">Ikäryhmähinnat[Ikä 6]*Ikärakenne[[#This Row],[6 vuotiaat]]</f>
        <v>3615178.67</v>
      </c>
      <c r="L89" s="136" cm="1">
        <f t="array" ref="L89">Ikäryhmähinnat[Ikä 7–12]*Ikärakenne[[#This Row],[7–12-vuotiaat]]</f>
        <v>20454741.27</v>
      </c>
      <c r="M89" s="136" cm="1">
        <f t="array" ref="M89">Ikäryhmähinnat[Ikä 13–15]*Ikärakenne[[#This Row],[13–15-vuotiaat]]</f>
        <v>19319550.300000001</v>
      </c>
      <c r="N89" s="136" cm="1">
        <f t="array" ref="N89">Ikäryhmähinnat[Ikä 16+]*Ikärakenne[[#This Row],[16 vuotta täyttäneet]]</f>
        <v>2251885.1800000002</v>
      </c>
      <c r="O89" s="136" cm="1">
        <f t="array" ref="O89">Ikäryhmähinnat[Ikä 18-64]*Ikärakenne[[#This Row],[18–64-vuotiaat]]</f>
        <v>1985893.1099999999</v>
      </c>
      <c r="P89" s="178">
        <f>SUM(Ikärakenne[[#This Row],[Ikä 0–5]:[Ikä 18-64]])</f>
        <v>66600046.380000003</v>
      </c>
    </row>
    <row r="90" spans="1:16" x14ac:dyDescent="0.25">
      <c r="A90" s="127">
        <v>249</v>
      </c>
      <c r="B90" s="124" t="s">
        <v>95</v>
      </c>
      <c r="C90" s="38">
        <f>SUM(Ikärakenne[[#This Row],[0–5-vuotiaat]:[16 vuotta täyttäneet]])</f>
        <v>9128</v>
      </c>
      <c r="D90" s="41">
        <v>301</v>
      </c>
      <c r="E90" s="41">
        <v>77</v>
      </c>
      <c r="F90" s="41">
        <v>513</v>
      </c>
      <c r="G90" s="41">
        <v>317</v>
      </c>
      <c r="H90" s="41">
        <v>7920</v>
      </c>
      <c r="I90" s="41">
        <v>4358</v>
      </c>
      <c r="J90" s="136" cm="1">
        <f t="array" ref="J90">Ikäryhmähinnat[Ikä 0–5]*Ikärakenne[[#This Row],[0–5-vuotiaat]]</f>
        <v>2700147.59</v>
      </c>
      <c r="K90" s="136" cm="1">
        <f t="array" ref="K90">Ikäryhmähinnat[Ikä 6]*Ikärakenne[[#This Row],[6 vuotiaat]]</f>
        <v>734482.21</v>
      </c>
      <c r="L90" s="136" cm="1">
        <f t="array" ref="L90">Ikäryhmähinnat[Ikä 7–12]*Ikärakenne[[#This Row],[7–12-vuotiaat]]</f>
        <v>4192282.17</v>
      </c>
      <c r="M90" s="136" cm="1">
        <f t="array" ref="M90">Ikäryhmähinnat[Ikä 13–15]*Ikärakenne[[#This Row],[13–15-vuotiaat]]</f>
        <v>4390177.38</v>
      </c>
      <c r="N90" s="136" cm="1">
        <f t="array" ref="N90">Ikäryhmähinnat[Ikä 16+]*Ikärakenne[[#This Row],[16 vuotta täyttäneet]]</f>
        <v>556142.4</v>
      </c>
      <c r="O90" s="136" cm="1">
        <f t="array" ref="O90">Ikäryhmähinnat[Ikä 18-64]*Ikärakenne[[#This Row],[18–64-vuotiaat]]</f>
        <v>375093.06</v>
      </c>
      <c r="P90" s="178">
        <f>SUM(Ikärakenne[[#This Row],[Ikä 0–5]:[Ikä 18-64]])</f>
        <v>12948324.810000001</v>
      </c>
    </row>
    <row r="91" spans="1:16" x14ac:dyDescent="0.25">
      <c r="A91" s="127">
        <v>250</v>
      </c>
      <c r="B91" s="124" t="s">
        <v>96</v>
      </c>
      <c r="C91" s="38">
        <f>SUM(Ikärakenne[[#This Row],[0–5-vuotiaat]:[16 vuotta täyttäneet]])</f>
        <v>1703</v>
      </c>
      <c r="D91" s="41">
        <v>58</v>
      </c>
      <c r="E91" s="41">
        <v>9</v>
      </c>
      <c r="F91" s="41">
        <v>92</v>
      </c>
      <c r="G91" s="41">
        <v>58</v>
      </c>
      <c r="H91" s="41">
        <v>1486</v>
      </c>
      <c r="I91" s="41">
        <v>808</v>
      </c>
      <c r="J91" s="136" cm="1">
        <f t="array" ref="J91">Ikäryhmähinnat[Ikä 0–5]*Ikärakenne[[#This Row],[0–5-vuotiaat]]</f>
        <v>520294.22000000003</v>
      </c>
      <c r="K91" s="136" cm="1">
        <f t="array" ref="K91">Ikäryhmähinnat[Ikä 6]*Ikärakenne[[#This Row],[6 vuotiaat]]</f>
        <v>85848.569999999992</v>
      </c>
      <c r="L91" s="136" cm="1">
        <f t="array" ref="L91">Ikäryhmähinnat[Ikä 7–12]*Ikärakenne[[#This Row],[7–12-vuotiaat]]</f>
        <v>751832.28</v>
      </c>
      <c r="M91" s="136" cm="1">
        <f t="array" ref="M91">Ikäryhmähinnat[Ikä 13–15]*Ikärakenne[[#This Row],[13–15-vuotiaat]]</f>
        <v>803250.12</v>
      </c>
      <c r="N91" s="136" cm="1">
        <f t="array" ref="N91">Ikäryhmähinnat[Ikä 16+]*Ikärakenne[[#This Row],[16 vuotta täyttäneet]]</f>
        <v>104346.92</v>
      </c>
      <c r="O91" s="136" cm="1">
        <f t="array" ref="O91">Ikäryhmähinnat[Ikä 18-64]*Ikärakenne[[#This Row],[18–64-vuotiaat]]</f>
        <v>69544.56</v>
      </c>
      <c r="P91" s="178">
        <f>SUM(Ikärakenne[[#This Row],[Ikä 0–5]:[Ikä 18-64]])</f>
        <v>2335116.67</v>
      </c>
    </row>
    <row r="92" spans="1:16" x14ac:dyDescent="0.25">
      <c r="A92" s="127">
        <v>256</v>
      </c>
      <c r="B92" s="124" t="s">
        <v>97</v>
      </c>
      <c r="C92" s="38">
        <f>SUM(Ikärakenne[[#This Row],[0–5-vuotiaat]:[16 vuotta täyttäneet]])</f>
        <v>1492</v>
      </c>
      <c r="D92" s="41">
        <v>83</v>
      </c>
      <c r="E92" s="41">
        <v>17</v>
      </c>
      <c r="F92" s="41">
        <v>124</v>
      </c>
      <c r="G92" s="41">
        <v>53</v>
      </c>
      <c r="H92" s="41">
        <v>1215</v>
      </c>
      <c r="I92" s="41">
        <v>639</v>
      </c>
      <c r="J92" s="136" cm="1">
        <f t="array" ref="J92">Ikäryhmähinnat[Ikä 0–5]*Ikärakenne[[#This Row],[0–5-vuotiaat]]</f>
        <v>744558.97</v>
      </c>
      <c r="K92" s="136" cm="1">
        <f t="array" ref="K92">Ikäryhmähinnat[Ikä 6]*Ikärakenne[[#This Row],[6 vuotiaat]]</f>
        <v>162158.41</v>
      </c>
      <c r="L92" s="136" cm="1">
        <f t="array" ref="L92">Ikäryhmähinnat[Ikä 7–12]*Ikärakenne[[#This Row],[7–12-vuotiaat]]</f>
        <v>1013339.16</v>
      </c>
      <c r="M92" s="136" cm="1">
        <f t="array" ref="M92">Ikäryhmähinnat[Ikä 13–15]*Ikärakenne[[#This Row],[13–15-vuotiaat]]</f>
        <v>734004.41999999993</v>
      </c>
      <c r="N92" s="136" cm="1">
        <f t="array" ref="N92">Ikäryhmähinnat[Ikä 16+]*Ikärakenne[[#This Row],[16 vuotta täyttäneet]]</f>
        <v>85317.3</v>
      </c>
      <c r="O92" s="136" cm="1">
        <f t="array" ref="O92">Ikäryhmähinnat[Ikä 18-64]*Ikärakenne[[#This Row],[18–64-vuotiaat]]</f>
        <v>54998.729999999996</v>
      </c>
      <c r="P92" s="178">
        <f>SUM(Ikärakenne[[#This Row],[Ikä 0–5]:[Ikä 18-64]])</f>
        <v>2794376.9899999998</v>
      </c>
    </row>
    <row r="93" spans="1:16" x14ac:dyDescent="0.25">
      <c r="A93" s="127">
        <v>257</v>
      </c>
      <c r="B93" s="124" t="s">
        <v>98</v>
      </c>
      <c r="C93" s="38">
        <f>SUM(Ikärakenne[[#This Row],[0–5-vuotiaat]:[16 vuotta täyttäneet]])</f>
        <v>41635</v>
      </c>
      <c r="D93" s="41">
        <v>2408</v>
      </c>
      <c r="E93" s="41">
        <v>447</v>
      </c>
      <c r="F93" s="41">
        <v>3065</v>
      </c>
      <c r="G93" s="41">
        <v>1780</v>
      </c>
      <c r="H93" s="41">
        <v>33935</v>
      </c>
      <c r="I93" s="41">
        <v>25119</v>
      </c>
      <c r="J93" s="136" cm="1">
        <f t="array" ref="J93">Ikäryhmähinnat[Ikä 0–5]*Ikärakenne[[#This Row],[0–5-vuotiaat]]</f>
        <v>21601180.719999999</v>
      </c>
      <c r="K93" s="136" cm="1">
        <f t="array" ref="K93">Ikäryhmähinnat[Ikä 6]*Ikärakenne[[#This Row],[6 vuotiaat]]</f>
        <v>4263812.3099999996</v>
      </c>
      <c r="L93" s="136" cm="1">
        <f t="array" ref="L93">Ikäryhmähinnat[Ikä 7–12]*Ikärakenne[[#This Row],[7–12-vuotiaat]]</f>
        <v>25047455.850000001</v>
      </c>
      <c r="M93" s="136" cm="1">
        <f t="array" ref="M93">Ikäryhmähinnat[Ikä 13–15]*Ikärakenne[[#This Row],[13–15-vuotiaat]]</f>
        <v>24651469.199999999</v>
      </c>
      <c r="N93" s="136" cm="1">
        <f t="array" ref="N93">Ikäryhmähinnat[Ikä 16+]*Ikärakenne[[#This Row],[16 vuotta täyttäneet]]</f>
        <v>2382915.7000000002</v>
      </c>
      <c r="O93" s="136" cm="1">
        <f t="array" ref="O93">Ikäryhmähinnat[Ikä 18-64]*Ikärakenne[[#This Row],[18–64-vuotiaat]]</f>
        <v>2161992.3299999996</v>
      </c>
      <c r="P93" s="178">
        <f>SUM(Ikärakenne[[#This Row],[Ikä 0–5]:[Ikä 18-64]])</f>
        <v>80108826.109999999</v>
      </c>
    </row>
    <row r="94" spans="1:16" x14ac:dyDescent="0.25">
      <c r="A94" s="127">
        <v>260</v>
      </c>
      <c r="B94" s="124" t="s">
        <v>99</v>
      </c>
      <c r="C94" s="38">
        <f>SUM(Ikärakenne[[#This Row],[0–5-vuotiaat]:[16 vuotta täyttäneet]])</f>
        <v>9566</v>
      </c>
      <c r="D94" s="41">
        <v>261</v>
      </c>
      <c r="E94" s="41">
        <v>54</v>
      </c>
      <c r="F94" s="41">
        <v>486</v>
      </c>
      <c r="G94" s="41">
        <v>278</v>
      </c>
      <c r="H94" s="41">
        <v>8487</v>
      </c>
      <c r="I94" s="41">
        <v>4377</v>
      </c>
      <c r="J94" s="136" cm="1">
        <f t="array" ref="J94">Ikäryhmähinnat[Ikä 0–5]*Ikärakenne[[#This Row],[0–5-vuotiaat]]</f>
        <v>2341323.9900000002</v>
      </c>
      <c r="K94" s="136" cm="1">
        <f t="array" ref="K94">Ikäryhmähinnat[Ikä 6]*Ikärakenne[[#This Row],[6 vuotiaat]]</f>
        <v>515091.42</v>
      </c>
      <c r="L94" s="136" cm="1">
        <f t="array" ref="L94">Ikäryhmähinnat[Ikä 7–12]*Ikärakenne[[#This Row],[7–12-vuotiaat]]</f>
        <v>3971635.74</v>
      </c>
      <c r="M94" s="136" cm="1">
        <f t="array" ref="M94">Ikäryhmähinnat[Ikä 13–15]*Ikärakenne[[#This Row],[13–15-vuotiaat]]</f>
        <v>3850060.92</v>
      </c>
      <c r="N94" s="136" cm="1">
        <f t="array" ref="N94">Ikäryhmähinnat[Ikä 16+]*Ikärakenne[[#This Row],[16 vuotta täyttäneet]]</f>
        <v>595957.14</v>
      </c>
      <c r="O94" s="136" cm="1">
        <f t="array" ref="O94">Ikäryhmähinnat[Ikä 18-64]*Ikärakenne[[#This Row],[18–64-vuotiaat]]</f>
        <v>376728.38999999996</v>
      </c>
      <c r="P94" s="178">
        <f>SUM(Ikärakenne[[#This Row],[Ikä 0–5]:[Ikä 18-64]])</f>
        <v>11650797.600000001</v>
      </c>
    </row>
    <row r="95" spans="1:16" x14ac:dyDescent="0.25">
      <c r="A95" s="127">
        <v>261</v>
      </c>
      <c r="B95" s="124" t="s">
        <v>100</v>
      </c>
      <c r="C95" s="38">
        <f>SUM(Ikärakenne[[#This Row],[0–5-vuotiaat]:[16 vuotta täyttäneet]])</f>
        <v>6837</v>
      </c>
      <c r="D95" s="41">
        <v>348</v>
      </c>
      <c r="E95" s="41">
        <v>48</v>
      </c>
      <c r="F95" s="41">
        <v>434</v>
      </c>
      <c r="G95" s="41">
        <v>213</v>
      </c>
      <c r="H95" s="41">
        <v>5794</v>
      </c>
      <c r="I95" s="41">
        <v>4168</v>
      </c>
      <c r="J95" s="136" cm="1">
        <f t="array" ref="J95">Ikäryhmähinnat[Ikä 0–5]*Ikärakenne[[#This Row],[0–5-vuotiaat]]</f>
        <v>3121765.32</v>
      </c>
      <c r="K95" s="136" cm="1">
        <f t="array" ref="K95">Ikäryhmähinnat[Ikä 6]*Ikärakenne[[#This Row],[6 vuotiaat]]</f>
        <v>457859.04</v>
      </c>
      <c r="L95" s="136" cm="1">
        <f t="array" ref="L95">Ikäryhmähinnat[Ikä 7–12]*Ikärakenne[[#This Row],[7–12-vuotiaat]]</f>
        <v>3546687.06</v>
      </c>
      <c r="M95" s="136" cm="1">
        <f t="array" ref="M95">Ikäryhmähinnat[Ikä 13–15]*Ikärakenne[[#This Row],[13–15-vuotiaat]]</f>
        <v>2949866.82</v>
      </c>
      <c r="N95" s="136" cm="1">
        <f t="array" ref="N95">Ikäryhmähinnat[Ikä 16+]*Ikärakenne[[#This Row],[16 vuotta täyttäneet]]</f>
        <v>406854.68</v>
      </c>
      <c r="O95" s="136" cm="1">
        <f t="array" ref="O95">Ikäryhmähinnat[Ikä 18-64]*Ikärakenne[[#This Row],[18–64-vuotiaat]]</f>
        <v>358739.75999999995</v>
      </c>
      <c r="P95" s="178">
        <f>SUM(Ikärakenne[[#This Row],[Ikä 0–5]:[Ikä 18-64]])</f>
        <v>10841772.68</v>
      </c>
    </row>
    <row r="96" spans="1:16" x14ac:dyDescent="0.25">
      <c r="A96" s="127">
        <v>263</v>
      </c>
      <c r="B96" s="124" t="s">
        <v>101</v>
      </c>
      <c r="C96" s="38">
        <f>SUM(Ikärakenne[[#This Row],[0–5-vuotiaat]:[16 vuotta täyttäneet]])</f>
        <v>7354</v>
      </c>
      <c r="D96" s="41">
        <v>344</v>
      </c>
      <c r="E96" s="41">
        <v>69</v>
      </c>
      <c r="F96" s="41">
        <v>451</v>
      </c>
      <c r="G96" s="41">
        <v>248</v>
      </c>
      <c r="H96" s="41">
        <v>6242</v>
      </c>
      <c r="I96" s="41">
        <v>3600</v>
      </c>
      <c r="J96" s="136" cm="1">
        <f t="array" ref="J96">Ikäryhmähinnat[Ikä 0–5]*Ikärakenne[[#This Row],[0–5-vuotiaat]]</f>
        <v>3085882.96</v>
      </c>
      <c r="K96" s="136" cm="1">
        <f t="array" ref="K96">Ikäryhmähinnat[Ikä 6]*Ikärakenne[[#This Row],[6 vuotiaat]]</f>
        <v>658172.37</v>
      </c>
      <c r="L96" s="136" cm="1">
        <f t="array" ref="L96">Ikäryhmähinnat[Ikä 7–12]*Ikärakenne[[#This Row],[7–12-vuotiaat]]</f>
        <v>3685612.59</v>
      </c>
      <c r="M96" s="136" cm="1">
        <f t="array" ref="M96">Ikäryhmähinnat[Ikä 13–15]*Ikärakenne[[#This Row],[13–15-vuotiaat]]</f>
        <v>3434586.7199999997</v>
      </c>
      <c r="N96" s="136" cm="1">
        <f t="array" ref="N96">Ikäryhmähinnat[Ikä 16+]*Ikärakenne[[#This Row],[16 vuotta täyttäneet]]</f>
        <v>438313.24</v>
      </c>
      <c r="O96" s="136" cm="1">
        <f t="array" ref="O96">Ikäryhmähinnat[Ikä 18-64]*Ikärakenne[[#This Row],[18–64-vuotiaat]]</f>
        <v>309852</v>
      </c>
      <c r="P96" s="178">
        <f>SUM(Ikärakenne[[#This Row],[Ikä 0–5]:[Ikä 18-64]])</f>
        <v>11612419.880000001</v>
      </c>
    </row>
    <row r="97" spans="1:16" x14ac:dyDescent="0.25">
      <c r="A97" s="127">
        <v>265</v>
      </c>
      <c r="B97" s="124" t="s">
        <v>102</v>
      </c>
      <c r="C97" s="38">
        <f>SUM(Ikärakenne[[#This Row],[0–5-vuotiaat]:[16 vuotta täyttäneet]])</f>
        <v>1011</v>
      </c>
      <c r="D97" s="41">
        <v>41</v>
      </c>
      <c r="E97" s="41">
        <v>12</v>
      </c>
      <c r="F97" s="41">
        <v>53</v>
      </c>
      <c r="G97" s="41">
        <v>24</v>
      </c>
      <c r="H97" s="41">
        <v>881</v>
      </c>
      <c r="I97" s="41">
        <v>454</v>
      </c>
      <c r="J97" s="136" cm="1">
        <f t="array" ref="J97">Ikäryhmähinnat[Ikä 0–5]*Ikärakenne[[#This Row],[0–5-vuotiaat]]</f>
        <v>367794.19</v>
      </c>
      <c r="K97" s="136" cm="1">
        <f t="array" ref="K97">Ikäryhmähinnat[Ikä 6]*Ikärakenne[[#This Row],[6 vuotiaat]]</f>
        <v>114464.76</v>
      </c>
      <c r="L97" s="136" cm="1">
        <f t="array" ref="L97">Ikäryhmähinnat[Ikä 7–12]*Ikärakenne[[#This Row],[7–12-vuotiaat]]</f>
        <v>433120.77</v>
      </c>
      <c r="M97" s="136" cm="1">
        <f t="array" ref="M97">Ikäryhmähinnat[Ikä 13–15]*Ikärakenne[[#This Row],[13–15-vuotiaat]]</f>
        <v>332379.36</v>
      </c>
      <c r="N97" s="136" cm="1">
        <f t="array" ref="N97">Ikäryhmähinnat[Ikä 16+]*Ikärakenne[[#This Row],[16 vuotta täyttäneet]]</f>
        <v>61863.82</v>
      </c>
      <c r="O97" s="136" cm="1">
        <f t="array" ref="O97">Ikäryhmähinnat[Ikä 18-64]*Ikärakenne[[#This Row],[18–64-vuotiaat]]</f>
        <v>39075.78</v>
      </c>
      <c r="P97" s="178">
        <f>SUM(Ikärakenne[[#This Row],[Ikä 0–5]:[Ikä 18-64]])</f>
        <v>1348698.6800000002</v>
      </c>
    </row>
    <row r="98" spans="1:16" x14ac:dyDescent="0.25">
      <c r="A98" s="127">
        <v>271</v>
      </c>
      <c r="B98" s="124" t="s">
        <v>103</v>
      </c>
      <c r="C98" s="38">
        <f>SUM(Ikärakenne[[#This Row],[0–5-vuotiaat]:[16 vuotta täyttäneet]])</f>
        <v>6668</v>
      </c>
      <c r="D98" s="41">
        <v>246</v>
      </c>
      <c r="E98" s="41">
        <v>52</v>
      </c>
      <c r="F98" s="41">
        <v>355</v>
      </c>
      <c r="G98" s="41">
        <v>195</v>
      </c>
      <c r="H98" s="41">
        <v>5820</v>
      </c>
      <c r="I98" s="41">
        <v>3449</v>
      </c>
      <c r="J98" s="136" cm="1">
        <f t="array" ref="J98">Ikäryhmähinnat[Ikä 0–5]*Ikärakenne[[#This Row],[0–5-vuotiaat]]</f>
        <v>2206765.14</v>
      </c>
      <c r="K98" s="136" cm="1">
        <f t="array" ref="K98">Ikäryhmähinnat[Ikä 6]*Ikärakenne[[#This Row],[6 vuotiaat]]</f>
        <v>496013.95999999996</v>
      </c>
      <c r="L98" s="136" cm="1">
        <f t="array" ref="L98">Ikäryhmähinnat[Ikä 7–12]*Ikärakenne[[#This Row],[7–12-vuotiaat]]</f>
        <v>2901091.95</v>
      </c>
      <c r="M98" s="136" cm="1">
        <f t="array" ref="M98">Ikäryhmähinnat[Ikä 13–15]*Ikärakenne[[#This Row],[13–15-vuotiaat]]</f>
        <v>2700582.3</v>
      </c>
      <c r="N98" s="136" cm="1">
        <f t="array" ref="N98">Ikäryhmähinnat[Ikä 16+]*Ikärakenne[[#This Row],[16 vuotta täyttäneet]]</f>
        <v>408680.39999999997</v>
      </c>
      <c r="O98" s="136" cm="1">
        <f t="array" ref="O98">Ikäryhmähinnat[Ikä 18-64]*Ikärakenne[[#This Row],[18–64-vuotiaat]]</f>
        <v>296855.43</v>
      </c>
      <c r="P98" s="178">
        <f>SUM(Ikärakenne[[#This Row],[Ikä 0–5]:[Ikä 18-64]])</f>
        <v>9009989.1799999997</v>
      </c>
    </row>
    <row r="99" spans="1:16" x14ac:dyDescent="0.25">
      <c r="A99" s="127">
        <v>272</v>
      </c>
      <c r="B99" s="124" t="s">
        <v>104</v>
      </c>
      <c r="C99" s="38">
        <f>SUM(Ikärakenne[[#This Row],[0–5-vuotiaat]:[16 vuotta täyttäneet]])</f>
        <v>48367</v>
      </c>
      <c r="D99" s="41">
        <v>2912</v>
      </c>
      <c r="E99" s="41">
        <v>536</v>
      </c>
      <c r="F99" s="41">
        <v>3737</v>
      </c>
      <c r="G99" s="41">
        <v>1991</v>
      </c>
      <c r="H99" s="41">
        <v>39191</v>
      </c>
      <c r="I99" s="41">
        <v>26626</v>
      </c>
      <c r="J99" s="136" cm="1">
        <f t="array" ref="J99">Ikäryhmähinnat[Ikä 0–5]*Ikärakenne[[#This Row],[0–5-vuotiaat]]</f>
        <v>26122358.080000002</v>
      </c>
      <c r="K99" s="136" cm="1">
        <f t="array" ref="K99">Ikäryhmähinnat[Ikä 6]*Ikärakenne[[#This Row],[6 vuotiaat]]</f>
        <v>5112759.2799999993</v>
      </c>
      <c r="L99" s="136" cm="1">
        <f t="array" ref="L99">Ikäryhmähinnat[Ikä 7–12]*Ikärakenne[[#This Row],[7–12-vuotiaat]]</f>
        <v>30539100.330000002</v>
      </c>
      <c r="M99" s="136" cm="1">
        <f t="array" ref="M99">Ikäryhmähinnat[Ikä 13–15]*Ikärakenne[[#This Row],[13–15-vuotiaat]]</f>
        <v>27573637.739999998</v>
      </c>
      <c r="N99" s="136" cm="1">
        <f t="array" ref="N99">Ikäryhmähinnat[Ikä 16+]*Ikärakenne[[#This Row],[16 vuotta täyttäneet]]</f>
        <v>2751992.02</v>
      </c>
      <c r="O99" s="136" cm="1">
        <f t="array" ref="O99">Ikäryhmähinnat[Ikä 18-64]*Ikärakenne[[#This Row],[18–64-vuotiaat]]</f>
        <v>2291699.8199999998</v>
      </c>
      <c r="P99" s="178">
        <f>SUM(Ikärakenne[[#This Row],[Ikä 0–5]:[Ikä 18-64]])</f>
        <v>94391547.269999981</v>
      </c>
    </row>
    <row r="100" spans="1:16" x14ac:dyDescent="0.25">
      <c r="A100" s="127">
        <v>273</v>
      </c>
      <c r="B100" s="124" t="s">
        <v>105</v>
      </c>
      <c r="C100" s="38">
        <f>SUM(Ikärakenne[[#This Row],[0–5-vuotiaat]:[16 vuotta täyttäneet]])</f>
        <v>3987</v>
      </c>
      <c r="D100" s="41">
        <v>189</v>
      </c>
      <c r="E100" s="41">
        <v>33</v>
      </c>
      <c r="F100" s="41">
        <v>279</v>
      </c>
      <c r="G100" s="41">
        <v>151</v>
      </c>
      <c r="H100" s="41">
        <v>3335</v>
      </c>
      <c r="I100" s="41">
        <v>2133</v>
      </c>
      <c r="J100" s="136" cm="1">
        <f t="array" ref="J100">Ikäryhmähinnat[Ikä 0–5]*Ikärakenne[[#This Row],[0–5-vuotiaat]]</f>
        <v>1695441.51</v>
      </c>
      <c r="K100" s="136" cm="1">
        <f t="array" ref="K100">Ikäryhmähinnat[Ikä 6]*Ikärakenne[[#This Row],[6 vuotiaat]]</f>
        <v>314778.08999999997</v>
      </c>
      <c r="L100" s="136" cm="1">
        <f t="array" ref="L100">Ikäryhmähinnat[Ikä 7–12]*Ikärakenne[[#This Row],[7–12-vuotiaat]]</f>
        <v>2280013.11</v>
      </c>
      <c r="M100" s="136" cm="1">
        <f t="array" ref="M100">Ikäryhmähinnat[Ikä 13–15]*Ikärakenne[[#This Row],[13–15-vuotiaat]]</f>
        <v>2091220.14</v>
      </c>
      <c r="N100" s="136" cm="1">
        <f t="array" ref="N100">Ikäryhmähinnat[Ikä 16+]*Ikärakenne[[#This Row],[16 vuotta täyttäneet]]</f>
        <v>234183.69999999998</v>
      </c>
      <c r="O100" s="136" cm="1">
        <f t="array" ref="O100">Ikäryhmähinnat[Ikä 18-64]*Ikärakenne[[#This Row],[18–64-vuotiaat]]</f>
        <v>183587.31</v>
      </c>
      <c r="P100" s="178">
        <f>SUM(Ikärakenne[[#This Row],[Ikä 0–5]:[Ikä 18-64]])</f>
        <v>6799223.8599999994</v>
      </c>
    </row>
    <row r="101" spans="1:16" x14ac:dyDescent="0.25">
      <c r="A101" s="127">
        <v>275</v>
      </c>
      <c r="B101" s="124" t="s">
        <v>106</v>
      </c>
      <c r="C101" s="38">
        <f>SUM(Ikärakenne[[#This Row],[0–5-vuotiaat]:[16 vuotta täyttäneet]])</f>
        <v>2441</v>
      </c>
      <c r="D101" s="41">
        <v>89</v>
      </c>
      <c r="E101" s="41">
        <v>20</v>
      </c>
      <c r="F101" s="41">
        <v>132</v>
      </c>
      <c r="G101" s="41">
        <v>88</v>
      </c>
      <c r="H101" s="41">
        <v>2112</v>
      </c>
      <c r="I101" s="41">
        <v>1154</v>
      </c>
      <c r="J101" s="136" cm="1">
        <f t="array" ref="J101">Ikäryhmähinnat[Ikä 0–5]*Ikärakenne[[#This Row],[0–5-vuotiaat]]</f>
        <v>798382.51</v>
      </c>
      <c r="K101" s="136" cm="1">
        <f t="array" ref="K101">Ikäryhmähinnat[Ikä 6]*Ikärakenne[[#This Row],[6 vuotiaat]]</f>
        <v>190774.59999999998</v>
      </c>
      <c r="L101" s="136" cm="1">
        <f t="array" ref="L101">Ikäryhmähinnat[Ikä 7–12]*Ikärakenne[[#This Row],[7–12-vuotiaat]]</f>
        <v>1078715.8800000001</v>
      </c>
      <c r="M101" s="136" cm="1">
        <f t="array" ref="M101">Ikäryhmähinnat[Ikä 13–15]*Ikärakenne[[#This Row],[13–15-vuotiaat]]</f>
        <v>1218724.3199999998</v>
      </c>
      <c r="N101" s="136" cm="1">
        <f t="array" ref="N101">Ikäryhmähinnat[Ikä 16+]*Ikärakenne[[#This Row],[16 vuotta täyttäneet]]</f>
        <v>148304.63999999998</v>
      </c>
      <c r="O101" s="136" cm="1">
        <f t="array" ref="O101">Ikäryhmähinnat[Ikä 18-64]*Ikärakenne[[#This Row],[18–64-vuotiaat]]</f>
        <v>99324.78</v>
      </c>
      <c r="P101" s="178">
        <f>SUM(Ikärakenne[[#This Row],[Ikä 0–5]:[Ikä 18-64]])</f>
        <v>3534226.73</v>
      </c>
    </row>
    <row r="102" spans="1:16" x14ac:dyDescent="0.25">
      <c r="A102" s="127">
        <v>276</v>
      </c>
      <c r="B102" s="124" t="s">
        <v>107</v>
      </c>
      <c r="C102" s="38">
        <f>SUM(Ikärakenne[[#This Row],[0–5-vuotiaat]:[16 vuotta täyttäneet]])</f>
        <v>15071</v>
      </c>
      <c r="D102" s="41">
        <v>1009</v>
      </c>
      <c r="E102" s="41">
        <v>182</v>
      </c>
      <c r="F102" s="41">
        <v>1309</v>
      </c>
      <c r="G102" s="41">
        <v>696</v>
      </c>
      <c r="H102" s="41">
        <v>11875</v>
      </c>
      <c r="I102" s="41">
        <v>8484</v>
      </c>
      <c r="J102" s="136" cm="1">
        <f t="array" ref="J102">Ikäryhmähinnat[Ikä 0–5]*Ikärakenne[[#This Row],[0–5-vuotiaat]]</f>
        <v>9051325.3100000005</v>
      </c>
      <c r="K102" s="136" cm="1">
        <f t="array" ref="K102">Ikäryhmähinnat[Ikä 6]*Ikärakenne[[#This Row],[6 vuotiaat]]</f>
        <v>1736048.8599999999</v>
      </c>
      <c r="L102" s="136" cm="1">
        <f t="array" ref="L102">Ikäryhmähinnat[Ikä 7–12]*Ikärakenne[[#This Row],[7–12-vuotiaat]]</f>
        <v>10697265.810000001</v>
      </c>
      <c r="M102" s="136" cm="1">
        <f t="array" ref="M102">Ikäryhmähinnat[Ikä 13–15]*Ikärakenne[[#This Row],[13–15-vuotiaat]]</f>
        <v>9639001.4399999995</v>
      </c>
      <c r="N102" s="136" cm="1">
        <f t="array" ref="N102">Ikäryhmähinnat[Ikä 16+]*Ikärakenne[[#This Row],[16 vuotta täyttäneet]]</f>
        <v>833862.5</v>
      </c>
      <c r="O102" s="136" cm="1">
        <f t="array" ref="O102">Ikäryhmähinnat[Ikä 18-64]*Ikärakenne[[#This Row],[18–64-vuotiaat]]</f>
        <v>730217.87999999989</v>
      </c>
      <c r="P102" s="178">
        <f>SUM(Ikärakenne[[#This Row],[Ikä 0–5]:[Ikä 18-64]])</f>
        <v>32687721.800000001</v>
      </c>
    </row>
    <row r="103" spans="1:16" x14ac:dyDescent="0.25">
      <c r="A103" s="127">
        <v>280</v>
      </c>
      <c r="B103" s="124" t="s">
        <v>108</v>
      </c>
      <c r="C103" s="38">
        <f>SUM(Ikärakenne[[#This Row],[0–5-vuotiaat]:[16 vuotta täyttäneet]])</f>
        <v>1986</v>
      </c>
      <c r="D103" s="41">
        <v>73</v>
      </c>
      <c r="E103" s="41">
        <v>16</v>
      </c>
      <c r="F103" s="41">
        <v>130</v>
      </c>
      <c r="G103" s="41">
        <v>75</v>
      </c>
      <c r="H103" s="41">
        <v>1692</v>
      </c>
      <c r="I103" s="41">
        <v>1034</v>
      </c>
      <c r="J103" s="136" cm="1">
        <f t="array" ref="J103">Ikäryhmähinnat[Ikä 0–5]*Ikärakenne[[#This Row],[0–5-vuotiaat]]</f>
        <v>654853.07000000007</v>
      </c>
      <c r="K103" s="136" cm="1">
        <f t="array" ref="K103">Ikäryhmähinnat[Ikä 6]*Ikärakenne[[#This Row],[6 vuotiaat]]</f>
        <v>152619.68</v>
      </c>
      <c r="L103" s="136" cm="1">
        <f t="array" ref="L103">Ikäryhmähinnat[Ikä 7–12]*Ikärakenne[[#This Row],[7–12-vuotiaat]]</f>
        <v>1062371.7</v>
      </c>
      <c r="M103" s="136" cm="1">
        <f t="array" ref="M103">Ikäryhmähinnat[Ikä 13–15]*Ikärakenne[[#This Row],[13–15-vuotiaat]]</f>
        <v>1038685.5</v>
      </c>
      <c r="N103" s="136" cm="1">
        <f t="array" ref="N103">Ikäryhmähinnat[Ikä 16+]*Ikärakenne[[#This Row],[16 vuotta täyttäneet]]</f>
        <v>118812.24</v>
      </c>
      <c r="O103" s="136" cm="1">
        <f t="array" ref="O103">Ikäryhmähinnat[Ikä 18-64]*Ikärakenne[[#This Row],[18–64-vuotiaat]]</f>
        <v>88996.37999999999</v>
      </c>
      <c r="P103" s="178">
        <f>SUM(Ikärakenne[[#This Row],[Ikä 0–5]:[Ikä 18-64]])</f>
        <v>3116338.5700000003</v>
      </c>
    </row>
    <row r="104" spans="1:16" x14ac:dyDescent="0.25">
      <c r="A104" s="127">
        <v>284</v>
      </c>
      <c r="B104" s="124" t="s">
        <v>109</v>
      </c>
      <c r="C104" s="38">
        <f>SUM(Ikärakenne[[#This Row],[0–5-vuotiaat]:[16 vuotta täyttäneet]])</f>
        <v>2186</v>
      </c>
      <c r="D104" s="41">
        <v>90</v>
      </c>
      <c r="E104" s="41">
        <v>21</v>
      </c>
      <c r="F104" s="41">
        <v>117</v>
      </c>
      <c r="G104" s="41">
        <v>70</v>
      </c>
      <c r="H104" s="41">
        <v>1888</v>
      </c>
      <c r="I104" s="41">
        <v>1094</v>
      </c>
      <c r="J104" s="136" cm="1">
        <f t="array" ref="J104">Ikäryhmähinnat[Ikä 0–5]*Ikärakenne[[#This Row],[0–5-vuotiaat]]</f>
        <v>807353.1</v>
      </c>
      <c r="K104" s="136" cm="1">
        <f t="array" ref="K104">Ikäryhmähinnat[Ikä 6]*Ikärakenne[[#This Row],[6 vuotiaat]]</f>
        <v>200313.33</v>
      </c>
      <c r="L104" s="136" cm="1">
        <f t="array" ref="L104">Ikäryhmähinnat[Ikä 7–12]*Ikärakenne[[#This Row],[7–12-vuotiaat]]</f>
        <v>956134.53</v>
      </c>
      <c r="M104" s="136" cm="1">
        <f t="array" ref="M104">Ikäryhmähinnat[Ikä 13–15]*Ikärakenne[[#This Row],[13–15-vuotiaat]]</f>
        <v>969439.79999999993</v>
      </c>
      <c r="N104" s="136" cm="1">
        <f t="array" ref="N104">Ikäryhmähinnat[Ikä 16+]*Ikärakenne[[#This Row],[16 vuotta täyttäneet]]</f>
        <v>132575.35999999999</v>
      </c>
      <c r="O104" s="136" cm="1">
        <f t="array" ref="O104">Ikäryhmähinnat[Ikä 18-64]*Ikärakenne[[#This Row],[18–64-vuotiaat]]</f>
        <v>94160.579999999987</v>
      </c>
      <c r="P104" s="178">
        <f>SUM(Ikärakenne[[#This Row],[Ikä 0–5]:[Ikä 18-64]])</f>
        <v>3159976.6999999997</v>
      </c>
    </row>
    <row r="105" spans="1:16" x14ac:dyDescent="0.25">
      <c r="A105" s="127">
        <v>285</v>
      </c>
      <c r="B105" s="124" t="s">
        <v>110</v>
      </c>
      <c r="C105" s="38">
        <f>SUM(Ikärakenne[[#This Row],[0–5-vuotiaat]:[16 vuotta täyttäneet]])</f>
        <v>50210</v>
      </c>
      <c r="D105" s="41">
        <v>1826</v>
      </c>
      <c r="E105" s="41">
        <v>372</v>
      </c>
      <c r="F105" s="41">
        <v>2695</v>
      </c>
      <c r="G105" s="41">
        <v>1583</v>
      </c>
      <c r="H105" s="41">
        <v>43734</v>
      </c>
      <c r="I105" s="41">
        <v>27902</v>
      </c>
      <c r="J105" s="136" cm="1">
        <f t="array" ref="J105">Ikäryhmähinnat[Ikä 0–5]*Ikärakenne[[#This Row],[0–5-vuotiaat]]</f>
        <v>16380297.34</v>
      </c>
      <c r="K105" s="136" cm="1">
        <f t="array" ref="K105">Ikäryhmähinnat[Ikä 6]*Ikärakenne[[#This Row],[6 vuotiaat]]</f>
        <v>3548407.56</v>
      </c>
      <c r="L105" s="136" cm="1">
        <f t="array" ref="L105">Ikäryhmähinnat[Ikä 7–12]*Ikärakenne[[#This Row],[7–12-vuotiaat]]</f>
        <v>22023782.550000001</v>
      </c>
      <c r="M105" s="136" cm="1">
        <f t="array" ref="M105">Ikäryhmähinnat[Ikä 13–15]*Ikärakenne[[#This Row],[13–15-vuotiaat]]</f>
        <v>21923188.619999997</v>
      </c>
      <c r="N105" s="136" cm="1">
        <f t="array" ref="N105">Ikäryhmähinnat[Ikä 16+]*Ikärakenne[[#This Row],[16 vuotta täyttäneet]]</f>
        <v>3071001.48</v>
      </c>
      <c r="O105" s="136" cm="1">
        <f t="array" ref="O105">Ikäryhmähinnat[Ikä 18-64]*Ikärakenne[[#This Row],[18–64-vuotiaat]]</f>
        <v>2401525.1399999997</v>
      </c>
      <c r="P105" s="178">
        <f>SUM(Ikärakenne[[#This Row],[Ikä 0–5]:[Ikä 18-64]])</f>
        <v>69348202.689999998</v>
      </c>
    </row>
    <row r="106" spans="1:16" x14ac:dyDescent="0.25">
      <c r="A106" s="127">
        <v>286</v>
      </c>
      <c r="B106" s="124" t="s">
        <v>111</v>
      </c>
      <c r="C106" s="38">
        <f>SUM(Ikärakenne[[#This Row],[0–5-vuotiaat]:[16 vuotta täyttäneet]])</f>
        <v>78386</v>
      </c>
      <c r="D106" s="41">
        <v>2939</v>
      </c>
      <c r="E106" s="41">
        <v>557</v>
      </c>
      <c r="F106" s="41">
        <v>4355</v>
      </c>
      <c r="G106" s="41">
        <v>2379</v>
      </c>
      <c r="H106" s="41">
        <v>68156</v>
      </c>
      <c r="I106" s="41">
        <v>42524</v>
      </c>
      <c r="J106" s="136" cm="1">
        <f t="array" ref="J106">Ikäryhmähinnat[Ikä 0–5]*Ikärakenne[[#This Row],[0–5-vuotiaat]]</f>
        <v>26364564.010000002</v>
      </c>
      <c r="K106" s="136" cm="1">
        <f t="array" ref="K106">Ikäryhmähinnat[Ikä 6]*Ikärakenne[[#This Row],[6 vuotiaat]]</f>
        <v>5313072.6099999994</v>
      </c>
      <c r="L106" s="136" cm="1">
        <f t="array" ref="L106">Ikäryhmähinnat[Ikä 7–12]*Ikärakenne[[#This Row],[7–12-vuotiaat]]</f>
        <v>35589451.950000003</v>
      </c>
      <c r="M106" s="136" cm="1">
        <f t="array" ref="M106">Ikäryhmähinnat[Ikä 13–15]*Ikärakenne[[#This Row],[13–15-vuotiaat]]</f>
        <v>32947104.059999999</v>
      </c>
      <c r="N106" s="136" cm="1">
        <f t="array" ref="N106">Ikäryhmähinnat[Ikä 16+]*Ikärakenne[[#This Row],[16 vuotta täyttäneet]]</f>
        <v>4785914.32</v>
      </c>
      <c r="O106" s="136" cm="1">
        <f t="array" ref="O106">Ikäryhmähinnat[Ikä 18-64]*Ikärakenne[[#This Row],[18–64-vuotiaat]]</f>
        <v>3660040.6799999997</v>
      </c>
      <c r="P106" s="178">
        <f>SUM(Ikärakenne[[#This Row],[Ikä 0–5]:[Ikä 18-64]])</f>
        <v>108660147.63000003</v>
      </c>
    </row>
    <row r="107" spans="1:16" x14ac:dyDescent="0.25">
      <c r="A107" s="127">
        <v>287</v>
      </c>
      <c r="B107" s="124" t="s">
        <v>112</v>
      </c>
      <c r="C107" s="38">
        <f>SUM(Ikärakenne[[#This Row],[0–5-vuotiaat]:[16 vuotta täyttäneet]])</f>
        <v>6121</v>
      </c>
      <c r="D107" s="41">
        <v>250</v>
      </c>
      <c r="E107" s="41">
        <v>42</v>
      </c>
      <c r="F107" s="41">
        <v>332</v>
      </c>
      <c r="G107" s="41">
        <v>193</v>
      </c>
      <c r="H107" s="41">
        <v>5304</v>
      </c>
      <c r="I107" s="41">
        <v>2839</v>
      </c>
      <c r="J107" s="136" cm="1">
        <f t="array" ref="J107">Ikäryhmähinnat[Ikä 0–5]*Ikärakenne[[#This Row],[0–5-vuotiaat]]</f>
        <v>2242647.5</v>
      </c>
      <c r="K107" s="136" cm="1">
        <f t="array" ref="K107">Ikäryhmähinnat[Ikä 6]*Ikärakenne[[#This Row],[6 vuotiaat]]</f>
        <v>400626.66</v>
      </c>
      <c r="L107" s="136" cm="1">
        <f t="array" ref="L107">Ikäryhmähinnat[Ikä 7–12]*Ikärakenne[[#This Row],[7–12-vuotiaat]]</f>
        <v>2713133.88</v>
      </c>
      <c r="M107" s="136" cm="1">
        <f t="array" ref="M107">Ikäryhmähinnat[Ikä 13–15]*Ikärakenne[[#This Row],[13–15-vuotiaat]]</f>
        <v>2672884.02</v>
      </c>
      <c r="N107" s="136" cm="1">
        <f t="array" ref="N107">Ikäryhmähinnat[Ikä 16+]*Ikärakenne[[#This Row],[16 vuotta täyttäneet]]</f>
        <v>372446.88</v>
      </c>
      <c r="O107" s="136" cm="1">
        <f t="array" ref="O107">Ikäryhmähinnat[Ikä 18-64]*Ikärakenne[[#This Row],[18–64-vuotiaat]]</f>
        <v>244352.72999999998</v>
      </c>
      <c r="P107" s="178">
        <f>SUM(Ikärakenne[[#This Row],[Ikä 0–5]:[Ikä 18-64]])</f>
        <v>8646091.6700000018</v>
      </c>
    </row>
    <row r="108" spans="1:16" x14ac:dyDescent="0.25">
      <c r="A108" s="127">
        <v>288</v>
      </c>
      <c r="B108" s="124" t="s">
        <v>113</v>
      </c>
      <c r="C108" s="38">
        <f>SUM(Ikärakenne[[#This Row],[0–5-vuotiaat]:[16 vuotta täyttäneet]])</f>
        <v>6342</v>
      </c>
      <c r="D108" s="41">
        <v>356</v>
      </c>
      <c r="E108" s="41">
        <v>60</v>
      </c>
      <c r="F108" s="41">
        <v>433</v>
      </c>
      <c r="G108" s="41">
        <v>261</v>
      </c>
      <c r="H108" s="41">
        <v>5232</v>
      </c>
      <c r="I108" s="41">
        <v>3334</v>
      </c>
      <c r="J108" s="136" cm="1">
        <f t="array" ref="J108">Ikäryhmähinnat[Ikä 0–5]*Ikärakenne[[#This Row],[0–5-vuotiaat]]</f>
        <v>3193530.04</v>
      </c>
      <c r="K108" s="136" cm="1">
        <f t="array" ref="K108">Ikäryhmähinnat[Ikä 6]*Ikärakenne[[#This Row],[6 vuotiaat]]</f>
        <v>572323.79999999993</v>
      </c>
      <c r="L108" s="136" cm="1">
        <f t="array" ref="L108">Ikäryhmähinnat[Ikä 7–12]*Ikärakenne[[#This Row],[7–12-vuotiaat]]</f>
        <v>3538514.97</v>
      </c>
      <c r="M108" s="136" cm="1">
        <f t="array" ref="M108">Ikäryhmähinnat[Ikä 13–15]*Ikärakenne[[#This Row],[13–15-vuotiaat]]</f>
        <v>3614625.54</v>
      </c>
      <c r="N108" s="136" cm="1">
        <f t="array" ref="N108">Ikäryhmähinnat[Ikä 16+]*Ikärakenne[[#This Row],[16 vuotta täyttäneet]]</f>
        <v>367391.04</v>
      </c>
      <c r="O108" s="136" cm="1">
        <f t="array" ref="O108">Ikäryhmähinnat[Ikä 18-64]*Ikärakenne[[#This Row],[18–64-vuotiaat]]</f>
        <v>286957.38</v>
      </c>
      <c r="P108" s="178">
        <f>SUM(Ikärakenne[[#This Row],[Ikä 0–5]:[Ikä 18-64]])</f>
        <v>11573342.770000001</v>
      </c>
    </row>
    <row r="109" spans="1:16" x14ac:dyDescent="0.25">
      <c r="A109" s="127">
        <v>290</v>
      </c>
      <c r="B109" s="124" t="s">
        <v>114</v>
      </c>
      <c r="C109" s="38">
        <f>SUM(Ikärakenne[[#This Row],[0–5-vuotiaat]:[16 vuotta täyttäneet]])</f>
        <v>7483</v>
      </c>
      <c r="D109" s="41">
        <v>221</v>
      </c>
      <c r="E109" s="41">
        <v>36</v>
      </c>
      <c r="F109" s="41">
        <v>325</v>
      </c>
      <c r="G109" s="41">
        <v>226</v>
      </c>
      <c r="H109" s="41">
        <v>6675</v>
      </c>
      <c r="I109" s="41">
        <v>3474</v>
      </c>
      <c r="J109" s="136" cm="1">
        <f t="array" ref="J109">Ikäryhmähinnat[Ikä 0–5]*Ikärakenne[[#This Row],[0–5-vuotiaat]]</f>
        <v>1982500.3900000001</v>
      </c>
      <c r="K109" s="136" cm="1">
        <f t="array" ref="K109">Ikäryhmähinnat[Ikä 6]*Ikärakenne[[#This Row],[6 vuotiaat]]</f>
        <v>343394.27999999997</v>
      </c>
      <c r="L109" s="136" cm="1">
        <f t="array" ref="L109">Ikäryhmähinnat[Ikä 7–12]*Ikärakenne[[#This Row],[7–12-vuotiaat]]</f>
        <v>2655929.25</v>
      </c>
      <c r="M109" s="136" cm="1">
        <f t="array" ref="M109">Ikäryhmähinnat[Ikä 13–15]*Ikärakenne[[#This Row],[13–15-vuotiaat]]</f>
        <v>3129905.6399999997</v>
      </c>
      <c r="N109" s="136" cm="1">
        <f t="array" ref="N109">Ikäryhmähinnat[Ikä 16+]*Ikärakenne[[#This Row],[16 vuotta täyttäneet]]</f>
        <v>468718.5</v>
      </c>
      <c r="O109" s="136" cm="1">
        <f t="array" ref="O109">Ikäryhmähinnat[Ikä 18-64]*Ikärakenne[[#This Row],[18–64-vuotiaat]]</f>
        <v>299007.18</v>
      </c>
      <c r="P109" s="178">
        <f>SUM(Ikärakenne[[#This Row],[Ikä 0–5]:[Ikä 18-64]])</f>
        <v>8879455.2399999984</v>
      </c>
    </row>
    <row r="110" spans="1:16" x14ac:dyDescent="0.25">
      <c r="A110" s="127">
        <v>291</v>
      </c>
      <c r="B110" s="124" t="s">
        <v>115</v>
      </c>
      <c r="C110" s="38">
        <f>SUM(Ikärakenne[[#This Row],[0–5-vuotiaat]:[16 vuotta täyttäneet]])</f>
        <v>2038</v>
      </c>
      <c r="D110" s="41">
        <v>47</v>
      </c>
      <c r="E110" s="41">
        <v>15</v>
      </c>
      <c r="F110" s="41">
        <v>71</v>
      </c>
      <c r="G110" s="41">
        <v>48</v>
      </c>
      <c r="H110" s="41">
        <v>1857</v>
      </c>
      <c r="I110" s="41">
        <v>861</v>
      </c>
      <c r="J110" s="136" cm="1">
        <f t="array" ref="J110">Ikäryhmähinnat[Ikä 0–5]*Ikärakenne[[#This Row],[0–5-vuotiaat]]</f>
        <v>421617.73</v>
      </c>
      <c r="K110" s="136" cm="1">
        <f t="array" ref="K110">Ikäryhmähinnat[Ikä 6]*Ikärakenne[[#This Row],[6 vuotiaat]]</f>
        <v>143080.94999999998</v>
      </c>
      <c r="L110" s="136" cm="1">
        <f t="array" ref="L110">Ikäryhmähinnat[Ikä 7–12]*Ikärakenne[[#This Row],[7–12-vuotiaat]]</f>
        <v>580218.39</v>
      </c>
      <c r="M110" s="136" cm="1">
        <f t="array" ref="M110">Ikäryhmähinnat[Ikä 13–15]*Ikärakenne[[#This Row],[13–15-vuotiaat]]</f>
        <v>664758.72</v>
      </c>
      <c r="N110" s="136" cm="1">
        <f t="array" ref="N110">Ikäryhmähinnat[Ikä 16+]*Ikärakenne[[#This Row],[16 vuotta täyttäneet]]</f>
        <v>130398.54</v>
      </c>
      <c r="O110" s="136" cm="1">
        <f t="array" ref="O110">Ikäryhmähinnat[Ikä 18-64]*Ikärakenne[[#This Row],[18–64-vuotiaat]]</f>
        <v>74106.26999999999</v>
      </c>
      <c r="P110" s="178">
        <f>SUM(Ikärakenne[[#This Row],[Ikä 0–5]:[Ikä 18-64]])</f>
        <v>2014180.5999999999</v>
      </c>
    </row>
    <row r="111" spans="1:16" x14ac:dyDescent="0.25">
      <c r="A111" s="127">
        <v>297</v>
      </c>
      <c r="B111" s="124" t="s">
        <v>116</v>
      </c>
      <c r="C111" s="38">
        <f>SUM(Ikärakenne[[#This Row],[0–5-vuotiaat]:[16 vuotta täyttäneet]])</f>
        <v>125666</v>
      </c>
      <c r="D111" s="41">
        <v>6301</v>
      </c>
      <c r="E111" s="41">
        <v>1084</v>
      </c>
      <c r="F111" s="41">
        <v>7479</v>
      </c>
      <c r="G111" s="41">
        <v>3863</v>
      </c>
      <c r="H111" s="41">
        <v>106939</v>
      </c>
      <c r="I111" s="41">
        <v>75954</v>
      </c>
      <c r="J111" s="136" cm="1">
        <f t="array" ref="J111">Ikäryhmähinnat[Ikä 0–5]*Ikärakenne[[#This Row],[0–5-vuotiaat]]</f>
        <v>56523687.590000004</v>
      </c>
      <c r="K111" s="136" cm="1">
        <f t="array" ref="K111">Ikäryhmähinnat[Ikä 6]*Ikärakenne[[#This Row],[6 vuotiaat]]</f>
        <v>10339983.32</v>
      </c>
      <c r="L111" s="136" cm="1">
        <f t="array" ref="L111">Ikäryhmähinnat[Ikä 7–12]*Ikärakenne[[#This Row],[7–12-vuotiaat]]</f>
        <v>61119061.109999999</v>
      </c>
      <c r="M111" s="136" cm="1">
        <f t="array" ref="M111">Ikäryhmähinnat[Ikä 13–15]*Ikärakenne[[#This Row],[13–15-vuotiaat]]</f>
        <v>53499227.82</v>
      </c>
      <c r="N111" s="136" cm="1">
        <f t="array" ref="N111">Ikäryhmähinnat[Ikä 16+]*Ikärakenne[[#This Row],[16 vuotta täyttäneet]]</f>
        <v>7509256.5800000001</v>
      </c>
      <c r="O111" s="136" cm="1">
        <f t="array" ref="O111">Ikäryhmähinnat[Ikä 18-64]*Ikärakenne[[#This Row],[18–64-vuotiaat]]</f>
        <v>6537360.7799999993</v>
      </c>
      <c r="P111" s="178">
        <f>SUM(Ikärakenne[[#This Row],[Ikä 0–5]:[Ikä 18-64]])</f>
        <v>195528577.20000002</v>
      </c>
    </row>
    <row r="112" spans="1:16" x14ac:dyDescent="0.25">
      <c r="A112" s="124">
        <v>300</v>
      </c>
      <c r="B112" s="124" t="s">
        <v>117</v>
      </c>
      <c r="C112" s="38">
        <f>SUM(Ikärakenne[[#This Row],[0–5-vuotiaat]:[16 vuotta täyttäneet]])</f>
        <v>3335</v>
      </c>
      <c r="D112" s="38">
        <v>124</v>
      </c>
      <c r="E112" s="38">
        <v>25</v>
      </c>
      <c r="F112" s="38">
        <v>186</v>
      </c>
      <c r="G112" s="38">
        <v>111</v>
      </c>
      <c r="H112" s="38">
        <v>2889</v>
      </c>
      <c r="I112" s="41">
        <v>1659</v>
      </c>
      <c r="J112" s="136" cm="1">
        <f t="array" ref="J112">Ikäryhmähinnat[Ikä 0–5]*Ikärakenne[[#This Row],[0–5-vuotiaat]]</f>
        <v>1112353.1599999999</v>
      </c>
      <c r="K112" s="136" cm="1">
        <f t="array" ref="K112">Ikäryhmähinnat[Ikä 6]*Ikärakenne[[#This Row],[6 vuotiaat]]</f>
        <v>238468.25</v>
      </c>
      <c r="L112" s="136" cm="1">
        <f t="array" ref="L112">Ikäryhmähinnat[Ikä 7–12]*Ikärakenne[[#This Row],[7–12-vuotiaat]]</f>
        <v>1520008.74</v>
      </c>
      <c r="M112" s="136" cm="1">
        <f t="array" ref="M112">Ikäryhmähinnat[Ikä 13–15]*Ikärakenne[[#This Row],[13–15-vuotiaat]]</f>
        <v>1537254.54</v>
      </c>
      <c r="N112" s="136" cm="1">
        <f t="array" ref="N112">Ikäryhmähinnat[Ikä 16+]*Ikärakenne[[#This Row],[16 vuotta täyttäneet]]</f>
        <v>202865.58</v>
      </c>
      <c r="O112" s="136" cm="1">
        <f t="array" ref="O112">Ikäryhmähinnat[Ikä 18-64]*Ikärakenne[[#This Row],[18–64-vuotiaat]]</f>
        <v>142790.12999999998</v>
      </c>
      <c r="P112" s="178">
        <f>SUM(Ikärakenne[[#This Row],[Ikä 0–5]:[Ikä 18-64]])</f>
        <v>4753740.3999999994</v>
      </c>
    </row>
    <row r="113" spans="1:16" x14ac:dyDescent="0.25">
      <c r="A113" s="127">
        <v>301</v>
      </c>
      <c r="B113" s="124" t="s">
        <v>118</v>
      </c>
      <c r="C113" s="38">
        <f>SUM(Ikärakenne[[#This Row],[0–5-vuotiaat]:[16 vuotta täyttäneet]])</f>
        <v>19509</v>
      </c>
      <c r="D113" s="41">
        <v>806</v>
      </c>
      <c r="E113" s="41">
        <v>162</v>
      </c>
      <c r="F113" s="41">
        <v>1253</v>
      </c>
      <c r="G113" s="41">
        <v>716</v>
      </c>
      <c r="H113" s="41">
        <v>16572</v>
      </c>
      <c r="I113" s="41">
        <v>9759</v>
      </c>
      <c r="J113" s="136" cm="1">
        <f t="array" ref="J113">Ikäryhmähinnat[Ikä 0–5]*Ikärakenne[[#This Row],[0–5-vuotiaat]]</f>
        <v>7230295.54</v>
      </c>
      <c r="K113" s="136" cm="1">
        <f t="array" ref="K113">Ikäryhmähinnat[Ikä 6]*Ikärakenne[[#This Row],[6 vuotiaat]]</f>
        <v>1545274.26</v>
      </c>
      <c r="L113" s="136" cm="1">
        <f t="array" ref="L113">Ikäryhmähinnat[Ikä 7–12]*Ikärakenne[[#This Row],[7–12-vuotiaat]]</f>
        <v>10239628.77</v>
      </c>
      <c r="M113" s="136" cm="1">
        <f t="array" ref="M113">Ikäryhmähinnat[Ikä 13–15]*Ikärakenne[[#This Row],[13–15-vuotiaat]]</f>
        <v>9915984.2400000002</v>
      </c>
      <c r="N113" s="136" cm="1">
        <f t="array" ref="N113">Ikäryhmähinnat[Ikä 16+]*Ikärakenne[[#This Row],[16 vuotta täyttäneet]]</f>
        <v>1163685.8400000001</v>
      </c>
      <c r="O113" s="136" cm="1">
        <f t="array" ref="O113">Ikäryhmähinnat[Ikä 18-64]*Ikärakenne[[#This Row],[18–64-vuotiaat]]</f>
        <v>839957.12999999989</v>
      </c>
      <c r="P113" s="178">
        <f>SUM(Ikärakenne[[#This Row],[Ikä 0–5]:[Ikä 18-64]])</f>
        <v>30934825.780000001</v>
      </c>
    </row>
    <row r="114" spans="1:16" x14ac:dyDescent="0.25">
      <c r="A114" s="127">
        <v>304</v>
      </c>
      <c r="B114" s="124" t="s">
        <v>119</v>
      </c>
      <c r="C114" s="38">
        <f>SUM(Ikärakenne[[#This Row],[0–5-vuotiaat]:[16 vuotta täyttäneet]])</f>
        <v>970</v>
      </c>
      <c r="D114" s="38">
        <v>19</v>
      </c>
      <c r="E114" s="135">
        <v>5</v>
      </c>
      <c r="F114" s="135">
        <v>35</v>
      </c>
      <c r="G114" s="135">
        <v>16</v>
      </c>
      <c r="H114" s="135">
        <v>895</v>
      </c>
      <c r="I114" s="41">
        <v>465</v>
      </c>
      <c r="J114" s="136" cm="1">
        <f t="array" ref="J114">Ikäryhmähinnat[Ikä 0–5]*Ikärakenne[[#This Row],[0–5-vuotiaat]]</f>
        <v>170441.21</v>
      </c>
      <c r="K114" s="136" cm="1">
        <f t="array" ref="K114">Ikäryhmähinnat[Ikä 6]*Ikärakenne[[#This Row],[6 vuotiaat]]</f>
        <v>47693.649999999994</v>
      </c>
      <c r="L114" s="136" cm="1">
        <f t="array" ref="L114">Ikäryhmähinnat[Ikä 7–12]*Ikärakenne[[#This Row],[7–12-vuotiaat]]</f>
        <v>286023.15000000002</v>
      </c>
      <c r="M114" s="136" cm="1">
        <f t="array" ref="M114">Ikäryhmähinnat[Ikä 13–15]*Ikärakenne[[#This Row],[13–15-vuotiaat]]</f>
        <v>221586.24</v>
      </c>
      <c r="N114" s="136" cm="1">
        <f t="array" ref="N114">Ikäryhmähinnat[Ikä 16+]*Ikärakenne[[#This Row],[16 vuotta täyttäneet]]</f>
        <v>62846.9</v>
      </c>
      <c r="O114" s="136" cm="1">
        <f t="array" ref="O114">Ikäryhmähinnat[Ikä 18-64]*Ikärakenne[[#This Row],[18–64-vuotiaat]]</f>
        <v>40022.549999999996</v>
      </c>
      <c r="P114" s="178">
        <f>SUM(Ikärakenne[[#This Row],[Ikä 0–5]:[Ikä 18-64]])</f>
        <v>828613.70000000007</v>
      </c>
    </row>
    <row r="115" spans="1:16" x14ac:dyDescent="0.25">
      <c r="A115" s="127">
        <v>305</v>
      </c>
      <c r="B115" s="124" t="s">
        <v>120</v>
      </c>
      <c r="C115" s="38">
        <f>SUM(Ikärakenne[[#This Row],[0–5-vuotiaat]:[16 vuotta täyttäneet]])</f>
        <v>14876</v>
      </c>
      <c r="D115" s="41">
        <v>602</v>
      </c>
      <c r="E115" s="41">
        <v>106</v>
      </c>
      <c r="F115" s="41">
        <v>963</v>
      </c>
      <c r="G115" s="41">
        <v>553</v>
      </c>
      <c r="H115" s="41">
        <v>12652</v>
      </c>
      <c r="I115" s="41">
        <v>7661</v>
      </c>
      <c r="J115" s="136" cm="1">
        <f t="array" ref="J115">Ikäryhmähinnat[Ikä 0–5]*Ikärakenne[[#This Row],[0–5-vuotiaat]]</f>
        <v>5400295.1799999997</v>
      </c>
      <c r="K115" s="136" cm="1">
        <f t="array" ref="K115">Ikäryhmähinnat[Ikä 6]*Ikärakenne[[#This Row],[6 vuotiaat]]</f>
        <v>1011105.38</v>
      </c>
      <c r="L115" s="136" cm="1">
        <f t="array" ref="L115">Ikäryhmähinnat[Ikä 7–12]*Ikärakenne[[#This Row],[7–12-vuotiaat]]</f>
        <v>7869722.6699999999</v>
      </c>
      <c r="M115" s="136" cm="1">
        <f t="array" ref="M115">Ikäryhmähinnat[Ikä 13–15]*Ikärakenne[[#This Row],[13–15-vuotiaat]]</f>
        <v>7658574.4199999999</v>
      </c>
      <c r="N115" s="136" cm="1">
        <f t="array" ref="N115">Ikäryhmähinnat[Ikä 16+]*Ikärakenne[[#This Row],[16 vuotta täyttäneet]]</f>
        <v>888423.44</v>
      </c>
      <c r="O115" s="136" cm="1">
        <f t="array" ref="O115">Ikäryhmähinnat[Ikä 18-64]*Ikärakenne[[#This Row],[18–64-vuotiaat]]</f>
        <v>659382.2699999999</v>
      </c>
      <c r="P115" s="178">
        <f>SUM(Ikärakenne[[#This Row],[Ikä 0–5]:[Ikä 18-64]])</f>
        <v>23487503.359999999</v>
      </c>
    </row>
    <row r="116" spans="1:16" x14ac:dyDescent="0.25">
      <c r="A116" s="127">
        <v>309</v>
      </c>
      <c r="B116" s="124" t="s">
        <v>121</v>
      </c>
      <c r="C116" s="38">
        <f>SUM(Ikärakenne[[#This Row],[0–5-vuotiaat]:[16 vuotta täyttäneet]])</f>
        <v>6444</v>
      </c>
      <c r="D116" s="41">
        <v>213</v>
      </c>
      <c r="E116" s="41">
        <v>46</v>
      </c>
      <c r="F116" s="41">
        <v>395</v>
      </c>
      <c r="G116" s="41">
        <v>226</v>
      </c>
      <c r="H116" s="41">
        <v>5564</v>
      </c>
      <c r="I116" s="41">
        <v>3162</v>
      </c>
      <c r="J116" s="136" cm="1">
        <f t="array" ref="J116">Ikäryhmähinnat[Ikä 0–5]*Ikärakenne[[#This Row],[0–5-vuotiaat]]</f>
        <v>1910735.67</v>
      </c>
      <c r="K116" s="136" cm="1">
        <f t="array" ref="K116">Ikäryhmähinnat[Ikä 6]*Ikärakenne[[#This Row],[6 vuotiaat]]</f>
        <v>438781.57999999996</v>
      </c>
      <c r="L116" s="136" cm="1">
        <f t="array" ref="L116">Ikäryhmähinnat[Ikä 7–12]*Ikärakenne[[#This Row],[7–12-vuotiaat]]</f>
        <v>3227975.5500000003</v>
      </c>
      <c r="M116" s="136" cm="1">
        <f t="array" ref="M116">Ikäryhmähinnat[Ikä 13–15]*Ikärakenne[[#This Row],[13–15-vuotiaat]]</f>
        <v>3129905.6399999997</v>
      </c>
      <c r="N116" s="136" cm="1">
        <f t="array" ref="N116">Ikäryhmähinnat[Ikä 16+]*Ikärakenne[[#This Row],[16 vuotta täyttäneet]]</f>
        <v>390704.08</v>
      </c>
      <c r="O116" s="136" cm="1">
        <f t="array" ref="O116">Ikäryhmähinnat[Ikä 18-64]*Ikärakenne[[#This Row],[18–64-vuotiaat]]</f>
        <v>272153.33999999997</v>
      </c>
      <c r="P116" s="178">
        <f>SUM(Ikärakenne[[#This Row],[Ikä 0–5]:[Ikä 18-64]])</f>
        <v>9370255.8600000013</v>
      </c>
    </row>
    <row r="117" spans="1:16" x14ac:dyDescent="0.25">
      <c r="A117" s="127">
        <v>312</v>
      </c>
      <c r="B117" s="124" t="s">
        <v>122</v>
      </c>
      <c r="C117" s="38">
        <f>SUM(Ikärakenne[[#This Row],[0–5-vuotiaat]:[16 vuotta täyttäneet]])</f>
        <v>1155</v>
      </c>
      <c r="D117" s="41">
        <v>45</v>
      </c>
      <c r="E117" s="41">
        <v>14</v>
      </c>
      <c r="F117" s="41">
        <v>85</v>
      </c>
      <c r="G117" s="41">
        <v>49</v>
      </c>
      <c r="H117" s="41">
        <v>962</v>
      </c>
      <c r="I117" s="41">
        <v>469</v>
      </c>
      <c r="J117" s="136" cm="1">
        <f t="array" ref="J117">Ikäryhmähinnat[Ikä 0–5]*Ikärakenne[[#This Row],[0–5-vuotiaat]]</f>
        <v>403676.55</v>
      </c>
      <c r="K117" s="136" cm="1">
        <f t="array" ref="K117">Ikäryhmähinnat[Ikä 6]*Ikärakenne[[#This Row],[6 vuotiaat]]</f>
        <v>133542.22</v>
      </c>
      <c r="L117" s="136" cm="1">
        <f t="array" ref="L117">Ikäryhmähinnat[Ikä 7–12]*Ikärakenne[[#This Row],[7–12-vuotiaat]]</f>
        <v>694627.65</v>
      </c>
      <c r="M117" s="136" cm="1">
        <f t="array" ref="M117">Ikäryhmähinnat[Ikä 13–15]*Ikärakenne[[#This Row],[13–15-vuotiaat]]</f>
        <v>678607.86</v>
      </c>
      <c r="N117" s="136" cm="1">
        <f t="array" ref="N117">Ikäryhmähinnat[Ikä 16+]*Ikärakenne[[#This Row],[16 vuotta täyttäneet]]</f>
        <v>67551.64</v>
      </c>
      <c r="O117" s="136" cm="1">
        <f t="array" ref="O117">Ikäryhmähinnat[Ikä 18-64]*Ikärakenne[[#This Row],[18–64-vuotiaat]]</f>
        <v>40366.829999999994</v>
      </c>
      <c r="P117" s="178">
        <f>SUM(Ikärakenne[[#This Row],[Ikä 0–5]:[Ikä 18-64]])</f>
        <v>2018372.7499999998</v>
      </c>
    </row>
    <row r="118" spans="1:16" x14ac:dyDescent="0.25">
      <c r="A118" s="127">
        <v>316</v>
      </c>
      <c r="B118" s="124" t="s">
        <v>123</v>
      </c>
      <c r="C118" s="38">
        <f>SUM(Ikärakenne[[#This Row],[0–5-vuotiaat]:[16 vuotta täyttäneet]])</f>
        <v>4093</v>
      </c>
      <c r="D118" s="41">
        <v>136</v>
      </c>
      <c r="E118" s="41">
        <v>33</v>
      </c>
      <c r="F118" s="41">
        <v>233</v>
      </c>
      <c r="G118" s="41">
        <v>133</v>
      </c>
      <c r="H118" s="41">
        <v>3558</v>
      </c>
      <c r="I118" s="41">
        <v>2247</v>
      </c>
      <c r="J118" s="136" cm="1">
        <f t="array" ref="J118">Ikäryhmähinnat[Ikä 0–5]*Ikärakenne[[#This Row],[0–5-vuotiaat]]</f>
        <v>1220000.24</v>
      </c>
      <c r="K118" s="136" cm="1">
        <f t="array" ref="K118">Ikäryhmähinnat[Ikä 6]*Ikärakenne[[#This Row],[6 vuotiaat]]</f>
        <v>314778.08999999997</v>
      </c>
      <c r="L118" s="136" cm="1">
        <f t="array" ref="L118">Ikäryhmähinnat[Ikä 7–12]*Ikärakenne[[#This Row],[7–12-vuotiaat]]</f>
        <v>1904096.97</v>
      </c>
      <c r="M118" s="136" cm="1">
        <f t="array" ref="M118">Ikäryhmähinnat[Ikä 13–15]*Ikärakenne[[#This Row],[13–15-vuotiaat]]</f>
        <v>1841935.6199999999</v>
      </c>
      <c r="N118" s="136" cm="1">
        <f t="array" ref="N118">Ikäryhmähinnat[Ikä 16+]*Ikärakenne[[#This Row],[16 vuotta täyttäneet]]</f>
        <v>249842.76</v>
      </c>
      <c r="O118" s="136" cm="1">
        <f t="array" ref="O118">Ikäryhmähinnat[Ikä 18-64]*Ikärakenne[[#This Row],[18–64-vuotiaat]]</f>
        <v>193399.28999999998</v>
      </c>
      <c r="P118" s="178">
        <f>SUM(Ikärakenne[[#This Row],[Ikä 0–5]:[Ikä 18-64]])</f>
        <v>5724052.9699999997</v>
      </c>
    </row>
    <row r="119" spans="1:16" x14ac:dyDescent="0.25">
      <c r="A119" s="127">
        <v>317</v>
      </c>
      <c r="B119" s="124" t="s">
        <v>124</v>
      </c>
      <c r="C119" s="38">
        <f>SUM(Ikärakenne[[#This Row],[0–5-vuotiaat]:[16 vuotta täyttäneet]])</f>
        <v>2373</v>
      </c>
      <c r="D119" s="41">
        <v>122</v>
      </c>
      <c r="E119" s="41">
        <v>24</v>
      </c>
      <c r="F119" s="41">
        <v>176</v>
      </c>
      <c r="G119" s="41">
        <v>111</v>
      </c>
      <c r="H119" s="41">
        <v>1940</v>
      </c>
      <c r="I119" s="41">
        <v>1134</v>
      </c>
      <c r="J119" s="136" cm="1">
        <f t="array" ref="J119">Ikäryhmähinnat[Ikä 0–5]*Ikärakenne[[#This Row],[0–5-vuotiaat]]</f>
        <v>1094411.98</v>
      </c>
      <c r="K119" s="136" cm="1">
        <f t="array" ref="K119">Ikäryhmähinnat[Ikä 6]*Ikärakenne[[#This Row],[6 vuotiaat]]</f>
        <v>228929.52</v>
      </c>
      <c r="L119" s="136" cm="1">
        <f t="array" ref="L119">Ikäryhmähinnat[Ikä 7–12]*Ikärakenne[[#This Row],[7–12-vuotiaat]]</f>
        <v>1438287.84</v>
      </c>
      <c r="M119" s="136" cm="1">
        <f t="array" ref="M119">Ikäryhmähinnat[Ikä 13–15]*Ikärakenne[[#This Row],[13–15-vuotiaat]]</f>
        <v>1537254.54</v>
      </c>
      <c r="N119" s="136" cm="1">
        <f t="array" ref="N119">Ikäryhmähinnat[Ikä 16+]*Ikärakenne[[#This Row],[16 vuotta täyttäneet]]</f>
        <v>136226.79999999999</v>
      </c>
      <c r="O119" s="136" cm="1">
        <f t="array" ref="O119">Ikäryhmähinnat[Ikä 18-64]*Ikärakenne[[#This Row],[18–64-vuotiaat]]</f>
        <v>97603.37999999999</v>
      </c>
      <c r="P119" s="178">
        <f>SUM(Ikärakenne[[#This Row],[Ikä 0–5]:[Ikä 18-64]])</f>
        <v>4532714.0599999996</v>
      </c>
    </row>
    <row r="120" spans="1:16" x14ac:dyDescent="0.25">
      <c r="A120" s="127">
        <v>320</v>
      </c>
      <c r="B120" s="124" t="s">
        <v>125</v>
      </c>
      <c r="C120" s="38">
        <f>SUM(Ikärakenne[[#This Row],[0–5-vuotiaat]:[16 vuotta täyttäneet]])</f>
        <v>6954</v>
      </c>
      <c r="D120" s="41">
        <v>218</v>
      </c>
      <c r="E120" s="41">
        <v>37</v>
      </c>
      <c r="F120" s="41">
        <v>289</v>
      </c>
      <c r="G120" s="41">
        <v>167</v>
      </c>
      <c r="H120" s="41">
        <v>6243</v>
      </c>
      <c r="I120" s="41">
        <v>3226</v>
      </c>
      <c r="J120" s="136" cm="1">
        <f t="array" ref="J120">Ikäryhmähinnat[Ikä 0–5]*Ikärakenne[[#This Row],[0–5-vuotiaat]]</f>
        <v>1955588.62</v>
      </c>
      <c r="K120" s="136" cm="1">
        <f t="array" ref="K120">Ikäryhmähinnat[Ikä 6]*Ikärakenne[[#This Row],[6 vuotiaat]]</f>
        <v>352933.01</v>
      </c>
      <c r="L120" s="136" cm="1">
        <f t="array" ref="L120">Ikäryhmähinnat[Ikä 7–12]*Ikärakenne[[#This Row],[7–12-vuotiaat]]</f>
        <v>2361734.0100000002</v>
      </c>
      <c r="M120" s="136" cm="1">
        <f t="array" ref="M120">Ikäryhmähinnat[Ikä 13–15]*Ikärakenne[[#This Row],[13–15-vuotiaat]]</f>
        <v>2312806.38</v>
      </c>
      <c r="N120" s="136" cm="1">
        <f t="array" ref="N120">Ikäryhmähinnat[Ikä 16+]*Ikärakenne[[#This Row],[16 vuotta täyttäneet]]</f>
        <v>438383.46</v>
      </c>
      <c r="O120" s="136" cm="1">
        <f t="array" ref="O120">Ikäryhmähinnat[Ikä 18-64]*Ikärakenne[[#This Row],[18–64-vuotiaat]]</f>
        <v>277661.82</v>
      </c>
      <c r="P120" s="178">
        <f>SUM(Ikärakenne[[#This Row],[Ikä 0–5]:[Ikä 18-64]])</f>
        <v>7699107.3000000007</v>
      </c>
    </row>
    <row r="121" spans="1:16" x14ac:dyDescent="0.25">
      <c r="A121" s="127">
        <v>322</v>
      </c>
      <c r="B121" s="124" t="s">
        <v>126</v>
      </c>
      <c r="C121" s="38">
        <f>SUM(Ikärakenne[[#This Row],[0–5-vuotiaat]:[16 vuotta täyttäneet]])</f>
        <v>6371</v>
      </c>
      <c r="D121" s="41">
        <v>223</v>
      </c>
      <c r="E121" s="41">
        <v>53</v>
      </c>
      <c r="F121" s="41">
        <v>321</v>
      </c>
      <c r="G121" s="41">
        <v>193</v>
      </c>
      <c r="H121" s="41">
        <v>5581</v>
      </c>
      <c r="I121" s="41">
        <v>3111</v>
      </c>
      <c r="J121" s="136" cm="1">
        <f t="array" ref="J121">Ikäryhmähinnat[Ikä 0–5]*Ikärakenne[[#This Row],[0–5-vuotiaat]]</f>
        <v>2000441.57</v>
      </c>
      <c r="K121" s="136" cm="1">
        <f t="array" ref="K121">Ikäryhmähinnat[Ikä 6]*Ikärakenne[[#This Row],[6 vuotiaat]]</f>
        <v>505552.69</v>
      </c>
      <c r="L121" s="136" cm="1">
        <f t="array" ref="L121">Ikäryhmähinnat[Ikä 7–12]*Ikärakenne[[#This Row],[7–12-vuotiaat]]</f>
        <v>2623240.89</v>
      </c>
      <c r="M121" s="136" cm="1">
        <f t="array" ref="M121">Ikäryhmähinnat[Ikä 13–15]*Ikärakenne[[#This Row],[13–15-vuotiaat]]</f>
        <v>2672884.02</v>
      </c>
      <c r="N121" s="136" cm="1">
        <f t="array" ref="N121">Ikäryhmähinnat[Ikä 16+]*Ikärakenne[[#This Row],[16 vuotta täyttäneet]]</f>
        <v>391897.82</v>
      </c>
      <c r="O121" s="136" cm="1">
        <f t="array" ref="O121">Ikäryhmähinnat[Ikä 18-64]*Ikärakenne[[#This Row],[18–64-vuotiaat]]</f>
        <v>267763.76999999996</v>
      </c>
      <c r="P121" s="178">
        <f>SUM(Ikärakenne[[#This Row],[Ikä 0–5]:[Ikä 18-64]])</f>
        <v>8461780.7599999998</v>
      </c>
    </row>
    <row r="122" spans="1:16" x14ac:dyDescent="0.25">
      <c r="A122" s="127">
        <v>398</v>
      </c>
      <c r="B122" s="124" t="s">
        <v>127</v>
      </c>
      <c r="C122" s="38">
        <f>SUM(Ikärakenne[[#This Row],[0–5-vuotiaat]:[16 vuotta täyttäneet]])</f>
        <v>121337</v>
      </c>
      <c r="D122" s="41">
        <v>5541</v>
      </c>
      <c r="E122" s="41">
        <v>1057</v>
      </c>
      <c r="F122" s="41">
        <v>7002</v>
      </c>
      <c r="G122" s="41">
        <v>3931</v>
      </c>
      <c r="H122" s="41">
        <v>103806</v>
      </c>
      <c r="I122" s="41">
        <v>69925</v>
      </c>
      <c r="J122" s="136" cm="1">
        <f t="array" ref="J122">Ikäryhmähinnat[Ikä 0–5]*Ikärakenne[[#This Row],[0–5-vuotiaat]]</f>
        <v>49706039.189999998</v>
      </c>
      <c r="K122" s="136" cm="1">
        <f t="array" ref="K122">Ikäryhmähinnat[Ikä 6]*Ikärakenne[[#This Row],[6 vuotiaat]]</f>
        <v>10082437.609999999</v>
      </c>
      <c r="L122" s="136" cm="1">
        <f t="array" ref="L122">Ikäryhmähinnat[Ikä 7–12]*Ikärakenne[[#This Row],[7–12-vuotiaat]]</f>
        <v>57220974.18</v>
      </c>
      <c r="M122" s="136" cm="1">
        <f t="array" ref="M122">Ikäryhmähinnat[Ikä 13–15]*Ikärakenne[[#This Row],[13–15-vuotiaat]]</f>
        <v>54440969.339999996</v>
      </c>
      <c r="N122" s="136" cm="1">
        <f t="array" ref="N122">Ikäryhmähinnat[Ikä 16+]*Ikärakenne[[#This Row],[16 vuotta täyttäneet]]</f>
        <v>7289257.3200000003</v>
      </c>
      <c r="O122" s="136" cm="1">
        <f t="array" ref="O122">Ikäryhmähinnat[Ikä 18-64]*Ikärakenne[[#This Row],[18–64-vuotiaat]]</f>
        <v>6018444.7499999991</v>
      </c>
      <c r="P122" s="178">
        <f>SUM(Ikärakenne[[#This Row],[Ikä 0–5]:[Ikä 18-64]])</f>
        <v>184758122.38999999</v>
      </c>
    </row>
    <row r="123" spans="1:16" x14ac:dyDescent="0.25">
      <c r="A123" s="127">
        <v>399</v>
      </c>
      <c r="B123" s="124" t="s">
        <v>128</v>
      </c>
      <c r="C123" s="38">
        <f>SUM(Ikärakenne[[#This Row],[0–5-vuotiaat]:[16 vuotta täyttäneet]])</f>
        <v>7656</v>
      </c>
      <c r="D123" s="38">
        <v>358</v>
      </c>
      <c r="E123" s="135">
        <v>62</v>
      </c>
      <c r="F123" s="135">
        <v>663</v>
      </c>
      <c r="G123" s="135">
        <v>382</v>
      </c>
      <c r="H123" s="135">
        <v>6191</v>
      </c>
      <c r="I123" s="41">
        <v>4040</v>
      </c>
      <c r="J123" s="136" cm="1">
        <f t="array" ref="J123">Ikäryhmähinnat[Ikä 0–5]*Ikärakenne[[#This Row],[0–5-vuotiaat]]</f>
        <v>3211471.22</v>
      </c>
      <c r="K123" s="136" cm="1">
        <f t="array" ref="K123">Ikäryhmähinnat[Ikä 6]*Ikärakenne[[#This Row],[6 vuotiaat]]</f>
        <v>591401.26</v>
      </c>
      <c r="L123" s="136" cm="1">
        <f t="array" ref="L123">Ikäryhmähinnat[Ikä 7–12]*Ikärakenne[[#This Row],[7–12-vuotiaat]]</f>
        <v>5418095.6699999999</v>
      </c>
      <c r="M123" s="136" cm="1">
        <f t="array" ref="M123">Ikäryhmähinnat[Ikä 13–15]*Ikärakenne[[#This Row],[13–15-vuotiaat]]</f>
        <v>5290371.4799999995</v>
      </c>
      <c r="N123" s="136" cm="1">
        <f t="array" ref="N123">Ikäryhmähinnat[Ikä 16+]*Ikärakenne[[#This Row],[16 vuotta täyttäneet]]</f>
        <v>434732.02</v>
      </c>
      <c r="O123" s="136" cm="1">
        <f t="array" ref="O123">Ikäryhmähinnat[Ikä 18-64]*Ikärakenne[[#This Row],[18–64-vuotiaat]]</f>
        <v>347722.8</v>
      </c>
      <c r="P123" s="178">
        <f>SUM(Ikärakenne[[#This Row],[Ikä 0–5]:[Ikä 18-64]])</f>
        <v>15293794.449999999</v>
      </c>
    </row>
    <row r="124" spans="1:16" x14ac:dyDescent="0.25">
      <c r="A124" s="127">
        <v>400</v>
      </c>
      <c r="B124" s="124" t="s">
        <v>129</v>
      </c>
      <c r="C124" s="38">
        <f>SUM(Ikärakenne[[#This Row],[0–5-vuotiaat]:[16 vuotta täyttäneet]])</f>
        <v>8479</v>
      </c>
      <c r="D124" s="41">
        <v>392</v>
      </c>
      <c r="E124" s="41">
        <v>76</v>
      </c>
      <c r="F124" s="41">
        <v>614</v>
      </c>
      <c r="G124" s="41">
        <v>350</v>
      </c>
      <c r="H124" s="41">
        <v>7047</v>
      </c>
      <c r="I124" s="41">
        <v>4638</v>
      </c>
      <c r="J124" s="136" cm="1">
        <f t="array" ref="J124">Ikäryhmähinnat[Ikä 0–5]*Ikärakenne[[#This Row],[0–5-vuotiaat]]</f>
        <v>3516471.2800000003</v>
      </c>
      <c r="K124" s="136" cm="1">
        <f t="array" ref="K124">Ikäryhmähinnat[Ikä 6]*Ikärakenne[[#This Row],[6 vuotiaat]]</f>
        <v>724943.48</v>
      </c>
      <c r="L124" s="136" cm="1">
        <f t="array" ref="L124">Ikäryhmähinnat[Ikä 7–12]*Ikärakenne[[#This Row],[7–12-vuotiaat]]</f>
        <v>5017663.26</v>
      </c>
      <c r="M124" s="136" cm="1">
        <f t="array" ref="M124">Ikäryhmähinnat[Ikä 13–15]*Ikärakenne[[#This Row],[13–15-vuotiaat]]</f>
        <v>4847199</v>
      </c>
      <c r="N124" s="136" cm="1">
        <f t="array" ref="N124">Ikäryhmähinnat[Ikä 16+]*Ikärakenne[[#This Row],[16 vuotta täyttäneet]]</f>
        <v>494840.33999999997</v>
      </c>
      <c r="O124" s="136" cm="1">
        <f t="array" ref="O124">Ikäryhmähinnat[Ikä 18-64]*Ikärakenne[[#This Row],[18–64-vuotiaat]]</f>
        <v>399192.66</v>
      </c>
      <c r="P124" s="178">
        <f>SUM(Ikärakenne[[#This Row],[Ikä 0–5]:[Ikä 18-64]])</f>
        <v>15000310.02</v>
      </c>
    </row>
    <row r="125" spans="1:16" x14ac:dyDescent="0.25">
      <c r="A125" s="127">
        <v>402</v>
      </c>
      <c r="B125" s="124" t="s">
        <v>130</v>
      </c>
      <c r="C125" s="38">
        <f>SUM(Ikärakenne[[#This Row],[0–5-vuotiaat]:[16 vuotta täyttäneet]])</f>
        <v>8865</v>
      </c>
      <c r="D125" s="41">
        <v>374</v>
      </c>
      <c r="E125" s="41">
        <v>61</v>
      </c>
      <c r="F125" s="41">
        <v>536</v>
      </c>
      <c r="G125" s="41">
        <v>331</v>
      </c>
      <c r="H125" s="41">
        <v>7563</v>
      </c>
      <c r="I125" s="41">
        <v>4600</v>
      </c>
      <c r="J125" s="136" cm="1">
        <f t="array" ref="J125">Ikäryhmähinnat[Ikä 0–5]*Ikärakenne[[#This Row],[0–5-vuotiaat]]</f>
        <v>3355000.66</v>
      </c>
      <c r="K125" s="136" cm="1">
        <f t="array" ref="K125">Ikäryhmähinnat[Ikä 6]*Ikärakenne[[#This Row],[6 vuotiaat]]</f>
        <v>581862.53</v>
      </c>
      <c r="L125" s="136" cm="1">
        <f t="array" ref="L125">Ikäryhmähinnat[Ikä 7–12]*Ikärakenne[[#This Row],[7–12-vuotiaat]]</f>
        <v>4380240.24</v>
      </c>
      <c r="M125" s="136" cm="1">
        <f t="array" ref="M125">Ikäryhmähinnat[Ikä 13–15]*Ikärakenne[[#This Row],[13–15-vuotiaat]]</f>
        <v>4584065.34</v>
      </c>
      <c r="N125" s="136" cm="1">
        <f t="array" ref="N125">Ikäryhmähinnat[Ikä 16+]*Ikärakenne[[#This Row],[16 vuotta täyttäneet]]</f>
        <v>531073.86</v>
      </c>
      <c r="O125" s="136" cm="1">
        <f t="array" ref="O125">Ikäryhmähinnat[Ikä 18-64]*Ikärakenne[[#This Row],[18–64-vuotiaat]]</f>
        <v>395921.99999999994</v>
      </c>
      <c r="P125" s="178">
        <f>SUM(Ikärakenne[[#This Row],[Ikä 0–5]:[Ikä 18-64]])</f>
        <v>13828164.629999999</v>
      </c>
    </row>
    <row r="126" spans="1:16" x14ac:dyDescent="0.25">
      <c r="A126" s="127">
        <v>403</v>
      </c>
      <c r="B126" s="124" t="s">
        <v>131</v>
      </c>
      <c r="C126" s="38">
        <f>SUM(Ikärakenne[[#This Row],[0–5-vuotiaat]:[16 vuotta täyttäneet]])</f>
        <v>2758</v>
      </c>
      <c r="D126" s="41">
        <v>102</v>
      </c>
      <c r="E126" s="41">
        <v>26</v>
      </c>
      <c r="F126" s="41">
        <v>188</v>
      </c>
      <c r="G126" s="41">
        <v>87</v>
      </c>
      <c r="H126" s="41">
        <v>2355</v>
      </c>
      <c r="I126" s="41">
        <v>1208</v>
      </c>
      <c r="J126" s="136" cm="1">
        <f t="array" ref="J126">Ikäryhmähinnat[Ikä 0–5]*Ikärakenne[[#This Row],[0–5-vuotiaat]]</f>
        <v>915000.18</v>
      </c>
      <c r="K126" s="136" cm="1">
        <f t="array" ref="K126">Ikäryhmähinnat[Ikä 6]*Ikärakenne[[#This Row],[6 vuotiaat]]</f>
        <v>248006.97999999998</v>
      </c>
      <c r="L126" s="136" cm="1">
        <f t="array" ref="L126">Ikäryhmähinnat[Ikä 7–12]*Ikärakenne[[#This Row],[7–12-vuotiaat]]</f>
        <v>1536352.92</v>
      </c>
      <c r="M126" s="136" cm="1">
        <f t="array" ref="M126">Ikäryhmähinnat[Ikä 13–15]*Ikärakenne[[#This Row],[13–15-vuotiaat]]</f>
        <v>1204875.18</v>
      </c>
      <c r="N126" s="136" cm="1">
        <f t="array" ref="N126">Ikäryhmähinnat[Ikä 16+]*Ikärakenne[[#This Row],[16 vuotta täyttäneet]]</f>
        <v>165368.1</v>
      </c>
      <c r="O126" s="136" cm="1">
        <f t="array" ref="O126">Ikäryhmähinnat[Ikä 18-64]*Ikärakenne[[#This Row],[18–64-vuotiaat]]</f>
        <v>103972.56</v>
      </c>
      <c r="P126" s="178">
        <f>SUM(Ikärakenne[[#This Row],[Ikä 0–5]:[Ikä 18-64]])</f>
        <v>4173575.92</v>
      </c>
    </row>
    <row r="127" spans="1:16" x14ac:dyDescent="0.25">
      <c r="A127" s="127">
        <v>405</v>
      </c>
      <c r="B127" s="124" t="s">
        <v>132</v>
      </c>
      <c r="C127" s="38">
        <f>SUM(Ikärakenne[[#This Row],[0–5-vuotiaat]:[16 vuotta täyttäneet]])</f>
        <v>73327</v>
      </c>
      <c r="D127" s="41">
        <v>2994</v>
      </c>
      <c r="E127" s="41">
        <v>548</v>
      </c>
      <c r="F127" s="41">
        <v>4163</v>
      </c>
      <c r="G127" s="41">
        <v>2270</v>
      </c>
      <c r="H127" s="41">
        <v>63352</v>
      </c>
      <c r="I127" s="41">
        <v>43157</v>
      </c>
      <c r="J127" s="136" cm="1">
        <f t="array" ref="J127">Ikäryhmähinnat[Ikä 0–5]*Ikärakenne[[#This Row],[0–5-vuotiaat]]</f>
        <v>26857946.460000001</v>
      </c>
      <c r="K127" s="136" cm="1">
        <f t="array" ref="K127">Ikäryhmähinnat[Ikä 6]*Ikärakenne[[#This Row],[6 vuotiaat]]</f>
        <v>5227224.04</v>
      </c>
      <c r="L127" s="136" cm="1">
        <f t="array" ref="L127">Ikäryhmähinnat[Ikä 7–12]*Ikärakenne[[#This Row],[7–12-vuotiaat]]</f>
        <v>34020410.670000002</v>
      </c>
      <c r="M127" s="136" cm="1">
        <f t="array" ref="M127">Ikäryhmähinnat[Ikä 13–15]*Ikärakenne[[#This Row],[13–15-vuotiaat]]</f>
        <v>31437547.799999997</v>
      </c>
      <c r="N127" s="136" cm="1">
        <f t="array" ref="N127">Ikäryhmähinnat[Ikä 16+]*Ikärakenne[[#This Row],[16 vuotta täyttäneet]]</f>
        <v>4448577.4399999995</v>
      </c>
      <c r="O127" s="136" cm="1">
        <f t="array" ref="O127">Ikäryhmähinnat[Ikä 18-64]*Ikärakenne[[#This Row],[18–64-vuotiaat]]</f>
        <v>3714522.9899999998</v>
      </c>
      <c r="P127" s="178">
        <f>SUM(Ikärakenne[[#This Row],[Ikä 0–5]:[Ikä 18-64]])</f>
        <v>105706229.39999999</v>
      </c>
    </row>
    <row r="128" spans="1:16" x14ac:dyDescent="0.25">
      <c r="A128" s="127">
        <v>407</v>
      </c>
      <c r="B128" s="124" t="s">
        <v>133</v>
      </c>
      <c r="C128" s="38">
        <f>SUM(Ikärakenne[[#This Row],[0–5-vuotiaat]:[16 vuotta täyttäneet]])</f>
        <v>2429</v>
      </c>
      <c r="D128" s="41">
        <v>92</v>
      </c>
      <c r="E128" s="41">
        <v>21</v>
      </c>
      <c r="F128" s="41">
        <v>142</v>
      </c>
      <c r="G128" s="41">
        <v>70</v>
      </c>
      <c r="H128" s="41">
        <v>2104</v>
      </c>
      <c r="I128" s="41">
        <v>1265</v>
      </c>
      <c r="J128" s="136" cm="1">
        <f t="array" ref="J128">Ikäryhmähinnat[Ikä 0–5]*Ikärakenne[[#This Row],[0–5-vuotiaat]]</f>
        <v>825294.28</v>
      </c>
      <c r="K128" s="136" cm="1">
        <f t="array" ref="K128">Ikäryhmähinnat[Ikä 6]*Ikärakenne[[#This Row],[6 vuotiaat]]</f>
        <v>200313.33</v>
      </c>
      <c r="L128" s="136" cm="1">
        <f t="array" ref="L128">Ikäryhmähinnat[Ikä 7–12]*Ikärakenne[[#This Row],[7–12-vuotiaat]]</f>
        <v>1160436.78</v>
      </c>
      <c r="M128" s="136" cm="1">
        <f t="array" ref="M128">Ikäryhmähinnat[Ikä 13–15]*Ikärakenne[[#This Row],[13–15-vuotiaat]]</f>
        <v>969439.79999999993</v>
      </c>
      <c r="N128" s="136" cm="1">
        <f t="array" ref="N128">Ikäryhmähinnat[Ikä 16+]*Ikärakenne[[#This Row],[16 vuotta täyttäneet]]</f>
        <v>147742.88</v>
      </c>
      <c r="O128" s="136" cm="1">
        <f t="array" ref="O128">Ikäryhmähinnat[Ikä 18-64]*Ikärakenne[[#This Row],[18–64-vuotiaat]]</f>
        <v>108878.54999999999</v>
      </c>
      <c r="P128" s="178">
        <f>SUM(Ikärakenne[[#This Row],[Ikä 0–5]:[Ikä 18-64]])</f>
        <v>3412105.6199999996</v>
      </c>
    </row>
    <row r="129" spans="1:16" x14ac:dyDescent="0.25">
      <c r="A129" s="127">
        <v>408</v>
      </c>
      <c r="B129" s="124" t="s">
        <v>134</v>
      </c>
      <c r="C129" s="38">
        <f>SUM(Ikärakenne[[#This Row],[0–5-vuotiaat]:[16 vuotta täyttäneet]])</f>
        <v>14028</v>
      </c>
      <c r="D129" s="41">
        <v>682</v>
      </c>
      <c r="E129" s="41">
        <v>147</v>
      </c>
      <c r="F129" s="41">
        <v>1060</v>
      </c>
      <c r="G129" s="41">
        <v>579</v>
      </c>
      <c r="H129" s="41">
        <v>11560</v>
      </c>
      <c r="I129" s="41">
        <v>7518</v>
      </c>
      <c r="J129" s="136" cm="1">
        <f t="array" ref="J129">Ikäryhmähinnat[Ikä 0–5]*Ikärakenne[[#This Row],[0–5-vuotiaat]]</f>
        <v>6117942.3799999999</v>
      </c>
      <c r="K129" s="136" cm="1">
        <f t="array" ref="K129">Ikäryhmähinnat[Ikä 6]*Ikärakenne[[#This Row],[6 vuotiaat]]</f>
        <v>1402193.3099999998</v>
      </c>
      <c r="L129" s="136" cm="1">
        <f t="array" ref="L129">Ikäryhmähinnat[Ikä 7–12]*Ikärakenne[[#This Row],[7–12-vuotiaat]]</f>
        <v>8662415.4000000004</v>
      </c>
      <c r="M129" s="136" cm="1">
        <f t="array" ref="M129">Ikäryhmähinnat[Ikä 13–15]*Ikärakenne[[#This Row],[13–15-vuotiaat]]</f>
        <v>8018652.0599999996</v>
      </c>
      <c r="N129" s="136" cm="1">
        <f t="array" ref="N129">Ikäryhmähinnat[Ikä 16+]*Ikärakenne[[#This Row],[16 vuotta täyttäneet]]</f>
        <v>811743.2</v>
      </c>
      <c r="O129" s="136" cm="1">
        <f t="array" ref="O129">Ikäryhmähinnat[Ikä 18-64]*Ikärakenne[[#This Row],[18–64-vuotiaat]]</f>
        <v>647074.25999999989</v>
      </c>
      <c r="P129" s="178">
        <f>SUM(Ikärakenne[[#This Row],[Ikä 0–5]:[Ikä 18-64]])</f>
        <v>25660020.609999999</v>
      </c>
    </row>
    <row r="130" spans="1:16" x14ac:dyDescent="0.25">
      <c r="A130" s="127">
        <v>410</v>
      </c>
      <c r="B130" s="124" t="s">
        <v>135</v>
      </c>
      <c r="C130" s="38">
        <f>SUM(Ikärakenne[[#This Row],[0–5-vuotiaat]:[16 vuotta täyttäneet]])</f>
        <v>18878</v>
      </c>
      <c r="D130" s="41">
        <v>1208</v>
      </c>
      <c r="E130" s="41">
        <v>228</v>
      </c>
      <c r="F130" s="41">
        <v>1839</v>
      </c>
      <c r="G130" s="41">
        <v>970</v>
      </c>
      <c r="H130" s="41">
        <v>14633</v>
      </c>
      <c r="I130" s="41">
        <v>9877</v>
      </c>
      <c r="J130" s="136" cm="1">
        <f t="array" ref="J130">Ikäryhmähinnat[Ikä 0–5]*Ikärakenne[[#This Row],[0–5-vuotiaat]]</f>
        <v>10836472.720000001</v>
      </c>
      <c r="K130" s="136" cm="1">
        <f t="array" ref="K130">Ikäryhmähinnat[Ikä 6]*Ikärakenne[[#This Row],[6 vuotiaat]]</f>
        <v>2174830.44</v>
      </c>
      <c r="L130" s="136" cm="1">
        <f t="array" ref="L130">Ikäryhmähinnat[Ikä 7–12]*Ikärakenne[[#This Row],[7–12-vuotiaat]]</f>
        <v>15028473.51</v>
      </c>
      <c r="M130" s="136" cm="1">
        <f t="array" ref="M130">Ikäryhmähinnat[Ikä 13–15]*Ikärakenne[[#This Row],[13–15-vuotiaat]]</f>
        <v>13433665.799999999</v>
      </c>
      <c r="N130" s="136" cm="1">
        <f t="array" ref="N130">Ikäryhmähinnat[Ikä 16+]*Ikärakenne[[#This Row],[16 vuotta täyttäneet]]</f>
        <v>1027529.26</v>
      </c>
      <c r="O130" s="136" cm="1">
        <f t="array" ref="O130">Ikäryhmähinnat[Ikä 18-64]*Ikärakenne[[#This Row],[18–64-vuotiaat]]</f>
        <v>850113.3899999999</v>
      </c>
      <c r="P130" s="178">
        <f>SUM(Ikärakenne[[#This Row],[Ikä 0–5]:[Ikä 18-64]])</f>
        <v>43351085.119999997</v>
      </c>
    </row>
    <row r="131" spans="1:16" x14ac:dyDescent="0.25">
      <c r="A131" s="127">
        <v>416</v>
      </c>
      <c r="B131" s="124" t="s">
        <v>136</v>
      </c>
      <c r="C131" s="38">
        <f>SUM(Ikärakenne[[#This Row],[0–5-vuotiaat]:[16 vuotta täyttäneet]])</f>
        <v>2849</v>
      </c>
      <c r="D131" s="41">
        <v>136</v>
      </c>
      <c r="E131" s="41">
        <v>27</v>
      </c>
      <c r="F131" s="41">
        <v>216</v>
      </c>
      <c r="G131" s="41">
        <v>122</v>
      </c>
      <c r="H131" s="41">
        <v>2348</v>
      </c>
      <c r="I131" s="41">
        <v>1503</v>
      </c>
      <c r="J131" s="136" cm="1">
        <f t="array" ref="J131">Ikäryhmähinnat[Ikä 0–5]*Ikärakenne[[#This Row],[0–5-vuotiaat]]</f>
        <v>1220000.24</v>
      </c>
      <c r="K131" s="136" cm="1">
        <f t="array" ref="K131">Ikäryhmähinnat[Ikä 6]*Ikärakenne[[#This Row],[6 vuotiaat]]</f>
        <v>257545.71</v>
      </c>
      <c r="L131" s="136" cm="1">
        <f t="array" ref="L131">Ikäryhmähinnat[Ikä 7–12]*Ikärakenne[[#This Row],[7–12-vuotiaat]]</f>
        <v>1765171.44</v>
      </c>
      <c r="M131" s="136" cm="1">
        <f t="array" ref="M131">Ikäryhmähinnat[Ikä 13–15]*Ikärakenne[[#This Row],[13–15-vuotiaat]]</f>
        <v>1689595.0799999998</v>
      </c>
      <c r="N131" s="136" cm="1">
        <f t="array" ref="N131">Ikäryhmähinnat[Ikä 16+]*Ikärakenne[[#This Row],[16 vuotta täyttäneet]]</f>
        <v>164876.56</v>
      </c>
      <c r="O131" s="136" cm="1">
        <f t="array" ref="O131">Ikäryhmähinnat[Ikä 18-64]*Ikärakenne[[#This Row],[18–64-vuotiaat]]</f>
        <v>129363.20999999999</v>
      </c>
      <c r="P131" s="178">
        <f>SUM(Ikärakenne[[#This Row],[Ikä 0–5]:[Ikä 18-64]])</f>
        <v>5226552.2399999993</v>
      </c>
    </row>
    <row r="132" spans="1:16" x14ac:dyDescent="0.25">
      <c r="A132" s="127">
        <v>418</v>
      </c>
      <c r="B132" s="124" t="s">
        <v>137</v>
      </c>
      <c r="C132" s="38">
        <f>SUM(Ikärakenne[[#This Row],[0–5-vuotiaat]:[16 vuotta täyttäneet]])</f>
        <v>24854</v>
      </c>
      <c r="D132" s="41">
        <v>1730</v>
      </c>
      <c r="E132" s="41">
        <v>299</v>
      </c>
      <c r="F132" s="41">
        <v>2157</v>
      </c>
      <c r="G132" s="41">
        <v>1211</v>
      </c>
      <c r="H132" s="41">
        <v>19457</v>
      </c>
      <c r="I132" s="41">
        <v>14226</v>
      </c>
      <c r="J132" s="136" cm="1">
        <f t="array" ref="J132">Ikäryhmähinnat[Ikä 0–5]*Ikärakenne[[#This Row],[0–5-vuotiaat]]</f>
        <v>15519120.700000001</v>
      </c>
      <c r="K132" s="136" cm="1">
        <f t="array" ref="K132">Ikäryhmähinnat[Ikä 6]*Ikärakenne[[#This Row],[6 vuotiaat]]</f>
        <v>2852080.27</v>
      </c>
      <c r="L132" s="136" cm="1">
        <f t="array" ref="L132">Ikäryhmähinnat[Ikä 7–12]*Ikärakenne[[#This Row],[7–12-vuotiaat]]</f>
        <v>17627198.129999999</v>
      </c>
      <c r="M132" s="136" cm="1">
        <f t="array" ref="M132">Ikäryhmähinnat[Ikä 13–15]*Ikärakenne[[#This Row],[13–15-vuotiaat]]</f>
        <v>16771308.539999999</v>
      </c>
      <c r="N132" s="136" cm="1">
        <f t="array" ref="N132">Ikäryhmähinnat[Ikä 16+]*Ikärakenne[[#This Row],[16 vuotta täyttäneet]]</f>
        <v>1366270.54</v>
      </c>
      <c r="O132" s="136" cm="1">
        <f t="array" ref="O132">Ikäryhmähinnat[Ikä 18-64]*Ikärakenne[[#This Row],[18–64-vuotiaat]]</f>
        <v>1224431.8199999998</v>
      </c>
      <c r="P132" s="178">
        <f>SUM(Ikärakenne[[#This Row],[Ikä 0–5]:[Ikä 18-64]])</f>
        <v>55360410</v>
      </c>
    </row>
    <row r="133" spans="1:16" x14ac:dyDescent="0.25">
      <c r="A133" s="127">
        <v>420</v>
      </c>
      <c r="B133" s="124" t="s">
        <v>138</v>
      </c>
      <c r="C133" s="38">
        <f>SUM(Ikärakenne[[#This Row],[0–5-vuotiaat]:[16 vuotta täyttäneet]])</f>
        <v>8971</v>
      </c>
      <c r="D133" s="41">
        <v>390</v>
      </c>
      <c r="E133" s="41">
        <v>85</v>
      </c>
      <c r="F133" s="41">
        <v>472</v>
      </c>
      <c r="G133" s="41">
        <v>293</v>
      </c>
      <c r="H133" s="41">
        <v>7731</v>
      </c>
      <c r="I133" s="41">
        <v>4501</v>
      </c>
      <c r="J133" s="136" cm="1">
        <f t="array" ref="J133">Ikäryhmähinnat[Ikä 0–5]*Ikärakenne[[#This Row],[0–5-vuotiaat]]</f>
        <v>3498530.1</v>
      </c>
      <c r="K133" s="136" cm="1">
        <f t="array" ref="K133">Ikäryhmähinnat[Ikä 6]*Ikärakenne[[#This Row],[6 vuotiaat]]</f>
        <v>810792.04999999993</v>
      </c>
      <c r="L133" s="136" cm="1">
        <f t="array" ref="L133">Ikäryhmähinnat[Ikä 7–12]*Ikärakenne[[#This Row],[7–12-vuotiaat]]</f>
        <v>3857226.48</v>
      </c>
      <c r="M133" s="136" cm="1">
        <f t="array" ref="M133">Ikäryhmähinnat[Ikä 13–15]*Ikärakenne[[#This Row],[13–15-vuotiaat]]</f>
        <v>4057798.02</v>
      </c>
      <c r="N133" s="136" cm="1">
        <f t="array" ref="N133">Ikäryhmähinnat[Ikä 16+]*Ikärakenne[[#This Row],[16 vuotta täyttäneet]]</f>
        <v>542870.81999999995</v>
      </c>
      <c r="O133" s="136" cm="1">
        <f t="array" ref="O133">Ikäryhmähinnat[Ikä 18-64]*Ikärakenne[[#This Row],[18–64-vuotiaat]]</f>
        <v>387401.06999999995</v>
      </c>
      <c r="P133" s="178">
        <f>SUM(Ikärakenne[[#This Row],[Ikä 0–5]:[Ikä 18-64]])</f>
        <v>13154618.540000001</v>
      </c>
    </row>
    <row r="134" spans="1:16" x14ac:dyDescent="0.25">
      <c r="A134" s="127">
        <v>421</v>
      </c>
      <c r="B134" s="124" t="s">
        <v>139</v>
      </c>
      <c r="C134" s="38">
        <f>SUM(Ikärakenne[[#This Row],[0–5-vuotiaat]:[16 vuotta täyttäneet]])</f>
        <v>665</v>
      </c>
      <c r="D134" s="41">
        <v>39</v>
      </c>
      <c r="E134" s="41">
        <v>4</v>
      </c>
      <c r="F134" s="41">
        <v>45</v>
      </c>
      <c r="G134" s="41">
        <v>18</v>
      </c>
      <c r="H134" s="41">
        <v>559</v>
      </c>
      <c r="I134" s="41">
        <v>308</v>
      </c>
      <c r="J134" s="136" cm="1">
        <f t="array" ref="J134">Ikäryhmähinnat[Ikä 0–5]*Ikärakenne[[#This Row],[0–5-vuotiaat]]</f>
        <v>349853.01</v>
      </c>
      <c r="K134" s="136" cm="1">
        <f t="array" ref="K134">Ikäryhmähinnat[Ikä 6]*Ikärakenne[[#This Row],[6 vuotiaat]]</f>
        <v>38154.92</v>
      </c>
      <c r="L134" s="136" cm="1">
        <f t="array" ref="L134">Ikäryhmähinnat[Ikä 7–12]*Ikärakenne[[#This Row],[7–12-vuotiaat]]</f>
        <v>367744.05</v>
      </c>
      <c r="M134" s="136" cm="1">
        <f t="array" ref="M134">Ikäryhmähinnat[Ikä 13–15]*Ikärakenne[[#This Row],[13–15-vuotiaat]]</f>
        <v>249284.52</v>
      </c>
      <c r="N134" s="136" cm="1">
        <f t="array" ref="N134">Ikäryhmähinnat[Ikä 16+]*Ikärakenne[[#This Row],[16 vuotta täyttäneet]]</f>
        <v>39252.979999999996</v>
      </c>
      <c r="O134" s="136" cm="1">
        <f t="array" ref="O134">Ikäryhmähinnat[Ikä 18-64]*Ikärakenne[[#This Row],[18–64-vuotiaat]]</f>
        <v>26509.559999999998</v>
      </c>
      <c r="P134" s="178">
        <f>SUM(Ikärakenne[[#This Row],[Ikä 0–5]:[Ikä 18-64]])</f>
        <v>1070799.04</v>
      </c>
    </row>
    <row r="135" spans="1:16" x14ac:dyDescent="0.25">
      <c r="A135" s="127">
        <v>422</v>
      </c>
      <c r="B135" s="124" t="s">
        <v>140</v>
      </c>
      <c r="C135" s="38">
        <f>SUM(Ikärakenne[[#This Row],[0–5-vuotiaat]:[16 vuotta täyttäneet]])</f>
        <v>10049</v>
      </c>
      <c r="D135" s="41">
        <v>266</v>
      </c>
      <c r="E135" s="41">
        <v>47</v>
      </c>
      <c r="F135" s="41">
        <v>449</v>
      </c>
      <c r="G135" s="41">
        <v>238</v>
      </c>
      <c r="H135" s="41">
        <v>9049</v>
      </c>
      <c r="I135" s="41">
        <v>4650</v>
      </c>
      <c r="J135" s="136" cm="1">
        <f t="array" ref="J135">Ikäryhmähinnat[Ikä 0–5]*Ikärakenne[[#This Row],[0–5-vuotiaat]]</f>
        <v>2386176.94</v>
      </c>
      <c r="K135" s="136" cm="1">
        <f t="array" ref="K135">Ikäryhmähinnat[Ikä 6]*Ikärakenne[[#This Row],[6 vuotiaat]]</f>
        <v>448320.31</v>
      </c>
      <c r="L135" s="136" cm="1">
        <f t="array" ref="L135">Ikäryhmähinnat[Ikä 7–12]*Ikärakenne[[#This Row],[7–12-vuotiaat]]</f>
        <v>3669268.41</v>
      </c>
      <c r="M135" s="136" cm="1">
        <f t="array" ref="M135">Ikäryhmähinnat[Ikä 13–15]*Ikärakenne[[#This Row],[13–15-vuotiaat]]</f>
        <v>3296095.32</v>
      </c>
      <c r="N135" s="136" cm="1">
        <f t="array" ref="N135">Ikäryhmähinnat[Ikä 16+]*Ikärakenne[[#This Row],[16 vuotta täyttäneet]]</f>
        <v>635420.78</v>
      </c>
      <c r="O135" s="136" cm="1">
        <f t="array" ref="O135">Ikäryhmähinnat[Ikä 18-64]*Ikärakenne[[#This Row],[18–64-vuotiaat]]</f>
        <v>400225.49999999994</v>
      </c>
      <c r="P135" s="178">
        <f>SUM(Ikärakenne[[#This Row],[Ikä 0–5]:[Ikä 18-64]])</f>
        <v>10835507.26</v>
      </c>
    </row>
    <row r="136" spans="1:16" x14ac:dyDescent="0.25">
      <c r="A136" s="127">
        <v>423</v>
      </c>
      <c r="B136" s="124" t="s">
        <v>141</v>
      </c>
      <c r="C136" s="38">
        <f>SUM(Ikärakenne[[#This Row],[0–5-vuotiaat]:[16 vuotta täyttäneet]])</f>
        <v>20666</v>
      </c>
      <c r="D136" s="41">
        <v>1253</v>
      </c>
      <c r="E136" s="41">
        <v>220</v>
      </c>
      <c r="F136" s="41">
        <v>1674</v>
      </c>
      <c r="G136" s="41">
        <v>944</v>
      </c>
      <c r="H136" s="41">
        <v>16575</v>
      </c>
      <c r="I136" s="41">
        <v>11690</v>
      </c>
      <c r="J136" s="136" cm="1">
        <f t="array" ref="J136">Ikäryhmähinnat[Ikä 0–5]*Ikärakenne[[#This Row],[0–5-vuotiaat]]</f>
        <v>11240149.27</v>
      </c>
      <c r="K136" s="136" cm="1">
        <f t="array" ref="K136">Ikäryhmähinnat[Ikä 6]*Ikärakenne[[#This Row],[6 vuotiaat]]</f>
        <v>2098520.6</v>
      </c>
      <c r="L136" s="136" cm="1">
        <f t="array" ref="L136">Ikäryhmähinnat[Ikä 7–12]*Ikärakenne[[#This Row],[7–12-vuotiaat]]</f>
        <v>13680078.66</v>
      </c>
      <c r="M136" s="136" cm="1">
        <f t="array" ref="M136">Ikäryhmähinnat[Ikä 13–15]*Ikärakenne[[#This Row],[13–15-vuotiaat]]</f>
        <v>13073588.16</v>
      </c>
      <c r="N136" s="136" cm="1">
        <f t="array" ref="N136">Ikäryhmähinnat[Ikä 16+]*Ikärakenne[[#This Row],[16 vuotta täyttäneet]]</f>
        <v>1163896.5</v>
      </c>
      <c r="O136" s="136" cm="1">
        <f t="array" ref="O136">Ikäryhmähinnat[Ikä 18-64]*Ikärakenne[[#This Row],[18–64-vuotiaat]]</f>
        <v>1006158.2999999999</v>
      </c>
      <c r="P136" s="178">
        <f>SUM(Ikärakenne[[#This Row],[Ikä 0–5]:[Ikä 18-64]])</f>
        <v>42262391.489999995</v>
      </c>
    </row>
    <row r="137" spans="1:16" x14ac:dyDescent="0.25">
      <c r="A137" s="124">
        <v>425</v>
      </c>
      <c r="B137" s="124" t="s">
        <v>142</v>
      </c>
      <c r="C137" s="38">
        <f>SUM(Ikärakenne[[#This Row],[0–5-vuotiaat]:[16 vuotta täyttäneet]])</f>
        <v>10190</v>
      </c>
      <c r="D137" s="38">
        <v>922</v>
      </c>
      <c r="E137" s="38">
        <v>171</v>
      </c>
      <c r="F137" s="38">
        <v>1345</v>
      </c>
      <c r="G137" s="38">
        <v>728</v>
      </c>
      <c r="H137" s="38">
        <v>7024</v>
      </c>
      <c r="I137" s="41">
        <v>5412</v>
      </c>
      <c r="J137" s="136" cm="1">
        <f t="array" ref="J137">Ikäryhmähinnat[Ikä 0–5]*Ikärakenne[[#This Row],[0–5-vuotiaat]]</f>
        <v>8270883.9800000004</v>
      </c>
      <c r="K137" s="136" cm="1">
        <f t="array" ref="K137">Ikäryhmähinnat[Ikä 6]*Ikärakenne[[#This Row],[6 vuotiaat]]</f>
        <v>1631122.8299999998</v>
      </c>
      <c r="L137" s="136" cm="1">
        <f t="array" ref="L137">Ikäryhmähinnat[Ikä 7–12]*Ikärakenne[[#This Row],[7–12-vuotiaat]]</f>
        <v>10991461.050000001</v>
      </c>
      <c r="M137" s="136" cm="1">
        <f t="array" ref="M137">Ikäryhmähinnat[Ikä 13–15]*Ikärakenne[[#This Row],[13–15-vuotiaat]]</f>
        <v>10082173.92</v>
      </c>
      <c r="N137" s="136" cm="1">
        <f t="array" ref="N137">Ikäryhmähinnat[Ikä 16+]*Ikärakenne[[#This Row],[16 vuotta täyttäneet]]</f>
        <v>493225.27999999997</v>
      </c>
      <c r="O137" s="136" cm="1">
        <f t="array" ref="O137">Ikäryhmähinnat[Ikä 18-64]*Ikärakenne[[#This Row],[18–64-vuotiaat]]</f>
        <v>465810.83999999997</v>
      </c>
      <c r="P137" s="178">
        <f>SUM(Ikärakenne[[#This Row],[Ikä 0–5]:[Ikä 18-64]])</f>
        <v>31934677.900000002</v>
      </c>
    </row>
    <row r="138" spans="1:16" x14ac:dyDescent="0.25">
      <c r="A138" s="127">
        <v>426</v>
      </c>
      <c r="B138" s="124" t="s">
        <v>143</v>
      </c>
      <c r="C138" s="38">
        <f>SUM(Ikärakenne[[#This Row],[0–5-vuotiaat]:[16 vuotta täyttäneet]])</f>
        <v>11913</v>
      </c>
      <c r="D138" s="41">
        <v>610</v>
      </c>
      <c r="E138" s="41">
        <v>126</v>
      </c>
      <c r="F138" s="41">
        <v>915</v>
      </c>
      <c r="G138" s="41">
        <v>514</v>
      </c>
      <c r="H138" s="41">
        <v>9748</v>
      </c>
      <c r="I138" s="41">
        <v>6513</v>
      </c>
      <c r="J138" s="136" cm="1">
        <f t="array" ref="J138">Ikäryhmähinnat[Ikä 0–5]*Ikärakenne[[#This Row],[0–5-vuotiaat]]</f>
        <v>5472059.9000000004</v>
      </c>
      <c r="K138" s="136" cm="1">
        <f t="array" ref="K138">Ikäryhmähinnat[Ikä 6]*Ikärakenne[[#This Row],[6 vuotiaat]]</f>
        <v>1201879.98</v>
      </c>
      <c r="L138" s="136" cm="1">
        <f t="array" ref="L138">Ikäryhmähinnat[Ikä 7–12]*Ikärakenne[[#This Row],[7–12-vuotiaat]]</f>
        <v>7477462.3500000006</v>
      </c>
      <c r="M138" s="136" cm="1">
        <f t="array" ref="M138">Ikäryhmähinnat[Ikä 13–15]*Ikärakenne[[#This Row],[13–15-vuotiaat]]</f>
        <v>7118457.96</v>
      </c>
      <c r="N138" s="136" cm="1">
        <f t="array" ref="N138">Ikäryhmähinnat[Ikä 16+]*Ikärakenne[[#This Row],[16 vuotta täyttäneet]]</f>
        <v>684504.55999999994</v>
      </c>
      <c r="O138" s="136" cm="1">
        <f t="array" ref="O138">Ikäryhmähinnat[Ikä 18-64]*Ikärakenne[[#This Row],[18–64-vuotiaat]]</f>
        <v>560573.90999999992</v>
      </c>
      <c r="P138" s="178">
        <f>SUM(Ikärakenne[[#This Row],[Ikä 0–5]:[Ikä 18-64]])</f>
        <v>22514938.66</v>
      </c>
    </row>
    <row r="139" spans="1:16" x14ac:dyDescent="0.25">
      <c r="A139" s="127">
        <v>430</v>
      </c>
      <c r="B139" s="124" t="s">
        <v>144</v>
      </c>
      <c r="C139" s="38">
        <f>SUM(Ikärakenne[[#This Row],[0–5-vuotiaat]:[16 vuotta täyttäneet]])</f>
        <v>15295</v>
      </c>
      <c r="D139" s="41">
        <v>635</v>
      </c>
      <c r="E139" s="41">
        <v>106</v>
      </c>
      <c r="F139" s="41">
        <v>867</v>
      </c>
      <c r="G139" s="41">
        <v>498</v>
      </c>
      <c r="H139" s="41">
        <v>13189</v>
      </c>
      <c r="I139" s="41">
        <v>7789</v>
      </c>
      <c r="J139" s="136" cm="1">
        <f t="array" ref="J139">Ikäryhmähinnat[Ikä 0–5]*Ikärakenne[[#This Row],[0–5-vuotiaat]]</f>
        <v>5696324.6500000004</v>
      </c>
      <c r="K139" s="136" cm="1">
        <f t="array" ref="K139">Ikäryhmähinnat[Ikä 6]*Ikärakenne[[#This Row],[6 vuotiaat]]</f>
        <v>1011105.38</v>
      </c>
      <c r="L139" s="136" cm="1">
        <f t="array" ref="L139">Ikäryhmähinnat[Ikä 7–12]*Ikärakenne[[#This Row],[7–12-vuotiaat]]</f>
        <v>7085202.0300000003</v>
      </c>
      <c r="M139" s="136" cm="1">
        <f t="array" ref="M139">Ikäryhmähinnat[Ikä 13–15]*Ikärakenne[[#This Row],[13–15-vuotiaat]]</f>
        <v>6896871.7199999997</v>
      </c>
      <c r="N139" s="136" cm="1">
        <f t="array" ref="N139">Ikäryhmähinnat[Ikä 16+]*Ikärakenne[[#This Row],[16 vuotta täyttäneet]]</f>
        <v>926131.58</v>
      </c>
      <c r="O139" s="136" cm="1">
        <f t="array" ref="O139">Ikäryhmähinnat[Ikä 18-64]*Ikärakenne[[#This Row],[18–64-vuotiaat]]</f>
        <v>670399.23</v>
      </c>
      <c r="P139" s="178">
        <f>SUM(Ikärakenne[[#This Row],[Ikä 0–5]:[Ikä 18-64]])</f>
        <v>22286034.59</v>
      </c>
    </row>
    <row r="140" spans="1:16" x14ac:dyDescent="0.25">
      <c r="A140" s="127">
        <v>433</v>
      </c>
      <c r="B140" s="124" t="s">
        <v>145</v>
      </c>
      <c r="C140" s="38">
        <f>SUM(Ikärakenne[[#This Row],[0–5-vuotiaat]:[16 vuotta täyttäneet]])</f>
        <v>7657</v>
      </c>
      <c r="D140" s="41">
        <v>348</v>
      </c>
      <c r="E140" s="41">
        <v>58</v>
      </c>
      <c r="F140" s="41">
        <v>499</v>
      </c>
      <c r="G140" s="41">
        <v>317</v>
      </c>
      <c r="H140" s="41">
        <v>6435</v>
      </c>
      <c r="I140" s="41">
        <v>4138</v>
      </c>
      <c r="J140" s="136" cm="1">
        <f t="array" ref="J140">Ikäryhmähinnat[Ikä 0–5]*Ikärakenne[[#This Row],[0–5-vuotiaat]]</f>
        <v>3121765.32</v>
      </c>
      <c r="K140" s="136" cm="1">
        <f t="array" ref="K140">Ikäryhmähinnat[Ikä 6]*Ikärakenne[[#This Row],[6 vuotiaat]]</f>
        <v>553246.34</v>
      </c>
      <c r="L140" s="136" cm="1">
        <f t="array" ref="L140">Ikäryhmähinnat[Ikä 7–12]*Ikärakenne[[#This Row],[7–12-vuotiaat]]</f>
        <v>4077872.91</v>
      </c>
      <c r="M140" s="136" cm="1">
        <f t="array" ref="M140">Ikäryhmähinnat[Ikä 13–15]*Ikärakenne[[#This Row],[13–15-vuotiaat]]</f>
        <v>4390177.38</v>
      </c>
      <c r="N140" s="136" cm="1">
        <f t="array" ref="N140">Ikäryhmähinnat[Ikä 16+]*Ikärakenne[[#This Row],[16 vuotta täyttäneet]]</f>
        <v>451865.7</v>
      </c>
      <c r="O140" s="136" cm="1">
        <f t="array" ref="O140">Ikäryhmähinnat[Ikä 18-64]*Ikärakenne[[#This Row],[18–64-vuotiaat]]</f>
        <v>356157.66</v>
      </c>
      <c r="P140" s="178">
        <f>SUM(Ikärakenne[[#This Row],[Ikä 0–5]:[Ikä 18-64]])</f>
        <v>12951085.309999999</v>
      </c>
    </row>
    <row r="141" spans="1:16" x14ac:dyDescent="0.25">
      <c r="A141" s="127">
        <v>434</v>
      </c>
      <c r="B141" s="124" t="s">
        <v>146</v>
      </c>
      <c r="C141" s="38">
        <f>SUM(Ikärakenne[[#This Row],[0–5-vuotiaat]:[16 vuotta täyttäneet]])</f>
        <v>14352</v>
      </c>
      <c r="D141" s="41">
        <v>549</v>
      </c>
      <c r="E141" s="41">
        <v>98</v>
      </c>
      <c r="F141" s="41">
        <v>828</v>
      </c>
      <c r="G141" s="41">
        <v>462</v>
      </c>
      <c r="H141" s="41">
        <v>12415</v>
      </c>
      <c r="I141" s="41">
        <v>7591</v>
      </c>
      <c r="J141" s="136" cm="1">
        <f t="array" ref="J141">Ikäryhmähinnat[Ikä 0–5]*Ikärakenne[[#This Row],[0–5-vuotiaat]]</f>
        <v>4924853.91</v>
      </c>
      <c r="K141" s="136" cm="1">
        <f t="array" ref="K141">Ikäryhmähinnat[Ikä 6]*Ikärakenne[[#This Row],[6 vuotiaat]]</f>
        <v>934795.53999999992</v>
      </c>
      <c r="L141" s="136" cm="1">
        <f t="array" ref="L141">Ikäryhmähinnat[Ikä 7–12]*Ikärakenne[[#This Row],[7–12-vuotiaat]]</f>
        <v>6766490.5200000005</v>
      </c>
      <c r="M141" s="136" cm="1">
        <f t="array" ref="M141">Ikäryhmähinnat[Ikä 13–15]*Ikärakenne[[#This Row],[13–15-vuotiaat]]</f>
        <v>6398302.6799999997</v>
      </c>
      <c r="N141" s="136" cm="1">
        <f t="array" ref="N141">Ikäryhmähinnat[Ikä 16+]*Ikärakenne[[#This Row],[16 vuotta täyttäneet]]</f>
        <v>871781.29999999993</v>
      </c>
      <c r="O141" s="136" cm="1">
        <f t="array" ref="O141">Ikäryhmähinnat[Ikä 18-64]*Ikärakenne[[#This Row],[18–64-vuotiaat]]</f>
        <v>653357.37</v>
      </c>
      <c r="P141" s="178">
        <f>SUM(Ikärakenne[[#This Row],[Ikä 0–5]:[Ikä 18-64]])</f>
        <v>20549581.32</v>
      </c>
    </row>
    <row r="142" spans="1:16" x14ac:dyDescent="0.25">
      <c r="A142" s="127">
        <v>435</v>
      </c>
      <c r="B142" s="124" t="s">
        <v>147</v>
      </c>
      <c r="C142" s="38">
        <f>SUM(Ikärakenne[[#This Row],[0–5-vuotiaat]:[16 vuotta täyttäneet]])</f>
        <v>711</v>
      </c>
      <c r="D142" s="41">
        <v>19</v>
      </c>
      <c r="E142" s="41">
        <v>1</v>
      </c>
      <c r="F142" s="41">
        <v>32</v>
      </c>
      <c r="G142" s="41">
        <v>21</v>
      </c>
      <c r="H142" s="41">
        <v>638</v>
      </c>
      <c r="I142" s="41">
        <v>316</v>
      </c>
      <c r="J142" s="136" cm="1">
        <f t="array" ref="J142">Ikäryhmähinnat[Ikä 0–5]*Ikärakenne[[#This Row],[0–5-vuotiaat]]</f>
        <v>170441.21</v>
      </c>
      <c r="K142" s="136" cm="1">
        <f t="array" ref="K142">Ikäryhmähinnat[Ikä 6]*Ikärakenne[[#This Row],[6 vuotiaat]]</f>
        <v>9538.73</v>
      </c>
      <c r="L142" s="136" cm="1">
        <f t="array" ref="L142">Ikäryhmähinnat[Ikä 7–12]*Ikärakenne[[#This Row],[7–12-vuotiaat]]</f>
        <v>261506.88</v>
      </c>
      <c r="M142" s="136" cm="1">
        <f t="array" ref="M142">Ikäryhmähinnat[Ikä 13–15]*Ikärakenne[[#This Row],[13–15-vuotiaat]]</f>
        <v>290831.94</v>
      </c>
      <c r="N142" s="136" cm="1">
        <f t="array" ref="N142">Ikäryhmähinnat[Ikä 16+]*Ikärakenne[[#This Row],[16 vuotta täyttäneet]]</f>
        <v>44800.36</v>
      </c>
      <c r="O142" s="136" cm="1">
        <f t="array" ref="O142">Ikäryhmähinnat[Ikä 18-64]*Ikärakenne[[#This Row],[18–64-vuotiaat]]</f>
        <v>27198.12</v>
      </c>
      <c r="P142" s="178">
        <f>SUM(Ikärakenne[[#This Row],[Ikä 0–5]:[Ikä 18-64]])</f>
        <v>804317.24</v>
      </c>
    </row>
    <row r="143" spans="1:16" x14ac:dyDescent="0.25">
      <c r="A143" s="127">
        <v>436</v>
      </c>
      <c r="B143" s="124" t="s">
        <v>148</v>
      </c>
      <c r="C143" s="38">
        <f>SUM(Ikärakenne[[#This Row],[0–5-vuotiaat]:[16 vuotta täyttäneet]])</f>
        <v>2008</v>
      </c>
      <c r="D143" s="41">
        <v>155</v>
      </c>
      <c r="E143" s="41">
        <v>25</v>
      </c>
      <c r="F143" s="41">
        <v>210</v>
      </c>
      <c r="G143" s="41">
        <v>132</v>
      </c>
      <c r="H143" s="41">
        <v>1486</v>
      </c>
      <c r="I143" s="41">
        <v>1003</v>
      </c>
      <c r="J143" s="136" cm="1">
        <f t="array" ref="J143">Ikäryhmähinnat[Ikä 0–5]*Ikärakenne[[#This Row],[0–5-vuotiaat]]</f>
        <v>1390441.45</v>
      </c>
      <c r="K143" s="136" cm="1">
        <f t="array" ref="K143">Ikäryhmähinnat[Ikä 6]*Ikärakenne[[#This Row],[6 vuotiaat]]</f>
        <v>238468.25</v>
      </c>
      <c r="L143" s="136" cm="1">
        <f t="array" ref="L143">Ikäryhmähinnat[Ikä 7–12]*Ikärakenne[[#This Row],[7–12-vuotiaat]]</f>
        <v>1716138.9000000001</v>
      </c>
      <c r="M143" s="136" cm="1">
        <f t="array" ref="M143">Ikäryhmähinnat[Ikä 13–15]*Ikärakenne[[#This Row],[13–15-vuotiaat]]</f>
        <v>1828086.48</v>
      </c>
      <c r="N143" s="136" cm="1">
        <f t="array" ref="N143">Ikäryhmähinnat[Ikä 16+]*Ikärakenne[[#This Row],[16 vuotta täyttäneet]]</f>
        <v>104346.92</v>
      </c>
      <c r="O143" s="136" cm="1">
        <f t="array" ref="O143">Ikäryhmähinnat[Ikä 18-64]*Ikärakenne[[#This Row],[18–64-vuotiaat]]</f>
        <v>86328.209999999992</v>
      </c>
      <c r="P143" s="178">
        <f>SUM(Ikärakenne[[#This Row],[Ikä 0–5]:[Ikä 18-64]])</f>
        <v>5363810.21</v>
      </c>
    </row>
    <row r="144" spans="1:16" x14ac:dyDescent="0.25">
      <c r="A144" s="127">
        <v>440</v>
      </c>
      <c r="B144" s="124" t="s">
        <v>149</v>
      </c>
      <c r="C144" s="38">
        <f>SUM(Ikärakenne[[#This Row],[0–5-vuotiaat]:[16 vuotta täyttäneet]])</f>
        <v>5884</v>
      </c>
      <c r="D144" s="41">
        <v>737</v>
      </c>
      <c r="E144" s="41">
        <v>118</v>
      </c>
      <c r="F144" s="41">
        <v>659</v>
      </c>
      <c r="G144" s="41">
        <v>324</v>
      </c>
      <c r="H144" s="41">
        <v>4046</v>
      </c>
      <c r="I144" s="41">
        <v>2991</v>
      </c>
      <c r="J144" s="136" cm="1">
        <f t="array" ref="J144">Ikäryhmähinnat[Ikä 0–5]*Ikärakenne[[#This Row],[0–5-vuotiaat]]</f>
        <v>6611324.8300000001</v>
      </c>
      <c r="K144" s="136" cm="1">
        <f t="array" ref="K144">Ikäryhmähinnat[Ikä 6]*Ikärakenne[[#This Row],[6 vuotiaat]]</f>
        <v>1125570.1399999999</v>
      </c>
      <c r="L144" s="136" cm="1">
        <f t="array" ref="L144">Ikäryhmähinnat[Ikä 7–12]*Ikärakenne[[#This Row],[7–12-vuotiaat]]</f>
        <v>5385407.3100000005</v>
      </c>
      <c r="M144" s="136" cm="1">
        <f t="array" ref="M144">Ikäryhmähinnat[Ikä 13–15]*Ikärakenne[[#This Row],[13–15-vuotiaat]]</f>
        <v>4487121.3599999994</v>
      </c>
      <c r="N144" s="136" cm="1">
        <f t="array" ref="N144">Ikäryhmähinnat[Ikä 16+]*Ikärakenne[[#This Row],[16 vuotta täyttäneet]]</f>
        <v>284110.12</v>
      </c>
      <c r="O144" s="136" cm="1">
        <f t="array" ref="O144">Ikäryhmähinnat[Ikä 18-64]*Ikärakenne[[#This Row],[18–64-vuotiaat]]</f>
        <v>257435.36999999997</v>
      </c>
      <c r="P144" s="178">
        <f>SUM(Ikärakenne[[#This Row],[Ikä 0–5]:[Ikä 18-64]])</f>
        <v>18150969.130000003</v>
      </c>
    </row>
    <row r="145" spans="1:16" x14ac:dyDescent="0.25">
      <c r="A145" s="127">
        <v>441</v>
      </c>
      <c r="B145" s="124" t="s">
        <v>150</v>
      </c>
      <c r="C145" s="38">
        <f>SUM(Ikärakenne[[#This Row],[0–5-vuotiaat]:[16 vuotta täyttäneet]])</f>
        <v>4358</v>
      </c>
      <c r="D145" s="41">
        <v>151</v>
      </c>
      <c r="E145" s="41">
        <v>23</v>
      </c>
      <c r="F145" s="41">
        <v>217</v>
      </c>
      <c r="G145" s="41">
        <v>133</v>
      </c>
      <c r="H145" s="41">
        <v>3834</v>
      </c>
      <c r="I145" s="41">
        <v>2143</v>
      </c>
      <c r="J145" s="136" cm="1">
        <f t="array" ref="J145">Ikäryhmähinnat[Ikä 0–5]*Ikärakenne[[#This Row],[0–5-vuotiaat]]</f>
        <v>1354559.09</v>
      </c>
      <c r="K145" s="136" cm="1">
        <f t="array" ref="K145">Ikäryhmähinnat[Ikä 6]*Ikärakenne[[#This Row],[6 vuotiaat]]</f>
        <v>219390.78999999998</v>
      </c>
      <c r="L145" s="136" cm="1">
        <f t="array" ref="L145">Ikäryhmähinnat[Ikä 7–12]*Ikärakenne[[#This Row],[7–12-vuotiaat]]</f>
        <v>1773343.53</v>
      </c>
      <c r="M145" s="136" cm="1">
        <f t="array" ref="M145">Ikäryhmähinnat[Ikä 13–15]*Ikärakenne[[#This Row],[13–15-vuotiaat]]</f>
        <v>1841935.6199999999</v>
      </c>
      <c r="N145" s="136" cm="1">
        <f t="array" ref="N145">Ikäryhmähinnat[Ikä 16+]*Ikärakenne[[#This Row],[16 vuotta täyttäneet]]</f>
        <v>269223.48</v>
      </c>
      <c r="O145" s="136" cm="1">
        <f t="array" ref="O145">Ikäryhmähinnat[Ikä 18-64]*Ikärakenne[[#This Row],[18–64-vuotiaat]]</f>
        <v>184448.00999999998</v>
      </c>
      <c r="P145" s="178">
        <f>SUM(Ikärakenne[[#This Row],[Ikä 0–5]:[Ikä 18-64]])</f>
        <v>5642900.5199999996</v>
      </c>
    </row>
    <row r="146" spans="1:16" x14ac:dyDescent="0.25">
      <c r="A146" s="127">
        <v>444</v>
      </c>
      <c r="B146" s="124" t="s">
        <v>151</v>
      </c>
      <c r="C146" s="38">
        <f>SUM(Ikärakenne[[#This Row],[0–5-vuotiaat]:[16 vuotta täyttäneet]])</f>
        <v>45687</v>
      </c>
      <c r="D146" s="41">
        <v>1946</v>
      </c>
      <c r="E146" s="41">
        <v>411</v>
      </c>
      <c r="F146" s="41">
        <v>2900</v>
      </c>
      <c r="G146" s="41">
        <v>1774</v>
      </c>
      <c r="H146" s="41">
        <v>38656</v>
      </c>
      <c r="I146" s="41">
        <v>25279</v>
      </c>
      <c r="J146" s="136" cm="1">
        <f t="array" ref="J146">Ikäryhmähinnat[Ikä 0–5]*Ikärakenne[[#This Row],[0–5-vuotiaat]]</f>
        <v>17456768.140000001</v>
      </c>
      <c r="K146" s="136" cm="1">
        <f t="array" ref="K146">Ikäryhmähinnat[Ikä 6]*Ikärakenne[[#This Row],[6 vuotiaat]]</f>
        <v>3920418.03</v>
      </c>
      <c r="L146" s="136" cm="1">
        <f t="array" ref="L146">Ikäryhmähinnat[Ikä 7–12]*Ikärakenne[[#This Row],[7–12-vuotiaat]]</f>
        <v>23699061</v>
      </c>
      <c r="M146" s="136" cm="1">
        <f t="array" ref="M146">Ikäryhmähinnat[Ikä 13–15]*Ikärakenne[[#This Row],[13–15-vuotiaat]]</f>
        <v>24568374.359999999</v>
      </c>
      <c r="N146" s="136" cm="1">
        <f t="array" ref="N146">Ikäryhmähinnat[Ikä 16+]*Ikärakenne[[#This Row],[16 vuotta täyttäneet]]</f>
        <v>2714424.32</v>
      </c>
      <c r="O146" s="136" cm="1">
        <f t="array" ref="O146">Ikäryhmähinnat[Ikä 18-64]*Ikärakenne[[#This Row],[18–64-vuotiaat]]</f>
        <v>2175763.5299999998</v>
      </c>
      <c r="P146" s="178">
        <f>SUM(Ikärakenne[[#This Row],[Ikä 0–5]:[Ikä 18-64]])</f>
        <v>74534809.379999995</v>
      </c>
    </row>
    <row r="147" spans="1:16" x14ac:dyDescent="0.25">
      <c r="A147" s="127">
        <v>445</v>
      </c>
      <c r="B147" s="124" t="s">
        <v>152</v>
      </c>
      <c r="C147" s="38">
        <f>SUM(Ikärakenne[[#This Row],[0–5-vuotiaat]:[16 vuotta täyttäneet]])</f>
        <v>14868</v>
      </c>
      <c r="D147" s="41">
        <v>622</v>
      </c>
      <c r="E147" s="41">
        <v>109</v>
      </c>
      <c r="F147" s="41">
        <v>958</v>
      </c>
      <c r="G147" s="41">
        <v>575</v>
      </c>
      <c r="H147" s="41">
        <v>12604</v>
      </c>
      <c r="I147" s="41">
        <v>7800</v>
      </c>
      <c r="J147" s="136" cm="1">
        <f t="array" ref="J147">Ikäryhmähinnat[Ikä 0–5]*Ikärakenne[[#This Row],[0–5-vuotiaat]]</f>
        <v>5579706.9800000004</v>
      </c>
      <c r="K147" s="136" cm="1">
        <f t="array" ref="K147">Ikäryhmähinnat[Ikä 6]*Ikärakenne[[#This Row],[6 vuotiaat]]</f>
        <v>1039721.57</v>
      </c>
      <c r="L147" s="136" cm="1">
        <f t="array" ref="L147">Ikäryhmähinnat[Ikä 7–12]*Ikärakenne[[#This Row],[7–12-vuotiaat]]</f>
        <v>7828862.2199999997</v>
      </c>
      <c r="M147" s="136" cm="1">
        <f t="array" ref="M147">Ikäryhmähinnat[Ikä 13–15]*Ikärakenne[[#This Row],[13–15-vuotiaat]]</f>
        <v>7963255.5</v>
      </c>
      <c r="N147" s="136" cm="1">
        <f t="array" ref="N147">Ikäryhmähinnat[Ikä 16+]*Ikärakenne[[#This Row],[16 vuotta täyttäneet]]</f>
        <v>885052.88</v>
      </c>
      <c r="O147" s="136" cm="1">
        <f t="array" ref="O147">Ikäryhmähinnat[Ikä 18-64]*Ikärakenne[[#This Row],[18–64-vuotiaat]]</f>
        <v>671346</v>
      </c>
      <c r="P147" s="178">
        <f>SUM(Ikärakenne[[#This Row],[Ikä 0–5]:[Ikä 18-64]])</f>
        <v>23967945.149999999</v>
      </c>
    </row>
    <row r="148" spans="1:16" x14ac:dyDescent="0.25">
      <c r="A148" s="127">
        <v>475</v>
      </c>
      <c r="B148" s="124" t="s">
        <v>153</v>
      </c>
      <c r="C148" s="38">
        <f>SUM(Ikärakenne[[#This Row],[0–5-vuotiaat]:[16 vuotta täyttäneet]])</f>
        <v>5415</v>
      </c>
      <c r="D148" s="41">
        <v>312</v>
      </c>
      <c r="E148" s="41">
        <v>63</v>
      </c>
      <c r="F148" s="41">
        <v>317</v>
      </c>
      <c r="G148" s="41">
        <v>205</v>
      </c>
      <c r="H148" s="41">
        <v>4518</v>
      </c>
      <c r="I148" s="41">
        <v>2786</v>
      </c>
      <c r="J148" s="136" cm="1">
        <f t="array" ref="J148">Ikäryhmähinnat[Ikä 0–5]*Ikärakenne[[#This Row],[0–5-vuotiaat]]</f>
        <v>2798824.08</v>
      </c>
      <c r="K148" s="136" cm="1">
        <f t="array" ref="K148">Ikäryhmähinnat[Ikä 6]*Ikärakenne[[#This Row],[6 vuotiaat]]</f>
        <v>600939.99</v>
      </c>
      <c r="L148" s="136" cm="1">
        <f t="array" ref="L148">Ikäryhmähinnat[Ikä 7–12]*Ikärakenne[[#This Row],[7–12-vuotiaat]]</f>
        <v>2590552.5300000003</v>
      </c>
      <c r="M148" s="136" cm="1">
        <f t="array" ref="M148">Ikäryhmähinnat[Ikä 13–15]*Ikärakenne[[#This Row],[13–15-vuotiaat]]</f>
        <v>2839073.6999999997</v>
      </c>
      <c r="N148" s="136" cm="1">
        <f t="array" ref="N148">Ikäryhmähinnat[Ikä 16+]*Ikärakenne[[#This Row],[16 vuotta täyttäneet]]</f>
        <v>317253.96000000002</v>
      </c>
      <c r="O148" s="136" cm="1">
        <f t="array" ref="O148">Ikäryhmähinnat[Ikä 18-64]*Ikärakenne[[#This Row],[18–64-vuotiaat]]</f>
        <v>239791.02</v>
      </c>
      <c r="P148" s="178">
        <f>SUM(Ikärakenne[[#This Row],[Ikä 0–5]:[Ikä 18-64]])</f>
        <v>9386435.2800000012</v>
      </c>
    </row>
    <row r="149" spans="1:16" x14ac:dyDescent="0.25">
      <c r="A149" s="127">
        <v>480</v>
      </c>
      <c r="B149" s="124" t="s">
        <v>154</v>
      </c>
      <c r="C149" s="38">
        <f>SUM(Ikärakenne[[#This Row],[0–5-vuotiaat]:[16 vuotta täyttäneet]])</f>
        <v>1910</v>
      </c>
      <c r="D149" s="41">
        <v>86</v>
      </c>
      <c r="E149" s="41">
        <v>17</v>
      </c>
      <c r="F149" s="41">
        <v>135</v>
      </c>
      <c r="G149" s="41">
        <v>68</v>
      </c>
      <c r="H149" s="41">
        <v>1604</v>
      </c>
      <c r="I149" s="41">
        <v>1010</v>
      </c>
      <c r="J149" s="136" cm="1">
        <f t="array" ref="J149">Ikäryhmähinnat[Ikä 0–5]*Ikärakenne[[#This Row],[0–5-vuotiaat]]</f>
        <v>771470.74</v>
      </c>
      <c r="K149" s="136" cm="1">
        <f t="array" ref="K149">Ikäryhmähinnat[Ikä 6]*Ikärakenne[[#This Row],[6 vuotiaat]]</f>
        <v>162158.41</v>
      </c>
      <c r="L149" s="136" cm="1">
        <f t="array" ref="L149">Ikäryhmähinnat[Ikä 7–12]*Ikärakenne[[#This Row],[7–12-vuotiaat]]</f>
        <v>1103232.1499999999</v>
      </c>
      <c r="M149" s="136" cm="1">
        <f t="array" ref="M149">Ikäryhmähinnat[Ikä 13–15]*Ikärakenne[[#This Row],[13–15-vuotiaat]]</f>
        <v>941741.52</v>
      </c>
      <c r="N149" s="136" cm="1">
        <f t="array" ref="N149">Ikäryhmähinnat[Ikä 16+]*Ikärakenne[[#This Row],[16 vuotta täyttäneet]]</f>
        <v>112632.88</v>
      </c>
      <c r="O149" s="136" cm="1">
        <f t="array" ref="O149">Ikäryhmähinnat[Ikä 18-64]*Ikärakenne[[#This Row],[18–64-vuotiaat]]</f>
        <v>86930.7</v>
      </c>
      <c r="P149" s="178">
        <f>SUM(Ikärakenne[[#This Row],[Ikä 0–5]:[Ikä 18-64]])</f>
        <v>3178166.4</v>
      </c>
    </row>
    <row r="150" spans="1:16" x14ac:dyDescent="0.25">
      <c r="A150" s="127">
        <v>481</v>
      </c>
      <c r="B150" s="124" t="s">
        <v>155</v>
      </c>
      <c r="C150" s="38">
        <f>SUM(Ikärakenne[[#This Row],[0–5-vuotiaat]:[16 vuotta täyttäneet]])</f>
        <v>9592</v>
      </c>
      <c r="D150" s="41">
        <v>553</v>
      </c>
      <c r="E150" s="41">
        <v>112</v>
      </c>
      <c r="F150" s="41">
        <v>788</v>
      </c>
      <c r="G150" s="41">
        <v>439</v>
      </c>
      <c r="H150" s="41">
        <v>7700</v>
      </c>
      <c r="I150" s="41">
        <v>5520</v>
      </c>
      <c r="J150" s="136" cm="1">
        <f t="array" ref="J150">Ikäryhmähinnat[Ikä 0–5]*Ikärakenne[[#This Row],[0–5-vuotiaat]]</f>
        <v>4960736.2700000005</v>
      </c>
      <c r="K150" s="136" cm="1">
        <f t="array" ref="K150">Ikäryhmähinnat[Ikä 6]*Ikärakenne[[#This Row],[6 vuotiaat]]</f>
        <v>1068337.76</v>
      </c>
      <c r="L150" s="136" cm="1">
        <f t="array" ref="L150">Ikäryhmähinnat[Ikä 7–12]*Ikärakenne[[#This Row],[7–12-vuotiaat]]</f>
        <v>6439606.9199999999</v>
      </c>
      <c r="M150" s="136" cm="1">
        <f t="array" ref="M150">Ikäryhmähinnat[Ikä 13–15]*Ikärakenne[[#This Row],[13–15-vuotiaat]]</f>
        <v>6079772.46</v>
      </c>
      <c r="N150" s="136" cm="1">
        <f t="array" ref="N150">Ikäryhmähinnat[Ikä 16+]*Ikärakenne[[#This Row],[16 vuotta täyttäneet]]</f>
        <v>540694</v>
      </c>
      <c r="O150" s="136" cm="1">
        <f t="array" ref="O150">Ikäryhmähinnat[Ikä 18-64]*Ikärakenne[[#This Row],[18–64-vuotiaat]]</f>
        <v>475106.39999999997</v>
      </c>
      <c r="P150" s="178">
        <f>SUM(Ikärakenne[[#This Row],[Ikä 0–5]:[Ikä 18-64]])</f>
        <v>19564253.809999999</v>
      </c>
    </row>
    <row r="151" spans="1:16" x14ac:dyDescent="0.25">
      <c r="A151" s="127">
        <v>483</v>
      </c>
      <c r="B151" s="124" t="s">
        <v>156</v>
      </c>
      <c r="C151" s="38">
        <f>SUM(Ikärakenne[[#This Row],[0–5-vuotiaat]:[16 vuotta täyttäneet]])</f>
        <v>1059</v>
      </c>
      <c r="D151" s="41">
        <v>88</v>
      </c>
      <c r="E151" s="41">
        <v>18</v>
      </c>
      <c r="F151" s="41">
        <v>122</v>
      </c>
      <c r="G151" s="41">
        <v>46</v>
      </c>
      <c r="H151" s="41">
        <v>785</v>
      </c>
      <c r="I151" s="41">
        <v>488</v>
      </c>
      <c r="J151" s="136" cm="1">
        <f t="array" ref="J151">Ikäryhmähinnat[Ikä 0–5]*Ikärakenne[[#This Row],[0–5-vuotiaat]]</f>
        <v>789411.92</v>
      </c>
      <c r="K151" s="136" cm="1">
        <f t="array" ref="K151">Ikäryhmähinnat[Ikä 6]*Ikärakenne[[#This Row],[6 vuotiaat]]</f>
        <v>171697.13999999998</v>
      </c>
      <c r="L151" s="136" cm="1">
        <f t="array" ref="L151">Ikäryhmähinnat[Ikä 7–12]*Ikärakenne[[#This Row],[7–12-vuotiaat]]</f>
        <v>996994.98</v>
      </c>
      <c r="M151" s="136" cm="1">
        <f t="array" ref="M151">Ikäryhmähinnat[Ikä 13–15]*Ikärakenne[[#This Row],[13–15-vuotiaat]]</f>
        <v>637060.43999999994</v>
      </c>
      <c r="N151" s="136" cm="1">
        <f t="array" ref="N151">Ikäryhmähinnat[Ikä 16+]*Ikärakenne[[#This Row],[16 vuotta täyttäneet]]</f>
        <v>55122.7</v>
      </c>
      <c r="O151" s="136" cm="1">
        <f t="array" ref="O151">Ikäryhmähinnat[Ikä 18-64]*Ikärakenne[[#This Row],[18–64-vuotiaat]]</f>
        <v>42002.159999999996</v>
      </c>
      <c r="P151" s="178">
        <f>SUM(Ikärakenne[[#This Row],[Ikä 0–5]:[Ikä 18-64]])</f>
        <v>2692289.3400000003</v>
      </c>
    </row>
    <row r="152" spans="1:16" x14ac:dyDescent="0.25">
      <c r="A152" s="127">
        <v>484</v>
      </c>
      <c r="B152" s="124" t="s">
        <v>157</v>
      </c>
      <c r="C152" s="38">
        <f>SUM(Ikärakenne[[#This Row],[0–5-vuotiaat]:[16 vuotta täyttäneet]])</f>
        <v>2904</v>
      </c>
      <c r="D152" s="41">
        <v>128</v>
      </c>
      <c r="E152" s="41">
        <v>24</v>
      </c>
      <c r="F152" s="41">
        <v>218</v>
      </c>
      <c r="G152" s="41">
        <v>81</v>
      </c>
      <c r="H152" s="41">
        <v>2453</v>
      </c>
      <c r="I152" s="41">
        <v>1323</v>
      </c>
      <c r="J152" s="136" cm="1">
        <f t="array" ref="J152">Ikäryhmähinnat[Ikä 0–5]*Ikärakenne[[#This Row],[0–5-vuotiaat]]</f>
        <v>1148235.52</v>
      </c>
      <c r="K152" s="136" cm="1">
        <f t="array" ref="K152">Ikäryhmähinnat[Ikä 6]*Ikärakenne[[#This Row],[6 vuotiaat]]</f>
        <v>228929.52</v>
      </c>
      <c r="L152" s="136" cm="1">
        <f t="array" ref="L152">Ikäryhmähinnat[Ikä 7–12]*Ikärakenne[[#This Row],[7–12-vuotiaat]]</f>
        <v>1781515.62</v>
      </c>
      <c r="M152" s="136" cm="1">
        <f t="array" ref="M152">Ikäryhmähinnat[Ikä 13–15]*Ikärakenne[[#This Row],[13–15-vuotiaat]]</f>
        <v>1121780.3399999999</v>
      </c>
      <c r="N152" s="136" cm="1">
        <f t="array" ref="N152">Ikäryhmähinnat[Ikä 16+]*Ikärakenne[[#This Row],[16 vuotta täyttäneet]]</f>
        <v>172249.66</v>
      </c>
      <c r="O152" s="136" cm="1">
        <f t="array" ref="O152">Ikäryhmähinnat[Ikä 18-64]*Ikärakenne[[#This Row],[18–64-vuotiaat]]</f>
        <v>113870.60999999999</v>
      </c>
      <c r="P152" s="178">
        <f>SUM(Ikärakenne[[#This Row],[Ikä 0–5]:[Ikä 18-64]])</f>
        <v>4566581.2700000005</v>
      </c>
    </row>
    <row r="153" spans="1:16" x14ac:dyDescent="0.25">
      <c r="A153" s="127">
        <v>489</v>
      </c>
      <c r="B153" s="124" t="s">
        <v>158</v>
      </c>
      <c r="C153" s="38">
        <f>SUM(Ikärakenne[[#This Row],[0–5-vuotiaat]:[16 vuotta täyttäneet]])</f>
        <v>1703</v>
      </c>
      <c r="D153" s="41">
        <v>49</v>
      </c>
      <c r="E153" s="41">
        <v>8</v>
      </c>
      <c r="F153" s="41">
        <v>68</v>
      </c>
      <c r="G153" s="41">
        <v>47</v>
      </c>
      <c r="H153" s="41">
        <v>1531</v>
      </c>
      <c r="I153" s="41">
        <v>833</v>
      </c>
      <c r="J153" s="136" cm="1">
        <f t="array" ref="J153">Ikäryhmähinnat[Ikä 0–5]*Ikärakenne[[#This Row],[0–5-vuotiaat]]</f>
        <v>439558.91000000003</v>
      </c>
      <c r="K153" s="136" cm="1">
        <f t="array" ref="K153">Ikäryhmähinnat[Ikä 6]*Ikärakenne[[#This Row],[6 vuotiaat]]</f>
        <v>76309.84</v>
      </c>
      <c r="L153" s="136" cm="1">
        <f t="array" ref="L153">Ikäryhmähinnat[Ikä 7–12]*Ikärakenne[[#This Row],[7–12-vuotiaat]]</f>
        <v>555702.12</v>
      </c>
      <c r="M153" s="136" cm="1">
        <f t="array" ref="M153">Ikäryhmähinnat[Ikä 13–15]*Ikärakenne[[#This Row],[13–15-vuotiaat]]</f>
        <v>650909.57999999996</v>
      </c>
      <c r="N153" s="136" cm="1">
        <f t="array" ref="N153">Ikäryhmähinnat[Ikä 16+]*Ikärakenne[[#This Row],[16 vuotta täyttäneet]]</f>
        <v>107506.81999999999</v>
      </c>
      <c r="O153" s="136" cm="1">
        <f t="array" ref="O153">Ikäryhmähinnat[Ikä 18-64]*Ikärakenne[[#This Row],[18–64-vuotiaat]]</f>
        <v>71696.31</v>
      </c>
      <c r="P153" s="178">
        <f>SUM(Ikärakenne[[#This Row],[Ikä 0–5]:[Ikä 18-64]])</f>
        <v>1901683.5800000003</v>
      </c>
    </row>
    <row r="154" spans="1:16" x14ac:dyDescent="0.25">
      <c r="A154" s="127">
        <v>491</v>
      </c>
      <c r="B154" s="124" t="s">
        <v>159</v>
      </c>
      <c r="C154" s="38">
        <f>SUM(Ikärakenne[[#This Row],[0–5-vuotiaat]:[16 vuotta täyttäneet]])</f>
        <v>51890</v>
      </c>
      <c r="D154" s="41">
        <v>2175</v>
      </c>
      <c r="E154" s="41">
        <v>412</v>
      </c>
      <c r="F154" s="41">
        <v>3055</v>
      </c>
      <c r="G154" s="41">
        <v>1666</v>
      </c>
      <c r="H154" s="41">
        <v>44582</v>
      </c>
      <c r="I154" s="41">
        <v>28521</v>
      </c>
      <c r="J154" s="136" cm="1">
        <f t="array" ref="J154">Ikäryhmähinnat[Ikä 0–5]*Ikärakenne[[#This Row],[0–5-vuotiaat]]</f>
        <v>19511033.25</v>
      </c>
      <c r="K154" s="136" cm="1">
        <f t="array" ref="K154">Ikäryhmähinnat[Ikä 6]*Ikärakenne[[#This Row],[6 vuotiaat]]</f>
        <v>3929956.76</v>
      </c>
      <c r="L154" s="136" cm="1">
        <f t="array" ref="L154">Ikäryhmähinnat[Ikä 7–12]*Ikärakenne[[#This Row],[7–12-vuotiaat]]</f>
        <v>24965734.949999999</v>
      </c>
      <c r="M154" s="136" cm="1">
        <f t="array" ref="M154">Ikäryhmähinnat[Ikä 13–15]*Ikärakenne[[#This Row],[13–15-vuotiaat]]</f>
        <v>23072667.239999998</v>
      </c>
      <c r="N154" s="136" cm="1">
        <f t="array" ref="N154">Ikäryhmähinnat[Ikä 16+]*Ikärakenne[[#This Row],[16 vuotta täyttäneet]]</f>
        <v>3130548.04</v>
      </c>
      <c r="O154" s="136" cm="1">
        <f t="array" ref="O154">Ikäryhmähinnat[Ikä 18-64]*Ikärakenne[[#This Row],[18–64-vuotiaat]]</f>
        <v>2454802.4699999997</v>
      </c>
      <c r="P154" s="178">
        <f>SUM(Ikärakenne[[#This Row],[Ikä 0–5]:[Ikä 18-64]])</f>
        <v>77064742.709999993</v>
      </c>
    </row>
    <row r="155" spans="1:16" x14ac:dyDescent="0.25">
      <c r="A155" s="127">
        <v>494</v>
      </c>
      <c r="B155" s="124" t="s">
        <v>160</v>
      </c>
      <c r="C155" s="38">
        <f>SUM(Ikärakenne[[#This Row],[0–5-vuotiaat]:[16 vuotta täyttäneet]])</f>
        <v>8749</v>
      </c>
      <c r="D155" s="41">
        <v>594</v>
      </c>
      <c r="E155" s="41">
        <v>122</v>
      </c>
      <c r="F155" s="41">
        <v>856</v>
      </c>
      <c r="G155" s="41">
        <v>462</v>
      </c>
      <c r="H155" s="41">
        <v>6715</v>
      </c>
      <c r="I155" s="41">
        <v>4618</v>
      </c>
      <c r="J155" s="136" cm="1">
        <f t="array" ref="J155">Ikäryhmähinnat[Ikä 0–5]*Ikärakenne[[#This Row],[0–5-vuotiaat]]</f>
        <v>5328530.46</v>
      </c>
      <c r="K155" s="136" cm="1">
        <f t="array" ref="K155">Ikäryhmähinnat[Ikä 6]*Ikärakenne[[#This Row],[6 vuotiaat]]</f>
        <v>1163725.06</v>
      </c>
      <c r="L155" s="136" cm="1">
        <f t="array" ref="L155">Ikäryhmähinnat[Ikä 7–12]*Ikärakenne[[#This Row],[7–12-vuotiaat]]</f>
        <v>6995309.04</v>
      </c>
      <c r="M155" s="136" cm="1">
        <f t="array" ref="M155">Ikäryhmähinnat[Ikä 13–15]*Ikärakenne[[#This Row],[13–15-vuotiaat]]</f>
        <v>6398302.6799999997</v>
      </c>
      <c r="N155" s="136" cm="1">
        <f t="array" ref="N155">Ikäryhmähinnat[Ikä 16+]*Ikärakenne[[#This Row],[16 vuotta täyttäneet]]</f>
        <v>471527.3</v>
      </c>
      <c r="O155" s="136" cm="1">
        <f t="array" ref="O155">Ikäryhmähinnat[Ikä 18-64]*Ikärakenne[[#This Row],[18–64-vuotiaat]]</f>
        <v>397471.25999999995</v>
      </c>
      <c r="P155" s="178">
        <f>SUM(Ikärakenne[[#This Row],[Ikä 0–5]:[Ikä 18-64]])</f>
        <v>20754865.800000001</v>
      </c>
    </row>
    <row r="156" spans="1:16" x14ac:dyDescent="0.25">
      <c r="A156" s="127">
        <v>495</v>
      </c>
      <c r="B156" s="124" t="s">
        <v>161</v>
      </c>
      <c r="C156" s="38">
        <f>SUM(Ikärakenne[[#This Row],[0–5-vuotiaat]:[16 vuotta täyttäneet]])</f>
        <v>1393</v>
      </c>
      <c r="D156" s="41">
        <v>48</v>
      </c>
      <c r="E156" s="41">
        <v>10</v>
      </c>
      <c r="F156" s="41">
        <v>68</v>
      </c>
      <c r="G156" s="41">
        <v>47</v>
      </c>
      <c r="H156" s="41">
        <v>1220</v>
      </c>
      <c r="I156" s="41">
        <v>613</v>
      </c>
      <c r="J156" s="136" cm="1">
        <f t="array" ref="J156">Ikäryhmähinnat[Ikä 0–5]*Ikärakenne[[#This Row],[0–5-vuotiaat]]</f>
        <v>430588.32</v>
      </c>
      <c r="K156" s="136" cm="1">
        <f t="array" ref="K156">Ikäryhmähinnat[Ikä 6]*Ikärakenne[[#This Row],[6 vuotiaat]]</f>
        <v>95387.299999999988</v>
      </c>
      <c r="L156" s="136" cm="1">
        <f t="array" ref="L156">Ikäryhmähinnat[Ikä 7–12]*Ikärakenne[[#This Row],[7–12-vuotiaat]]</f>
        <v>555702.12</v>
      </c>
      <c r="M156" s="136" cm="1">
        <f t="array" ref="M156">Ikäryhmähinnat[Ikä 13–15]*Ikärakenne[[#This Row],[13–15-vuotiaat]]</f>
        <v>650909.57999999996</v>
      </c>
      <c r="N156" s="136" cm="1">
        <f t="array" ref="N156">Ikäryhmähinnat[Ikä 16+]*Ikärakenne[[#This Row],[16 vuotta täyttäneet]]</f>
        <v>85668.4</v>
      </c>
      <c r="O156" s="136" cm="1">
        <f t="array" ref="O156">Ikäryhmähinnat[Ikä 18-64]*Ikärakenne[[#This Row],[18–64-vuotiaat]]</f>
        <v>52760.909999999996</v>
      </c>
      <c r="P156" s="178">
        <f>SUM(Ikärakenne[[#This Row],[Ikä 0–5]:[Ikä 18-64]])</f>
        <v>1871016.6299999997</v>
      </c>
    </row>
    <row r="157" spans="1:16" x14ac:dyDescent="0.25">
      <c r="A157" s="127">
        <v>498</v>
      </c>
      <c r="B157" s="124" t="s">
        <v>162</v>
      </c>
      <c r="C157" s="38">
        <f>SUM(Ikärakenne[[#This Row],[0–5-vuotiaat]:[16 vuotta täyttäneet]])</f>
        <v>2313</v>
      </c>
      <c r="D157" s="41">
        <v>108</v>
      </c>
      <c r="E157" s="41">
        <v>15</v>
      </c>
      <c r="F157" s="41">
        <v>140</v>
      </c>
      <c r="G157" s="41">
        <v>93</v>
      </c>
      <c r="H157" s="41">
        <v>1957</v>
      </c>
      <c r="I157" s="41">
        <v>1271</v>
      </c>
      <c r="J157" s="136" cm="1">
        <f t="array" ref="J157">Ikäryhmähinnat[Ikä 0–5]*Ikärakenne[[#This Row],[0–5-vuotiaat]]</f>
        <v>968823.72</v>
      </c>
      <c r="K157" s="136" cm="1">
        <f t="array" ref="K157">Ikäryhmähinnat[Ikä 6]*Ikärakenne[[#This Row],[6 vuotiaat]]</f>
        <v>143080.94999999998</v>
      </c>
      <c r="L157" s="136" cm="1">
        <f t="array" ref="L157">Ikäryhmähinnat[Ikä 7–12]*Ikärakenne[[#This Row],[7–12-vuotiaat]]</f>
        <v>1144092.6000000001</v>
      </c>
      <c r="M157" s="136" cm="1">
        <f t="array" ref="M157">Ikäryhmähinnat[Ikä 13–15]*Ikärakenne[[#This Row],[13–15-vuotiaat]]</f>
        <v>1287970.02</v>
      </c>
      <c r="N157" s="136" cm="1">
        <f t="array" ref="N157">Ikäryhmähinnat[Ikä 16+]*Ikärakenne[[#This Row],[16 vuotta täyttäneet]]</f>
        <v>137420.54</v>
      </c>
      <c r="O157" s="136" cm="1">
        <f t="array" ref="O157">Ikäryhmähinnat[Ikä 18-64]*Ikärakenne[[#This Row],[18–64-vuotiaat]]</f>
        <v>109394.96999999999</v>
      </c>
      <c r="P157" s="178">
        <f>SUM(Ikärakenne[[#This Row],[Ikä 0–5]:[Ikä 18-64]])</f>
        <v>3790782.8000000003</v>
      </c>
    </row>
    <row r="158" spans="1:16" x14ac:dyDescent="0.25">
      <c r="A158" s="127">
        <v>499</v>
      </c>
      <c r="B158" s="124" t="s">
        <v>163</v>
      </c>
      <c r="C158" s="38">
        <f>SUM(Ikärakenne[[#This Row],[0–5-vuotiaat]:[16 vuotta täyttäneet]])</f>
        <v>19738</v>
      </c>
      <c r="D158" s="41">
        <v>1220</v>
      </c>
      <c r="E158" s="41">
        <v>225</v>
      </c>
      <c r="F158" s="41">
        <v>1624</v>
      </c>
      <c r="G158" s="41">
        <v>845</v>
      </c>
      <c r="H158" s="41">
        <v>15824</v>
      </c>
      <c r="I158" s="41">
        <v>10676</v>
      </c>
      <c r="J158" s="136" cm="1">
        <f t="array" ref="J158">Ikäryhmähinnat[Ikä 0–5]*Ikärakenne[[#This Row],[0–5-vuotiaat]]</f>
        <v>10944119.800000001</v>
      </c>
      <c r="K158" s="136" cm="1">
        <f t="array" ref="K158">Ikäryhmähinnat[Ikä 6]*Ikärakenne[[#This Row],[6 vuotiaat]]</f>
        <v>2146214.25</v>
      </c>
      <c r="L158" s="136" cm="1">
        <f t="array" ref="L158">Ikäryhmähinnat[Ikä 7–12]*Ikärakenne[[#This Row],[7–12-vuotiaat]]</f>
        <v>13271474.16</v>
      </c>
      <c r="M158" s="136" cm="1">
        <f t="array" ref="M158">Ikäryhmähinnat[Ikä 13–15]*Ikärakenne[[#This Row],[13–15-vuotiaat]]</f>
        <v>11702523.299999999</v>
      </c>
      <c r="N158" s="136" cm="1">
        <f t="array" ref="N158">Ikäryhmähinnat[Ikä 16+]*Ikärakenne[[#This Row],[16 vuotta täyttäneet]]</f>
        <v>1111161.28</v>
      </c>
      <c r="O158" s="136" cm="1">
        <f t="array" ref="O158">Ikäryhmähinnat[Ikä 18-64]*Ikärakenne[[#This Row],[18–64-vuotiaat]]</f>
        <v>918883.32</v>
      </c>
      <c r="P158" s="178">
        <f>SUM(Ikärakenne[[#This Row],[Ikä 0–5]:[Ikä 18-64]])</f>
        <v>40094376.109999999</v>
      </c>
    </row>
    <row r="159" spans="1:16" x14ac:dyDescent="0.25">
      <c r="A159" s="127">
        <v>500</v>
      </c>
      <c r="B159" s="124" t="s">
        <v>164</v>
      </c>
      <c r="C159" s="38">
        <f>SUM(Ikärakenne[[#This Row],[0–5-vuotiaat]:[16 vuotta täyttäneet]])</f>
        <v>10614</v>
      </c>
      <c r="D159" s="41">
        <v>670</v>
      </c>
      <c r="E159" s="41">
        <v>120</v>
      </c>
      <c r="F159" s="41">
        <v>981</v>
      </c>
      <c r="G159" s="41">
        <v>521</v>
      </c>
      <c r="H159" s="41">
        <v>8322</v>
      </c>
      <c r="I159" s="41">
        <v>5828</v>
      </c>
      <c r="J159" s="136" cm="1">
        <f t="array" ref="J159">Ikäryhmähinnat[Ikä 0–5]*Ikärakenne[[#This Row],[0–5-vuotiaat]]</f>
        <v>6010295.2999999998</v>
      </c>
      <c r="K159" s="136" cm="1">
        <f t="array" ref="K159">Ikäryhmähinnat[Ikä 6]*Ikärakenne[[#This Row],[6 vuotiaat]]</f>
        <v>1144647.5999999999</v>
      </c>
      <c r="L159" s="136" cm="1">
        <f t="array" ref="L159">Ikäryhmähinnat[Ikä 7–12]*Ikärakenne[[#This Row],[7–12-vuotiaat]]</f>
        <v>8016820.29</v>
      </c>
      <c r="M159" s="136" cm="1">
        <f t="array" ref="M159">Ikäryhmähinnat[Ikä 13–15]*Ikärakenne[[#This Row],[13–15-vuotiaat]]</f>
        <v>7215401.9399999995</v>
      </c>
      <c r="N159" s="136" cm="1">
        <f t="array" ref="N159">Ikäryhmähinnat[Ikä 16+]*Ikärakenne[[#This Row],[16 vuotta täyttäneet]]</f>
        <v>584370.84</v>
      </c>
      <c r="O159" s="136" cm="1">
        <f t="array" ref="O159">Ikäryhmähinnat[Ikä 18-64]*Ikärakenne[[#This Row],[18–64-vuotiaat]]</f>
        <v>501615.95999999996</v>
      </c>
      <c r="P159" s="178">
        <f>SUM(Ikärakenne[[#This Row],[Ikä 0–5]:[Ikä 18-64]])</f>
        <v>23473151.93</v>
      </c>
    </row>
    <row r="160" spans="1:16" x14ac:dyDescent="0.25">
      <c r="A160" s="127">
        <v>503</v>
      </c>
      <c r="B160" s="124" t="s">
        <v>165</v>
      </c>
      <c r="C160" s="38">
        <f>SUM(Ikärakenne[[#This Row],[0–5-vuotiaat]:[16 vuotta täyttäneet]])</f>
        <v>7477</v>
      </c>
      <c r="D160" s="41">
        <v>360</v>
      </c>
      <c r="E160" s="41">
        <v>72</v>
      </c>
      <c r="F160" s="41">
        <v>464</v>
      </c>
      <c r="G160" s="41">
        <v>260</v>
      </c>
      <c r="H160" s="41">
        <v>6321</v>
      </c>
      <c r="I160" s="41">
        <v>3961</v>
      </c>
      <c r="J160" s="136" cm="1">
        <f t="array" ref="J160">Ikäryhmähinnat[Ikä 0–5]*Ikärakenne[[#This Row],[0–5-vuotiaat]]</f>
        <v>3229412.4</v>
      </c>
      <c r="K160" s="136" cm="1">
        <f t="array" ref="K160">Ikäryhmähinnat[Ikä 6]*Ikärakenne[[#This Row],[6 vuotiaat]]</f>
        <v>686788.55999999994</v>
      </c>
      <c r="L160" s="136" cm="1">
        <f t="array" ref="L160">Ikäryhmähinnat[Ikä 7–12]*Ikärakenne[[#This Row],[7–12-vuotiaat]]</f>
        <v>3791849.7600000002</v>
      </c>
      <c r="M160" s="136" cm="1">
        <f t="array" ref="M160">Ikäryhmähinnat[Ikä 13–15]*Ikärakenne[[#This Row],[13–15-vuotiaat]]</f>
        <v>3600776.4</v>
      </c>
      <c r="N160" s="136" cm="1">
        <f t="array" ref="N160">Ikäryhmähinnat[Ikä 16+]*Ikärakenne[[#This Row],[16 vuotta täyttäneet]]</f>
        <v>443860.62</v>
      </c>
      <c r="O160" s="136" cm="1">
        <f t="array" ref="O160">Ikäryhmähinnat[Ikä 18-64]*Ikärakenne[[#This Row],[18–64-vuotiaat]]</f>
        <v>340923.26999999996</v>
      </c>
      <c r="P160" s="178">
        <f>SUM(Ikärakenne[[#This Row],[Ikä 0–5]:[Ikä 18-64]])</f>
        <v>12093611.01</v>
      </c>
    </row>
    <row r="161" spans="1:16" x14ac:dyDescent="0.25">
      <c r="A161" s="127">
        <v>504</v>
      </c>
      <c r="B161" s="124" t="s">
        <v>166</v>
      </c>
      <c r="C161" s="38">
        <f>SUM(Ikärakenne[[#This Row],[0–5-vuotiaat]:[16 vuotta täyttäneet]])</f>
        <v>1677</v>
      </c>
      <c r="D161" s="41">
        <v>60</v>
      </c>
      <c r="E161" s="41">
        <v>12</v>
      </c>
      <c r="F161" s="41">
        <v>105</v>
      </c>
      <c r="G161" s="41">
        <v>56</v>
      </c>
      <c r="H161" s="41">
        <v>1444</v>
      </c>
      <c r="I161" s="41">
        <v>888</v>
      </c>
      <c r="J161" s="136" cm="1">
        <f t="array" ref="J161">Ikäryhmähinnat[Ikä 0–5]*Ikärakenne[[#This Row],[0–5-vuotiaat]]</f>
        <v>538235.4</v>
      </c>
      <c r="K161" s="136" cm="1">
        <f t="array" ref="K161">Ikäryhmähinnat[Ikä 6]*Ikärakenne[[#This Row],[6 vuotiaat]]</f>
        <v>114464.76</v>
      </c>
      <c r="L161" s="136" cm="1">
        <f t="array" ref="L161">Ikäryhmähinnat[Ikä 7–12]*Ikärakenne[[#This Row],[7–12-vuotiaat]]</f>
        <v>858069.45000000007</v>
      </c>
      <c r="M161" s="136" cm="1">
        <f t="array" ref="M161">Ikäryhmähinnat[Ikä 13–15]*Ikärakenne[[#This Row],[13–15-vuotiaat]]</f>
        <v>775551.84</v>
      </c>
      <c r="N161" s="136" cm="1">
        <f t="array" ref="N161">Ikäryhmähinnat[Ikä 16+]*Ikärakenne[[#This Row],[16 vuotta täyttäneet]]</f>
        <v>101397.68</v>
      </c>
      <c r="O161" s="136" cm="1">
        <f t="array" ref="O161">Ikäryhmähinnat[Ikä 18-64]*Ikärakenne[[#This Row],[18–64-vuotiaat]]</f>
        <v>76430.159999999989</v>
      </c>
      <c r="P161" s="178">
        <f>SUM(Ikärakenne[[#This Row],[Ikä 0–5]:[Ikä 18-64]])</f>
        <v>2464149.2900000005</v>
      </c>
    </row>
    <row r="162" spans="1:16" x14ac:dyDescent="0.25">
      <c r="A162" s="127">
        <v>505</v>
      </c>
      <c r="B162" s="124" t="s">
        <v>167</v>
      </c>
      <c r="C162" s="38">
        <f>SUM(Ikärakenne[[#This Row],[0–5-vuotiaat]:[16 vuotta täyttäneet]])</f>
        <v>20934</v>
      </c>
      <c r="D162" s="41">
        <v>1139</v>
      </c>
      <c r="E162" s="41">
        <v>216</v>
      </c>
      <c r="F162" s="41">
        <v>1649</v>
      </c>
      <c r="G162" s="41">
        <v>950</v>
      </c>
      <c r="H162" s="41">
        <v>16980</v>
      </c>
      <c r="I162" s="41">
        <v>11907</v>
      </c>
      <c r="J162" s="136" cm="1">
        <f t="array" ref="J162">Ikäryhmähinnat[Ikä 0–5]*Ikärakenne[[#This Row],[0–5-vuotiaat]]</f>
        <v>10217502.01</v>
      </c>
      <c r="K162" s="136" cm="1">
        <f t="array" ref="K162">Ikäryhmähinnat[Ikä 6]*Ikärakenne[[#This Row],[6 vuotiaat]]</f>
        <v>2060365.68</v>
      </c>
      <c r="L162" s="136" cm="1">
        <f t="array" ref="L162">Ikäryhmähinnat[Ikä 7–12]*Ikärakenne[[#This Row],[7–12-vuotiaat]]</f>
        <v>13475776.41</v>
      </c>
      <c r="M162" s="136" cm="1">
        <f t="array" ref="M162">Ikäryhmähinnat[Ikä 13–15]*Ikärakenne[[#This Row],[13–15-vuotiaat]]</f>
        <v>13156683</v>
      </c>
      <c r="N162" s="136" cm="1">
        <f t="array" ref="N162">Ikäryhmähinnat[Ikä 16+]*Ikärakenne[[#This Row],[16 vuotta täyttäneet]]</f>
        <v>1192335.6000000001</v>
      </c>
      <c r="O162" s="136" cm="1">
        <f t="array" ref="O162">Ikäryhmähinnat[Ikä 18-64]*Ikärakenne[[#This Row],[18–64-vuotiaat]]</f>
        <v>1024835.4899999999</v>
      </c>
      <c r="P162" s="178">
        <f>SUM(Ikärakenne[[#This Row],[Ikä 0–5]:[Ikä 18-64]])</f>
        <v>41127498.190000005</v>
      </c>
    </row>
    <row r="163" spans="1:16" x14ac:dyDescent="0.25">
      <c r="A163" s="127">
        <v>507</v>
      </c>
      <c r="B163" s="124" t="s">
        <v>168</v>
      </c>
      <c r="C163" s="38">
        <f>SUM(Ikärakenne[[#This Row],[0–5-vuotiaat]:[16 vuotta täyttäneet]])</f>
        <v>7057</v>
      </c>
      <c r="D163" s="41">
        <v>210</v>
      </c>
      <c r="E163" s="41">
        <v>43</v>
      </c>
      <c r="F163" s="41">
        <v>337</v>
      </c>
      <c r="G163" s="41">
        <v>186</v>
      </c>
      <c r="H163" s="41">
        <v>6281</v>
      </c>
      <c r="I163" s="41">
        <v>3315</v>
      </c>
      <c r="J163" s="136" cm="1">
        <f t="array" ref="J163">Ikäryhmähinnat[Ikä 0–5]*Ikärakenne[[#This Row],[0–5-vuotiaat]]</f>
        <v>1883823.9000000001</v>
      </c>
      <c r="K163" s="136" cm="1">
        <f t="array" ref="K163">Ikäryhmähinnat[Ikä 6]*Ikärakenne[[#This Row],[6 vuotiaat]]</f>
        <v>410165.38999999996</v>
      </c>
      <c r="L163" s="136" cm="1">
        <f t="array" ref="L163">Ikäryhmähinnat[Ikä 7–12]*Ikärakenne[[#This Row],[7–12-vuotiaat]]</f>
        <v>2753994.33</v>
      </c>
      <c r="M163" s="136" cm="1">
        <f t="array" ref="M163">Ikäryhmähinnat[Ikä 13–15]*Ikärakenne[[#This Row],[13–15-vuotiaat]]</f>
        <v>2575940.04</v>
      </c>
      <c r="N163" s="136" cm="1">
        <f t="array" ref="N163">Ikäryhmähinnat[Ikä 16+]*Ikärakenne[[#This Row],[16 vuotta täyttäneet]]</f>
        <v>441051.82</v>
      </c>
      <c r="O163" s="136" cm="1">
        <f t="array" ref="O163">Ikäryhmähinnat[Ikä 18-64]*Ikärakenne[[#This Row],[18–64-vuotiaat]]</f>
        <v>285322.05</v>
      </c>
      <c r="P163" s="178">
        <f>SUM(Ikärakenne[[#This Row],[Ikä 0–5]:[Ikä 18-64]])</f>
        <v>8350297.5300000003</v>
      </c>
    </row>
    <row r="164" spans="1:16" x14ac:dyDescent="0.25">
      <c r="A164" s="127">
        <v>508</v>
      </c>
      <c r="B164" s="124" t="s">
        <v>169</v>
      </c>
      <c r="C164" s="38">
        <f>SUM(Ikärakenne[[#This Row],[0–5-vuotiaat]:[16 vuotta täyttäneet]])</f>
        <v>9270</v>
      </c>
      <c r="D164" s="41">
        <v>300</v>
      </c>
      <c r="E164" s="41">
        <v>62</v>
      </c>
      <c r="F164" s="41">
        <v>455</v>
      </c>
      <c r="G164" s="41">
        <v>260</v>
      </c>
      <c r="H164" s="41">
        <v>8193</v>
      </c>
      <c r="I164" s="41">
        <v>4468</v>
      </c>
      <c r="J164" s="136" cm="1">
        <f t="array" ref="J164">Ikäryhmähinnat[Ikä 0–5]*Ikärakenne[[#This Row],[0–5-vuotiaat]]</f>
        <v>2691177</v>
      </c>
      <c r="K164" s="136" cm="1">
        <f t="array" ref="K164">Ikäryhmähinnat[Ikä 6]*Ikärakenne[[#This Row],[6 vuotiaat]]</f>
        <v>591401.26</v>
      </c>
      <c r="L164" s="136" cm="1">
        <f t="array" ref="L164">Ikäryhmähinnat[Ikä 7–12]*Ikärakenne[[#This Row],[7–12-vuotiaat]]</f>
        <v>3718300.95</v>
      </c>
      <c r="M164" s="136" cm="1">
        <f t="array" ref="M164">Ikäryhmähinnat[Ikä 13–15]*Ikärakenne[[#This Row],[13–15-vuotiaat]]</f>
        <v>3600776.4</v>
      </c>
      <c r="N164" s="136" cm="1">
        <f t="array" ref="N164">Ikäryhmähinnat[Ikä 16+]*Ikärakenne[[#This Row],[16 vuotta täyttäneet]]</f>
        <v>575312.46</v>
      </c>
      <c r="O164" s="136" cm="1">
        <f t="array" ref="O164">Ikäryhmähinnat[Ikä 18-64]*Ikärakenne[[#This Row],[18–64-vuotiaat]]</f>
        <v>384560.75999999995</v>
      </c>
      <c r="P164" s="178">
        <f>SUM(Ikärakenne[[#This Row],[Ikä 0–5]:[Ikä 18-64]])</f>
        <v>11561528.83</v>
      </c>
    </row>
    <row r="165" spans="1:16" x14ac:dyDescent="0.25">
      <c r="A165" s="127">
        <v>529</v>
      </c>
      <c r="B165" s="124" t="s">
        <v>170</v>
      </c>
      <c r="C165" s="38">
        <f>SUM(Ikärakenne[[#This Row],[0–5-vuotiaat]:[16 vuotta täyttäneet]])</f>
        <v>20129</v>
      </c>
      <c r="D165" s="41">
        <v>993</v>
      </c>
      <c r="E165" s="41">
        <v>156</v>
      </c>
      <c r="F165" s="41">
        <v>1239</v>
      </c>
      <c r="G165" s="41">
        <v>696</v>
      </c>
      <c r="H165" s="41">
        <v>17045</v>
      </c>
      <c r="I165" s="41">
        <v>10821</v>
      </c>
      <c r="J165" s="136" cm="1">
        <f t="array" ref="J165">Ikäryhmähinnat[Ikä 0–5]*Ikärakenne[[#This Row],[0–5-vuotiaat]]</f>
        <v>8907795.870000001</v>
      </c>
      <c r="K165" s="136" cm="1">
        <f t="array" ref="K165">Ikäryhmähinnat[Ikä 6]*Ikärakenne[[#This Row],[6 vuotiaat]]</f>
        <v>1488041.88</v>
      </c>
      <c r="L165" s="136" cm="1">
        <f t="array" ref="L165">Ikäryhmähinnat[Ikä 7–12]*Ikärakenne[[#This Row],[7–12-vuotiaat]]</f>
        <v>10125219.51</v>
      </c>
      <c r="M165" s="136" cm="1">
        <f t="array" ref="M165">Ikäryhmähinnat[Ikä 13–15]*Ikärakenne[[#This Row],[13–15-vuotiaat]]</f>
        <v>9639001.4399999995</v>
      </c>
      <c r="N165" s="136" cm="1">
        <f t="array" ref="N165">Ikäryhmähinnat[Ikä 16+]*Ikärakenne[[#This Row],[16 vuotta täyttäneet]]</f>
        <v>1196899.8999999999</v>
      </c>
      <c r="O165" s="136" cm="1">
        <f t="array" ref="O165">Ikäryhmähinnat[Ikä 18-64]*Ikärakenne[[#This Row],[18–64-vuotiaat]]</f>
        <v>931363.47</v>
      </c>
      <c r="P165" s="178">
        <f>SUM(Ikärakenne[[#This Row],[Ikä 0–5]:[Ikä 18-64]])</f>
        <v>32288322.069999993</v>
      </c>
    </row>
    <row r="166" spans="1:16" x14ac:dyDescent="0.25">
      <c r="A166" s="127">
        <v>531</v>
      </c>
      <c r="B166" s="124" t="s">
        <v>171</v>
      </c>
      <c r="C166" s="38">
        <f>SUM(Ikärakenne[[#This Row],[0–5-vuotiaat]:[16 vuotta täyttäneet]])</f>
        <v>4939</v>
      </c>
      <c r="D166" s="41">
        <v>215</v>
      </c>
      <c r="E166" s="41">
        <v>29</v>
      </c>
      <c r="F166" s="41">
        <v>302</v>
      </c>
      <c r="G166" s="41">
        <v>184</v>
      </c>
      <c r="H166" s="41">
        <v>4209</v>
      </c>
      <c r="I166" s="41">
        <v>2590</v>
      </c>
      <c r="J166" s="136" cm="1">
        <f t="array" ref="J166">Ikäryhmähinnat[Ikä 0–5]*Ikärakenne[[#This Row],[0–5-vuotiaat]]</f>
        <v>1928676.85</v>
      </c>
      <c r="K166" s="136" cm="1">
        <f t="array" ref="K166">Ikäryhmähinnat[Ikä 6]*Ikärakenne[[#This Row],[6 vuotiaat]]</f>
        <v>276623.17</v>
      </c>
      <c r="L166" s="136" cm="1">
        <f t="array" ref="L166">Ikäryhmähinnat[Ikä 7–12]*Ikärakenne[[#This Row],[7–12-vuotiaat]]</f>
        <v>2467971.1800000002</v>
      </c>
      <c r="M166" s="136" cm="1">
        <f t="array" ref="M166">Ikäryhmähinnat[Ikä 13–15]*Ikärakenne[[#This Row],[13–15-vuotiaat]]</f>
        <v>2548241.7599999998</v>
      </c>
      <c r="N166" s="136" cm="1">
        <f t="array" ref="N166">Ikäryhmähinnat[Ikä 16+]*Ikärakenne[[#This Row],[16 vuotta täyttäneet]]</f>
        <v>295555.98</v>
      </c>
      <c r="O166" s="136" cm="1">
        <f t="array" ref="O166">Ikäryhmähinnat[Ikä 18-64]*Ikärakenne[[#This Row],[18–64-vuotiaat]]</f>
        <v>222921.3</v>
      </c>
      <c r="P166" s="178">
        <f>SUM(Ikärakenne[[#This Row],[Ikä 0–5]:[Ikä 18-64]])</f>
        <v>7739990.2399999993</v>
      </c>
    </row>
    <row r="167" spans="1:16" x14ac:dyDescent="0.25">
      <c r="A167" s="127">
        <v>535</v>
      </c>
      <c r="B167" s="124" t="s">
        <v>172</v>
      </c>
      <c r="C167" s="38">
        <f>SUM(Ikärakenne[[#This Row],[0–5-vuotiaat]:[16 vuotta täyttäneet]])</f>
        <v>10378</v>
      </c>
      <c r="D167" s="41">
        <v>669</v>
      </c>
      <c r="E167" s="41">
        <v>141</v>
      </c>
      <c r="F167" s="41">
        <v>967</v>
      </c>
      <c r="G167" s="41">
        <v>560</v>
      </c>
      <c r="H167" s="41">
        <v>8041</v>
      </c>
      <c r="I167" s="41">
        <v>5192</v>
      </c>
      <c r="J167" s="136" cm="1">
        <f t="array" ref="J167">Ikäryhmähinnat[Ikä 0–5]*Ikärakenne[[#This Row],[0–5-vuotiaat]]</f>
        <v>6001324.71</v>
      </c>
      <c r="K167" s="136" cm="1">
        <f t="array" ref="K167">Ikäryhmähinnat[Ikä 6]*Ikärakenne[[#This Row],[6 vuotiaat]]</f>
        <v>1344960.93</v>
      </c>
      <c r="L167" s="136" cm="1">
        <f t="array" ref="L167">Ikäryhmähinnat[Ikä 7–12]*Ikärakenne[[#This Row],[7–12-vuotiaat]]</f>
        <v>7902411.0300000003</v>
      </c>
      <c r="M167" s="136" cm="1">
        <f t="array" ref="M167">Ikäryhmähinnat[Ikä 13–15]*Ikärakenne[[#This Row],[13–15-vuotiaat]]</f>
        <v>7755518.3999999994</v>
      </c>
      <c r="N167" s="136" cm="1">
        <f t="array" ref="N167">Ikäryhmähinnat[Ikä 16+]*Ikärakenne[[#This Row],[16 vuotta täyttäneet]]</f>
        <v>564639.02</v>
      </c>
      <c r="O167" s="136" cm="1">
        <f t="array" ref="O167">Ikäryhmähinnat[Ikä 18-64]*Ikärakenne[[#This Row],[18–64-vuotiaat]]</f>
        <v>446875.43999999994</v>
      </c>
      <c r="P167" s="178">
        <f>SUM(Ikärakenne[[#This Row],[Ikä 0–5]:[Ikä 18-64]])</f>
        <v>24015729.530000001</v>
      </c>
    </row>
    <row r="168" spans="1:16" x14ac:dyDescent="0.25">
      <c r="A168" s="127">
        <v>536</v>
      </c>
      <c r="B168" s="124" t="s">
        <v>173</v>
      </c>
      <c r="C168" s="38">
        <f>SUM(Ikärakenne[[#This Row],[0–5-vuotiaat]:[16 vuotta täyttäneet]])</f>
        <v>36176</v>
      </c>
      <c r="D168" s="41">
        <v>2030</v>
      </c>
      <c r="E168" s="41">
        <v>366</v>
      </c>
      <c r="F168" s="41">
        <v>2611</v>
      </c>
      <c r="G168" s="41">
        <v>1447</v>
      </c>
      <c r="H168" s="41">
        <v>29722</v>
      </c>
      <c r="I168" s="41">
        <v>20955</v>
      </c>
      <c r="J168" s="136" cm="1">
        <f t="array" ref="J168">Ikäryhmähinnat[Ikä 0–5]*Ikärakenne[[#This Row],[0–5-vuotiaat]]</f>
        <v>18210297.699999999</v>
      </c>
      <c r="K168" s="136" cm="1">
        <f t="array" ref="K168">Ikäryhmähinnat[Ikä 6]*Ikärakenne[[#This Row],[6 vuotiaat]]</f>
        <v>3491175.1799999997</v>
      </c>
      <c r="L168" s="136" cm="1">
        <f t="array" ref="L168">Ikäryhmähinnat[Ikä 7–12]*Ikärakenne[[#This Row],[7–12-vuotiaat]]</f>
        <v>21337326.990000002</v>
      </c>
      <c r="M168" s="136" cm="1">
        <f t="array" ref="M168">Ikäryhmähinnat[Ikä 13–15]*Ikärakenne[[#This Row],[13–15-vuotiaat]]</f>
        <v>20039705.579999998</v>
      </c>
      <c r="N168" s="136" cm="1">
        <f t="array" ref="N168">Ikäryhmähinnat[Ikä 16+]*Ikärakenne[[#This Row],[16 vuotta täyttäneet]]</f>
        <v>2087078.8399999999</v>
      </c>
      <c r="O168" s="136" cm="1">
        <f t="array" ref="O168">Ikäryhmähinnat[Ikä 18-64]*Ikärakenne[[#This Row],[18–64-vuotiaat]]</f>
        <v>1803596.8499999999</v>
      </c>
      <c r="P168" s="178">
        <f>SUM(Ikärakenne[[#This Row],[Ikä 0–5]:[Ikä 18-64]])</f>
        <v>66969181.140000008</v>
      </c>
    </row>
    <row r="169" spans="1:16" x14ac:dyDescent="0.25">
      <c r="A169" s="127">
        <v>538</v>
      </c>
      <c r="B169" s="124" t="s">
        <v>174</v>
      </c>
      <c r="C169" s="38">
        <f>SUM(Ikärakenne[[#This Row],[0–5-vuotiaat]:[16 vuotta täyttäneet]])</f>
        <v>4659</v>
      </c>
      <c r="D169" s="41">
        <v>280</v>
      </c>
      <c r="E169" s="41">
        <v>43</v>
      </c>
      <c r="F169" s="41">
        <v>360</v>
      </c>
      <c r="G169" s="41">
        <v>213</v>
      </c>
      <c r="H169" s="41">
        <v>3763</v>
      </c>
      <c r="I169" s="41">
        <v>2610</v>
      </c>
      <c r="J169" s="136" cm="1">
        <f t="array" ref="J169">Ikäryhmähinnat[Ikä 0–5]*Ikärakenne[[#This Row],[0–5-vuotiaat]]</f>
        <v>2511765.2000000002</v>
      </c>
      <c r="K169" s="136" cm="1">
        <f t="array" ref="K169">Ikäryhmähinnat[Ikä 6]*Ikärakenne[[#This Row],[6 vuotiaat]]</f>
        <v>410165.38999999996</v>
      </c>
      <c r="L169" s="136" cm="1">
        <f t="array" ref="L169">Ikäryhmähinnat[Ikä 7–12]*Ikärakenne[[#This Row],[7–12-vuotiaat]]</f>
        <v>2941952.4</v>
      </c>
      <c r="M169" s="136" cm="1">
        <f t="array" ref="M169">Ikäryhmähinnat[Ikä 13–15]*Ikärakenne[[#This Row],[13–15-vuotiaat]]</f>
        <v>2949866.82</v>
      </c>
      <c r="N169" s="136" cm="1">
        <f t="array" ref="N169">Ikäryhmähinnat[Ikä 16+]*Ikärakenne[[#This Row],[16 vuotta täyttäneet]]</f>
        <v>264237.86</v>
      </c>
      <c r="O169" s="136" cm="1">
        <f t="array" ref="O169">Ikäryhmähinnat[Ikä 18-64]*Ikärakenne[[#This Row],[18–64-vuotiaat]]</f>
        <v>224642.69999999998</v>
      </c>
      <c r="P169" s="178">
        <f>SUM(Ikärakenne[[#This Row],[Ikä 0–5]:[Ikä 18-64]])</f>
        <v>9302630.3699999992</v>
      </c>
    </row>
    <row r="170" spans="1:16" x14ac:dyDescent="0.25">
      <c r="A170" s="127">
        <v>541</v>
      </c>
      <c r="B170" s="124" t="s">
        <v>175</v>
      </c>
      <c r="C170" s="38">
        <f>SUM(Ikärakenne[[#This Row],[0–5-vuotiaat]:[16 vuotta täyttäneet]])</f>
        <v>8980</v>
      </c>
      <c r="D170" s="41">
        <v>292</v>
      </c>
      <c r="E170" s="41">
        <v>72</v>
      </c>
      <c r="F170" s="41">
        <v>442</v>
      </c>
      <c r="G170" s="41">
        <v>254</v>
      </c>
      <c r="H170" s="41">
        <v>7920</v>
      </c>
      <c r="I170" s="41">
        <v>4313</v>
      </c>
      <c r="J170" s="136" cm="1">
        <f t="array" ref="J170">Ikäryhmähinnat[Ikä 0–5]*Ikärakenne[[#This Row],[0–5-vuotiaat]]</f>
        <v>2619412.2800000003</v>
      </c>
      <c r="K170" s="136" cm="1">
        <f t="array" ref="K170">Ikäryhmähinnat[Ikä 6]*Ikärakenne[[#This Row],[6 vuotiaat]]</f>
        <v>686788.55999999994</v>
      </c>
      <c r="L170" s="136" cm="1">
        <f t="array" ref="L170">Ikäryhmähinnat[Ikä 7–12]*Ikärakenne[[#This Row],[7–12-vuotiaat]]</f>
        <v>3612063.7800000003</v>
      </c>
      <c r="M170" s="136" cm="1">
        <f t="array" ref="M170">Ikäryhmähinnat[Ikä 13–15]*Ikärakenne[[#This Row],[13–15-vuotiaat]]</f>
        <v>3517681.56</v>
      </c>
      <c r="N170" s="136" cm="1">
        <f t="array" ref="N170">Ikäryhmähinnat[Ikä 16+]*Ikärakenne[[#This Row],[16 vuotta täyttäneet]]</f>
        <v>556142.4</v>
      </c>
      <c r="O170" s="136" cm="1">
        <f t="array" ref="O170">Ikäryhmähinnat[Ikä 18-64]*Ikärakenne[[#This Row],[18–64-vuotiaat]]</f>
        <v>371219.91</v>
      </c>
      <c r="P170" s="178">
        <f>SUM(Ikärakenne[[#This Row],[Ikä 0–5]:[Ikä 18-64]])</f>
        <v>11363308.490000002</v>
      </c>
    </row>
    <row r="171" spans="1:16" x14ac:dyDescent="0.25">
      <c r="A171" s="127">
        <v>543</v>
      </c>
      <c r="B171" s="124" t="s">
        <v>176</v>
      </c>
      <c r="C171" s="38">
        <f>SUM(Ikärakenne[[#This Row],[0–5-vuotiaat]:[16 vuotta täyttäneet]])</f>
        <v>45048</v>
      </c>
      <c r="D171" s="41">
        <v>2871</v>
      </c>
      <c r="E171" s="41">
        <v>484</v>
      </c>
      <c r="F171" s="41">
        <v>3649</v>
      </c>
      <c r="G171" s="41">
        <v>1999</v>
      </c>
      <c r="H171" s="41">
        <v>36045</v>
      </c>
      <c r="I171" s="41">
        <v>26504</v>
      </c>
      <c r="J171" s="136" cm="1">
        <f t="array" ref="J171">Ikäryhmähinnat[Ikä 0–5]*Ikärakenne[[#This Row],[0–5-vuotiaat]]</f>
        <v>25754563.890000001</v>
      </c>
      <c r="K171" s="136" cm="1">
        <f t="array" ref="K171">Ikäryhmähinnat[Ikä 6]*Ikärakenne[[#This Row],[6 vuotiaat]]</f>
        <v>4616745.3199999994</v>
      </c>
      <c r="L171" s="136" cm="1">
        <f t="array" ref="L171">Ikäryhmähinnat[Ikä 7–12]*Ikärakenne[[#This Row],[7–12-vuotiaat]]</f>
        <v>29819956.41</v>
      </c>
      <c r="M171" s="136" cm="1">
        <f t="array" ref="M171">Ikäryhmähinnat[Ikä 13–15]*Ikärakenne[[#This Row],[13–15-vuotiaat]]</f>
        <v>27684430.859999999</v>
      </c>
      <c r="N171" s="136" cm="1">
        <f t="array" ref="N171">Ikäryhmähinnat[Ikä 16+]*Ikärakenne[[#This Row],[16 vuotta täyttäneet]]</f>
        <v>2531079.9</v>
      </c>
      <c r="O171" s="136" cm="1">
        <f t="array" ref="O171">Ikäryhmähinnat[Ikä 18-64]*Ikärakenne[[#This Row],[18–64-vuotiaat]]</f>
        <v>2281199.2799999998</v>
      </c>
      <c r="P171" s="178">
        <f>SUM(Ikärakenne[[#This Row],[Ikä 0–5]:[Ikä 18-64]])</f>
        <v>92687975.660000011</v>
      </c>
    </row>
    <row r="172" spans="1:16" x14ac:dyDescent="0.25">
      <c r="A172" s="127">
        <v>545</v>
      </c>
      <c r="B172" s="124" t="s">
        <v>177</v>
      </c>
      <c r="C172" s="38">
        <f>SUM(Ikärakenne[[#This Row],[0–5-vuotiaat]:[16 vuotta täyttäneet]])</f>
        <v>9554</v>
      </c>
      <c r="D172" s="41">
        <v>496</v>
      </c>
      <c r="E172" s="41">
        <v>109</v>
      </c>
      <c r="F172" s="41">
        <v>668</v>
      </c>
      <c r="G172" s="41">
        <v>333</v>
      </c>
      <c r="H172" s="41">
        <v>7948</v>
      </c>
      <c r="I172" s="41">
        <v>5065</v>
      </c>
      <c r="J172" s="136" cm="1">
        <f t="array" ref="J172">Ikäryhmähinnat[Ikä 0–5]*Ikärakenne[[#This Row],[0–5-vuotiaat]]</f>
        <v>4449412.6399999997</v>
      </c>
      <c r="K172" s="136" cm="1">
        <f t="array" ref="K172">Ikäryhmähinnat[Ikä 6]*Ikärakenne[[#This Row],[6 vuotiaat]]</f>
        <v>1039721.57</v>
      </c>
      <c r="L172" s="136" cm="1">
        <f t="array" ref="L172">Ikäryhmähinnat[Ikä 7–12]*Ikärakenne[[#This Row],[7–12-vuotiaat]]</f>
        <v>5458956.1200000001</v>
      </c>
      <c r="M172" s="136" cm="1">
        <f t="array" ref="M172">Ikäryhmähinnat[Ikä 13–15]*Ikärakenne[[#This Row],[13–15-vuotiaat]]</f>
        <v>4611763.62</v>
      </c>
      <c r="N172" s="136" cm="1">
        <f t="array" ref="N172">Ikäryhmähinnat[Ikä 16+]*Ikärakenne[[#This Row],[16 vuotta täyttäneet]]</f>
        <v>558108.55999999994</v>
      </c>
      <c r="O172" s="136" cm="1">
        <f t="array" ref="O172">Ikäryhmähinnat[Ikä 18-64]*Ikärakenne[[#This Row],[18–64-vuotiaat]]</f>
        <v>435944.55</v>
      </c>
      <c r="P172" s="178">
        <f>SUM(Ikärakenne[[#This Row],[Ikä 0–5]:[Ikä 18-64]])</f>
        <v>16553907.060000001</v>
      </c>
    </row>
    <row r="173" spans="1:16" x14ac:dyDescent="0.25">
      <c r="A173" s="127">
        <v>560</v>
      </c>
      <c r="B173" s="124" t="s">
        <v>178</v>
      </c>
      <c r="C173" s="38">
        <f>SUM(Ikärakenne[[#This Row],[0–5-vuotiaat]:[16 vuotta täyttäneet]])</f>
        <v>15651</v>
      </c>
      <c r="D173" s="41">
        <v>756</v>
      </c>
      <c r="E173" s="41">
        <v>128</v>
      </c>
      <c r="F173" s="41">
        <v>1103</v>
      </c>
      <c r="G173" s="41">
        <v>591</v>
      </c>
      <c r="H173" s="41">
        <v>13073</v>
      </c>
      <c r="I173" s="41">
        <v>8419</v>
      </c>
      <c r="J173" s="136" cm="1">
        <f t="array" ref="J173">Ikäryhmähinnat[Ikä 0–5]*Ikärakenne[[#This Row],[0–5-vuotiaat]]</f>
        <v>6781766.04</v>
      </c>
      <c r="K173" s="136" cm="1">
        <f t="array" ref="K173">Ikäryhmähinnat[Ikä 6]*Ikärakenne[[#This Row],[6 vuotiaat]]</f>
        <v>1220957.44</v>
      </c>
      <c r="L173" s="136" cm="1">
        <f t="array" ref="L173">Ikäryhmähinnat[Ikä 7–12]*Ikärakenne[[#This Row],[7–12-vuotiaat]]</f>
        <v>9013815.2699999996</v>
      </c>
      <c r="M173" s="136" cm="1">
        <f t="array" ref="M173">Ikäryhmähinnat[Ikä 13–15]*Ikärakenne[[#This Row],[13–15-vuotiaat]]</f>
        <v>8184841.7399999993</v>
      </c>
      <c r="N173" s="136" cm="1">
        <f t="array" ref="N173">Ikäryhmähinnat[Ikä 16+]*Ikärakenne[[#This Row],[16 vuotta täyttäneet]]</f>
        <v>917986.05999999994</v>
      </c>
      <c r="O173" s="136" cm="1">
        <f t="array" ref="O173">Ikäryhmähinnat[Ikä 18-64]*Ikärakenne[[#This Row],[18–64-vuotiaat]]</f>
        <v>724623.33</v>
      </c>
      <c r="P173" s="178">
        <f>SUM(Ikärakenne[[#This Row],[Ikä 0–5]:[Ikä 18-64]])</f>
        <v>26843989.879999995</v>
      </c>
    </row>
    <row r="174" spans="1:16" x14ac:dyDescent="0.25">
      <c r="A174" s="127">
        <v>561</v>
      </c>
      <c r="B174" s="124" t="s">
        <v>179</v>
      </c>
      <c r="C174" s="38">
        <f>SUM(Ikärakenne[[#This Row],[0–5-vuotiaat]:[16 vuotta täyttäneet]])</f>
        <v>1304</v>
      </c>
      <c r="D174" s="41">
        <v>67</v>
      </c>
      <c r="E174" s="41">
        <v>10</v>
      </c>
      <c r="F174" s="41">
        <v>93</v>
      </c>
      <c r="G174" s="41">
        <v>47</v>
      </c>
      <c r="H174" s="41">
        <v>1087</v>
      </c>
      <c r="I174" s="41">
        <v>680</v>
      </c>
      <c r="J174" s="136" cm="1">
        <f t="array" ref="J174">Ikäryhmähinnat[Ikä 0–5]*Ikärakenne[[#This Row],[0–5-vuotiaat]]</f>
        <v>601029.53</v>
      </c>
      <c r="K174" s="136" cm="1">
        <f t="array" ref="K174">Ikäryhmähinnat[Ikä 6]*Ikärakenne[[#This Row],[6 vuotiaat]]</f>
        <v>95387.299999999988</v>
      </c>
      <c r="L174" s="136" cm="1">
        <f t="array" ref="L174">Ikäryhmähinnat[Ikä 7–12]*Ikärakenne[[#This Row],[7–12-vuotiaat]]</f>
        <v>760004.37</v>
      </c>
      <c r="M174" s="136" cm="1">
        <f t="array" ref="M174">Ikäryhmähinnat[Ikä 13–15]*Ikärakenne[[#This Row],[13–15-vuotiaat]]</f>
        <v>650909.57999999996</v>
      </c>
      <c r="N174" s="136" cm="1">
        <f t="array" ref="N174">Ikäryhmähinnat[Ikä 16+]*Ikärakenne[[#This Row],[16 vuotta täyttäneet]]</f>
        <v>76329.14</v>
      </c>
      <c r="O174" s="136" cm="1">
        <f t="array" ref="O174">Ikäryhmähinnat[Ikä 18-64]*Ikärakenne[[#This Row],[18–64-vuotiaat]]</f>
        <v>58527.6</v>
      </c>
      <c r="P174" s="178">
        <f>SUM(Ikärakenne[[#This Row],[Ikä 0–5]:[Ikä 18-64]])</f>
        <v>2242187.5200000005</v>
      </c>
    </row>
    <row r="175" spans="1:16" x14ac:dyDescent="0.25">
      <c r="A175" s="127">
        <v>562</v>
      </c>
      <c r="B175" s="124" t="s">
        <v>180</v>
      </c>
      <c r="C175" s="38">
        <f>SUM(Ikärakenne[[#This Row],[0–5-vuotiaat]:[16 vuotta täyttäneet]])</f>
        <v>8869</v>
      </c>
      <c r="D175" s="41">
        <v>387</v>
      </c>
      <c r="E175" s="41">
        <v>74</v>
      </c>
      <c r="F175" s="41">
        <v>537</v>
      </c>
      <c r="G175" s="41">
        <v>297</v>
      </c>
      <c r="H175" s="41">
        <v>7574</v>
      </c>
      <c r="I175" s="41">
        <v>4535</v>
      </c>
      <c r="J175" s="136" cm="1">
        <f t="array" ref="J175">Ikäryhmähinnat[Ikä 0–5]*Ikärakenne[[#This Row],[0–5-vuotiaat]]</f>
        <v>3471618.33</v>
      </c>
      <c r="K175" s="136" cm="1">
        <f t="array" ref="K175">Ikäryhmähinnat[Ikä 6]*Ikärakenne[[#This Row],[6 vuotiaat]]</f>
        <v>705866.02</v>
      </c>
      <c r="L175" s="136" cm="1">
        <f t="array" ref="L175">Ikäryhmähinnat[Ikä 7–12]*Ikärakenne[[#This Row],[7–12-vuotiaat]]</f>
        <v>4388412.33</v>
      </c>
      <c r="M175" s="136" cm="1">
        <f t="array" ref="M175">Ikäryhmähinnat[Ikä 13–15]*Ikärakenne[[#This Row],[13–15-vuotiaat]]</f>
        <v>4113194.5799999996</v>
      </c>
      <c r="N175" s="136" cm="1">
        <f t="array" ref="N175">Ikäryhmähinnat[Ikä 16+]*Ikärakenne[[#This Row],[16 vuotta täyttäneet]]</f>
        <v>531846.28</v>
      </c>
      <c r="O175" s="136" cm="1">
        <f t="array" ref="O175">Ikäryhmähinnat[Ikä 18-64]*Ikärakenne[[#This Row],[18–64-vuotiaat]]</f>
        <v>390327.44999999995</v>
      </c>
      <c r="P175" s="178">
        <f>SUM(Ikärakenne[[#This Row],[Ikä 0–5]:[Ikä 18-64]])</f>
        <v>13601264.989999998</v>
      </c>
    </row>
    <row r="176" spans="1:16" x14ac:dyDescent="0.25">
      <c r="A176" s="127">
        <v>563</v>
      </c>
      <c r="B176" s="124" t="s">
        <v>181</v>
      </c>
      <c r="C176" s="38">
        <f>SUM(Ikärakenne[[#This Row],[0–5-vuotiaat]:[16 vuotta täyttäneet]])</f>
        <v>6912</v>
      </c>
      <c r="D176" s="41">
        <v>343</v>
      </c>
      <c r="E176" s="41">
        <v>55</v>
      </c>
      <c r="F176" s="41">
        <v>499</v>
      </c>
      <c r="G176" s="41">
        <v>274</v>
      </c>
      <c r="H176" s="41">
        <v>5741</v>
      </c>
      <c r="I176" s="41">
        <v>3429</v>
      </c>
      <c r="J176" s="136" cm="1">
        <f t="array" ref="J176">Ikäryhmähinnat[Ikä 0–5]*Ikärakenne[[#This Row],[0–5-vuotiaat]]</f>
        <v>3076912.37</v>
      </c>
      <c r="K176" s="136" cm="1">
        <f t="array" ref="K176">Ikäryhmähinnat[Ikä 6]*Ikärakenne[[#This Row],[6 vuotiaat]]</f>
        <v>524630.15</v>
      </c>
      <c r="L176" s="136" cm="1">
        <f t="array" ref="L176">Ikäryhmähinnat[Ikä 7–12]*Ikärakenne[[#This Row],[7–12-vuotiaat]]</f>
        <v>4077872.91</v>
      </c>
      <c r="M176" s="136" cm="1">
        <f t="array" ref="M176">Ikäryhmähinnat[Ikä 13–15]*Ikärakenne[[#This Row],[13–15-vuotiaat]]</f>
        <v>3794664.36</v>
      </c>
      <c r="N176" s="136" cm="1">
        <f t="array" ref="N176">Ikäryhmähinnat[Ikä 16+]*Ikärakenne[[#This Row],[16 vuotta täyttäneet]]</f>
        <v>403133.02</v>
      </c>
      <c r="O176" s="136" cm="1">
        <f t="array" ref="O176">Ikäryhmähinnat[Ikä 18-64]*Ikärakenne[[#This Row],[18–64-vuotiaat]]</f>
        <v>295134.02999999997</v>
      </c>
      <c r="P176" s="178">
        <f>SUM(Ikärakenne[[#This Row],[Ikä 0–5]:[Ikä 18-64]])</f>
        <v>12172346.839999998</v>
      </c>
    </row>
    <row r="177" spans="1:16" x14ac:dyDescent="0.25">
      <c r="A177" s="127">
        <v>564</v>
      </c>
      <c r="B177" s="124" t="s">
        <v>182</v>
      </c>
      <c r="C177" s="38">
        <f>SUM(Ikärakenne[[#This Row],[0–5-vuotiaat]:[16 vuotta täyttäneet]])</f>
        <v>216152</v>
      </c>
      <c r="D177" s="41">
        <v>11877</v>
      </c>
      <c r="E177" s="41">
        <v>2023</v>
      </c>
      <c r="F177" s="41">
        <v>14496</v>
      </c>
      <c r="G177" s="41">
        <v>8058</v>
      </c>
      <c r="H177" s="41">
        <v>179698</v>
      </c>
      <c r="I177" s="41">
        <v>136120</v>
      </c>
      <c r="J177" s="136" cm="1">
        <f t="array" ref="J177">Ikäryhmähinnat[Ikä 0–5]*Ikärakenne[[#This Row],[0–5-vuotiaat]]</f>
        <v>106543697.43000001</v>
      </c>
      <c r="K177" s="136" cm="1">
        <f t="array" ref="K177">Ikäryhmähinnat[Ikä 6]*Ikärakenne[[#This Row],[6 vuotiaat]]</f>
        <v>19296850.789999999</v>
      </c>
      <c r="L177" s="136" cm="1">
        <f t="array" ref="L177">Ikäryhmähinnat[Ikä 7–12]*Ikärakenne[[#This Row],[7–12-vuotiaat]]</f>
        <v>118462616.64</v>
      </c>
      <c r="M177" s="136" cm="1">
        <f t="array" ref="M177">Ikäryhmähinnat[Ikä 13–15]*Ikärakenne[[#This Row],[13–15-vuotiaat]]</f>
        <v>111596370.11999999</v>
      </c>
      <c r="N177" s="136" cm="1">
        <f t="array" ref="N177">Ikäryhmähinnat[Ikä 16+]*Ikärakenne[[#This Row],[16 vuotta täyttäneet]]</f>
        <v>12618393.560000001</v>
      </c>
      <c r="O177" s="136" cm="1">
        <f t="array" ref="O177">Ikäryhmähinnat[Ikä 18-64]*Ikärakenne[[#This Row],[18–64-vuotiaat]]</f>
        <v>11715848.399999999</v>
      </c>
      <c r="P177" s="178">
        <f>SUM(Ikärakenne[[#This Row],[Ikä 0–5]:[Ikä 18-64]])</f>
        <v>380233776.94</v>
      </c>
    </row>
    <row r="178" spans="1:16" x14ac:dyDescent="0.25">
      <c r="A178" s="127">
        <v>576</v>
      </c>
      <c r="B178" s="124" t="s">
        <v>183</v>
      </c>
      <c r="C178" s="38">
        <f>SUM(Ikärakenne[[#This Row],[0–5-vuotiaat]:[16 vuotta täyttäneet]])</f>
        <v>2676</v>
      </c>
      <c r="D178" s="41">
        <v>77</v>
      </c>
      <c r="E178" s="41">
        <v>15</v>
      </c>
      <c r="F178" s="41">
        <v>95</v>
      </c>
      <c r="G178" s="41">
        <v>71</v>
      </c>
      <c r="H178" s="41">
        <v>2418</v>
      </c>
      <c r="I178" s="41">
        <v>1189</v>
      </c>
      <c r="J178" s="136" cm="1">
        <f t="array" ref="J178">Ikäryhmähinnat[Ikä 0–5]*Ikärakenne[[#This Row],[0–5-vuotiaat]]</f>
        <v>690735.43</v>
      </c>
      <c r="K178" s="136" cm="1">
        <f t="array" ref="K178">Ikäryhmähinnat[Ikä 6]*Ikärakenne[[#This Row],[6 vuotiaat]]</f>
        <v>143080.94999999998</v>
      </c>
      <c r="L178" s="136" cm="1">
        <f t="array" ref="L178">Ikäryhmähinnat[Ikä 7–12]*Ikärakenne[[#This Row],[7–12-vuotiaat]]</f>
        <v>776348.55</v>
      </c>
      <c r="M178" s="136" cm="1">
        <f t="array" ref="M178">Ikäryhmähinnat[Ikä 13–15]*Ikärakenne[[#This Row],[13–15-vuotiaat]]</f>
        <v>983288.94</v>
      </c>
      <c r="N178" s="136" cm="1">
        <f t="array" ref="N178">Ikäryhmähinnat[Ikä 16+]*Ikärakenne[[#This Row],[16 vuotta täyttäneet]]</f>
        <v>169791.96</v>
      </c>
      <c r="O178" s="136" cm="1">
        <f t="array" ref="O178">Ikäryhmähinnat[Ikä 18-64]*Ikärakenne[[#This Row],[18–64-vuotiaat]]</f>
        <v>102337.23</v>
      </c>
      <c r="P178" s="178">
        <f>SUM(Ikärakenne[[#This Row],[Ikä 0–5]:[Ikä 18-64]])</f>
        <v>2865583.06</v>
      </c>
    </row>
    <row r="179" spans="1:16" x14ac:dyDescent="0.25">
      <c r="A179" s="127">
        <v>577</v>
      </c>
      <c r="B179" s="124" t="s">
        <v>184</v>
      </c>
      <c r="C179" s="38">
        <f>SUM(Ikärakenne[[#This Row],[0–5-vuotiaat]:[16 vuotta täyttäneet]])</f>
        <v>11221</v>
      </c>
      <c r="D179" s="41">
        <v>668</v>
      </c>
      <c r="E179" s="41">
        <v>126</v>
      </c>
      <c r="F179" s="41">
        <v>930</v>
      </c>
      <c r="G179" s="41">
        <v>461</v>
      </c>
      <c r="H179" s="41">
        <v>9036</v>
      </c>
      <c r="I179" s="41">
        <v>6131</v>
      </c>
      <c r="J179" s="136" cm="1">
        <f t="array" ref="J179">Ikäryhmähinnat[Ikä 0–5]*Ikärakenne[[#This Row],[0–5-vuotiaat]]</f>
        <v>5992354.1200000001</v>
      </c>
      <c r="K179" s="136" cm="1">
        <f t="array" ref="K179">Ikäryhmähinnat[Ikä 6]*Ikärakenne[[#This Row],[6 vuotiaat]]</f>
        <v>1201879.98</v>
      </c>
      <c r="L179" s="136" cm="1">
        <f t="array" ref="L179">Ikäryhmähinnat[Ikä 7–12]*Ikärakenne[[#This Row],[7–12-vuotiaat]]</f>
        <v>7600043.7000000002</v>
      </c>
      <c r="M179" s="136" cm="1">
        <f t="array" ref="M179">Ikäryhmähinnat[Ikä 13–15]*Ikärakenne[[#This Row],[13–15-vuotiaat]]</f>
        <v>6384453.54</v>
      </c>
      <c r="N179" s="136" cm="1">
        <f t="array" ref="N179">Ikäryhmähinnat[Ikä 16+]*Ikärakenne[[#This Row],[16 vuotta täyttäneet]]</f>
        <v>634507.92000000004</v>
      </c>
      <c r="O179" s="136" cm="1">
        <f t="array" ref="O179">Ikäryhmähinnat[Ikä 18-64]*Ikärakenne[[#This Row],[18–64-vuotiaat]]</f>
        <v>527695.16999999993</v>
      </c>
      <c r="P179" s="178">
        <f>SUM(Ikärakenne[[#This Row],[Ikä 0–5]:[Ikä 18-64]])</f>
        <v>22340934.43</v>
      </c>
    </row>
    <row r="180" spans="1:16" x14ac:dyDescent="0.25">
      <c r="A180" s="127">
        <v>578</v>
      </c>
      <c r="B180" s="124" t="s">
        <v>185</v>
      </c>
      <c r="C180" s="38">
        <f>SUM(Ikärakenne[[#This Row],[0–5-vuotiaat]:[16 vuotta täyttäneet]])</f>
        <v>2990</v>
      </c>
      <c r="D180" s="41">
        <v>90</v>
      </c>
      <c r="E180" s="41">
        <v>19</v>
      </c>
      <c r="F180" s="41">
        <v>159</v>
      </c>
      <c r="G180" s="41">
        <v>99</v>
      </c>
      <c r="H180" s="41">
        <v>2623</v>
      </c>
      <c r="I180" s="41">
        <v>1437</v>
      </c>
      <c r="J180" s="136" cm="1">
        <f t="array" ref="J180">Ikäryhmähinnat[Ikä 0–5]*Ikärakenne[[#This Row],[0–5-vuotiaat]]</f>
        <v>807353.1</v>
      </c>
      <c r="K180" s="136" cm="1">
        <f t="array" ref="K180">Ikäryhmähinnat[Ikä 6]*Ikärakenne[[#This Row],[6 vuotiaat]]</f>
        <v>181235.87</v>
      </c>
      <c r="L180" s="136" cm="1">
        <f t="array" ref="L180">Ikäryhmähinnat[Ikä 7–12]*Ikärakenne[[#This Row],[7–12-vuotiaat]]</f>
        <v>1299362.31</v>
      </c>
      <c r="M180" s="136" cm="1">
        <f t="array" ref="M180">Ikäryhmähinnat[Ikä 13–15]*Ikärakenne[[#This Row],[13–15-vuotiaat]]</f>
        <v>1371064.8599999999</v>
      </c>
      <c r="N180" s="136" cm="1">
        <f t="array" ref="N180">Ikäryhmähinnat[Ikä 16+]*Ikärakenne[[#This Row],[16 vuotta täyttäneet]]</f>
        <v>184187.06</v>
      </c>
      <c r="O180" s="136" cm="1">
        <f t="array" ref="O180">Ikäryhmähinnat[Ikä 18-64]*Ikärakenne[[#This Row],[18–64-vuotiaat]]</f>
        <v>123682.59</v>
      </c>
      <c r="P180" s="178">
        <f>SUM(Ikärakenne[[#This Row],[Ikä 0–5]:[Ikä 18-64]])</f>
        <v>3966885.79</v>
      </c>
    </row>
    <row r="181" spans="1:16" x14ac:dyDescent="0.25">
      <c r="A181" s="127">
        <v>580</v>
      </c>
      <c r="B181" s="124" t="s">
        <v>186</v>
      </c>
      <c r="C181" s="38">
        <f>SUM(Ikärakenne[[#This Row],[0–5-vuotiaat]:[16 vuotta täyttäneet]])</f>
        <v>4300</v>
      </c>
      <c r="D181" s="41">
        <v>112</v>
      </c>
      <c r="E181" s="41">
        <v>31</v>
      </c>
      <c r="F181" s="41">
        <v>195</v>
      </c>
      <c r="G181" s="41">
        <v>106</v>
      </c>
      <c r="H181" s="41">
        <v>3856</v>
      </c>
      <c r="I181" s="41">
        <v>1920</v>
      </c>
      <c r="J181" s="136" cm="1">
        <f t="array" ref="J181">Ikäryhmähinnat[Ikä 0–5]*Ikärakenne[[#This Row],[0–5-vuotiaat]]</f>
        <v>1004706.0800000001</v>
      </c>
      <c r="K181" s="136" cm="1">
        <f t="array" ref="K181">Ikäryhmähinnat[Ikä 6]*Ikärakenne[[#This Row],[6 vuotiaat]]</f>
        <v>295700.63</v>
      </c>
      <c r="L181" s="136" cm="1">
        <f t="array" ref="L181">Ikäryhmähinnat[Ikä 7–12]*Ikärakenne[[#This Row],[7–12-vuotiaat]]</f>
        <v>1593557.55</v>
      </c>
      <c r="M181" s="136" cm="1">
        <f t="array" ref="M181">Ikäryhmähinnat[Ikä 13–15]*Ikärakenne[[#This Row],[13–15-vuotiaat]]</f>
        <v>1468008.8399999999</v>
      </c>
      <c r="N181" s="136" cm="1">
        <f t="array" ref="N181">Ikäryhmähinnat[Ikä 16+]*Ikärakenne[[#This Row],[16 vuotta täyttäneet]]</f>
        <v>270768.32</v>
      </c>
      <c r="O181" s="136" cm="1">
        <f t="array" ref="O181">Ikäryhmähinnat[Ikä 18-64]*Ikärakenne[[#This Row],[18–64-vuotiaat]]</f>
        <v>165254.39999999999</v>
      </c>
      <c r="P181" s="178">
        <f>SUM(Ikärakenne[[#This Row],[Ikä 0–5]:[Ikä 18-64]])</f>
        <v>4797995.82</v>
      </c>
    </row>
    <row r="182" spans="1:16" x14ac:dyDescent="0.25">
      <c r="A182" s="127">
        <v>581</v>
      </c>
      <c r="B182" s="124" t="s">
        <v>187</v>
      </c>
      <c r="C182" s="38">
        <f>SUM(Ikärakenne[[#This Row],[0–5-vuotiaat]:[16 vuotta täyttäneet]])</f>
        <v>6069</v>
      </c>
      <c r="D182" s="41">
        <v>259</v>
      </c>
      <c r="E182" s="41">
        <v>40</v>
      </c>
      <c r="F182" s="41">
        <v>341</v>
      </c>
      <c r="G182" s="41">
        <v>190</v>
      </c>
      <c r="H182" s="41">
        <v>5239</v>
      </c>
      <c r="I182" s="41">
        <v>2940</v>
      </c>
      <c r="J182" s="136" cm="1">
        <f t="array" ref="J182">Ikäryhmähinnat[Ikä 0–5]*Ikärakenne[[#This Row],[0–5-vuotiaat]]</f>
        <v>2323382.81</v>
      </c>
      <c r="K182" s="136" cm="1">
        <f t="array" ref="K182">Ikäryhmähinnat[Ikä 6]*Ikärakenne[[#This Row],[6 vuotiaat]]</f>
        <v>381549.19999999995</v>
      </c>
      <c r="L182" s="136" cm="1">
        <f t="array" ref="L182">Ikäryhmähinnat[Ikä 7–12]*Ikärakenne[[#This Row],[7–12-vuotiaat]]</f>
        <v>2786682.69</v>
      </c>
      <c r="M182" s="136" cm="1">
        <f t="array" ref="M182">Ikäryhmähinnat[Ikä 13–15]*Ikärakenne[[#This Row],[13–15-vuotiaat]]</f>
        <v>2631336.6</v>
      </c>
      <c r="N182" s="136" cm="1">
        <f t="array" ref="N182">Ikäryhmähinnat[Ikä 16+]*Ikärakenne[[#This Row],[16 vuotta täyttäneet]]</f>
        <v>367882.58</v>
      </c>
      <c r="O182" s="136" cm="1">
        <f t="array" ref="O182">Ikäryhmähinnat[Ikä 18-64]*Ikärakenne[[#This Row],[18–64-vuotiaat]]</f>
        <v>253045.8</v>
      </c>
      <c r="P182" s="178">
        <f>SUM(Ikärakenne[[#This Row],[Ikä 0–5]:[Ikä 18-64]])</f>
        <v>8743879.6799999997</v>
      </c>
    </row>
    <row r="183" spans="1:16" x14ac:dyDescent="0.25">
      <c r="A183" s="127">
        <v>583</v>
      </c>
      <c r="B183" s="124" t="s">
        <v>188</v>
      </c>
      <c r="C183" s="38">
        <f>SUM(Ikärakenne[[#This Row],[0–5-vuotiaat]:[16 vuotta täyttäneet]])</f>
        <v>910</v>
      </c>
      <c r="D183" s="41">
        <v>23</v>
      </c>
      <c r="E183" s="41">
        <v>8</v>
      </c>
      <c r="F183" s="41">
        <v>42</v>
      </c>
      <c r="G183" s="41">
        <v>12</v>
      </c>
      <c r="H183" s="41">
        <v>825</v>
      </c>
      <c r="I183" s="41">
        <v>448</v>
      </c>
      <c r="J183" s="136" cm="1">
        <f t="array" ref="J183">Ikäryhmähinnat[Ikä 0–5]*Ikärakenne[[#This Row],[0–5-vuotiaat]]</f>
        <v>206323.57</v>
      </c>
      <c r="K183" s="136" cm="1">
        <f t="array" ref="K183">Ikäryhmähinnat[Ikä 6]*Ikärakenne[[#This Row],[6 vuotiaat]]</f>
        <v>76309.84</v>
      </c>
      <c r="L183" s="136" cm="1">
        <f t="array" ref="L183">Ikäryhmähinnat[Ikä 7–12]*Ikärakenne[[#This Row],[7–12-vuotiaat]]</f>
        <v>343227.78</v>
      </c>
      <c r="M183" s="136" cm="1">
        <f t="array" ref="M183">Ikäryhmähinnat[Ikä 13–15]*Ikärakenne[[#This Row],[13–15-vuotiaat]]</f>
        <v>166189.68</v>
      </c>
      <c r="N183" s="136" cm="1">
        <f t="array" ref="N183">Ikäryhmähinnat[Ikä 16+]*Ikärakenne[[#This Row],[16 vuotta täyttäneet]]</f>
        <v>57931.5</v>
      </c>
      <c r="O183" s="136" cm="1">
        <f t="array" ref="O183">Ikäryhmähinnat[Ikä 18-64]*Ikärakenne[[#This Row],[18–64-vuotiaat]]</f>
        <v>38559.360000000001</v>
      </c>
      <c r="P183" s="178">
        <f>SUM(Ikärakenne[[#This Row],[Ikä 0–5]:[Ikä 18-64]])</f>
        <v>888541.7300000001</v>
      </c>
    </row>
    <row r="184" spans="1:16" x14ac:dyDescent="0.25">
      <c r="A184" s="127">
        <v>584</v>
      </c>
      <c r="B184" s="124" t="s">
        <v>189</v>
      </c>
      <c r="C184" s="38">
        <f>SUM(Ikärakenne[[#This Row],[0–5-vuotiaat]:[16 vuotta täyttäneet]])</f>
        <v>2594</v>
      </c>
      <c r="D184" s="41">
        <v>183</v>
      </c>
      <c r="E184" s="41">
        <v>35</v>
      </c>
      <c r="F184" s="41">
        <v>279</v>
      </c>
      <c r="G184" s="41">
        <v>160</v>
      </c>
      <c r="H184" s="41">
        <v>1937</v>
      </c>
      <c r="I184" s="41">
        <v>1169</v>
      </c>
      <c r="J184" s="136" cm="1">
        <f t="array" ref="J184">Ikäryhmähinnat[Ikä 0–5]*Ikärakenne[[#This Row],[0–5-vuotiaat]]</f>
        <v>1641617.97</v>
      </c>
      <c r="K184" s="136" cm="1">
        <f t="array" ref="K184">Ikäryhmähinnat[Ikä 6]*Ikärakenne[[#This Row],[6 vuotiaat]]</f>
        <v>333855.55</v>
      </c>
      <c r="L184" s="136" cm="1">
        <f t="array" ref="L184">Ikäryhmähinnat[Ikä 7–12]*Ikärakenne[[#This Row],[7–12-vuotiaat]]</f>
        <v>2280013.11</v>
      </c>
      <c r="M184" s="136" cm="1">
        <f t="array" ref="M184">Ikäryhmähinnat[Ikä 13–15]*Ikärakenne[[#This Row],[13–15-vuotiaat]]</f>
        <v>2215862.4</v>
      </c>
      <c r="N184" s="136" cm="1">
        <f t="array" ref="N184">Ikäryhmähinnat[Ikä 16+]*Ikärakenne[[#This Row],[16 vuotta täyttäneet]]</f>
        <v>136016.13999999998</v>
      </c>
      <c r="O184" s="136" cm="1">
        <f t="array" ref="O184">Ikäryhmähinnat[Ikä 18-64]*Ikärakenne[[#This Row],[18–64-vuotiaat]]</f>
        <v>100615.82999999999</v>
      </c>
      <c r="P184" s="178">
        <f>SUM(Ikärakenne[[#This Row],[Ikä 0–5]:[Ikä 18-64]])</f>
        <v>6707980.9999999991</v>
      </c>
    </row>
    <row r="185" spans="1:16" x14ac:dyDescent="0.25">
      <c r="A185" s="127">
        <v>592</v>
      </c>
      <c r="B185" s="124" t="s">
        <v>190</v>
      </c>
      <c r="C185" s="38">
        <f>SUM(Ikärakenne[[#This Row],[0–5-vuotiaat]:[16 vuotta täyttäneet]])</f>
        <v>3552</v>
      </c>
      <c r="D185" s="41">
        <v>165</v>
      </c>
      <c r="E185" s="41">
        <v>30</v>
      </c>
      <c r="F185" s="41">
        <v>262</v>
      </c>
      <c r="G185" s="41">
        <v>169</v>
      </c>
      <c r="H185" s="41">
        <v>2926</v>
      </c>
      <c r="I185" s="41">
        <v>1873</v>
      </c>
      <c r="J185" s="136" cm="1">
        <f t="array" ref="J185">Ikäryhmähinnat[Ikä 0–5]*Ikärakenne[[#This Row],[0–5-vuotiaat]]</f>
        <v>1480147.35</v>
      </c>
      <c r="K185" s="136" cm="1">
        <f t="array" ref="K185">Ikäryhmähinnat[Ikä 6]*Ikärakenne[[#This Row],[6 vuotiaat]]</f>
        <v>286161.89999999997</v>
      </c>
      <c r="L185" s="136" cm="1">
        <f t="array" ref="L185">Ikäryhmähinnat[Ikä 7–12]*Ikärakenne[[#This Row],[7–12-vuotiaat]]</f>
        <v>2141087.58</v>
      </c>
      <c r="M185" s="136" cm="1">
        <f t="array" ref="M185">Ikäryhmähinnat[Ikä 13–15]*Ikärakenne[[#This Row],[13–15-vuotiaat]]</f>
        <v>2340504.6599999997</v>
      </c>
      <c r="N185" s="136" cm="1">
        <f t="array" ref="N185">Ikäryhmähinnat[Ikä 16+]*Ikärakenne[[#This Row],[16 vuotta täyttäneet]]</f>
        <v>205463.72</v>
      </c>
      <c r="O185" s="136" cm="1">
        <f t="array" ref="O185">Ikäryhmähinnat[Ikä 18-64]*Ikärakenne[[#This Row],[18–64-vuotiaat]]</f>
        <v>161209.10999999999</v>
      </c>
      <c r="P185" s="178">
        <f>SUM(Ikärakenne[[#This Row],[Ikä 0–5]:[Ikä 18-64]])</f>
        <v>6614574.3200000003</v>
      </c>
    </row>
    <row r="186" spans="1:16" x14ac:dyDescent="0.25">
      <c r="A186" s="127">
        <v>593</v>
      </c>
      <c r="B186" s="124" t="s">
        <v>191</v>
      </c>
      <c r="C186" s="38">
        <f>SUM(Ikärakenne[[#This Row],[0–5-vuotiaat]:[16 vuotta täyttäneet]])</f>
        <v>17178</v>
      </c>
      <c r="D186" s="41">
        <v>621</v>
      </c>
      <c r="E186" s="41">
        <v>122</v>
      </c>
      <c r="F186" s="41">
        <v>871</v>
      </c>
      <c r="G186" s="41">
        <v>490</v>
      </c>
      <c r="H186" s="41">
        <v>15074</v>
      </c>
      <c r="I186" s="41">
        <v>8650</v>
      </c>
      <c r="J186" s="136" cm="1">
        <f t="array" ref="J186">Ikäryhmähinnat[Ikä 0–5]*Ikärakenne[[#This Row],[0–5-vuotiaat]]</f>
        <v>5570736.3899999997</v>
      </c>
      <c r="K186" s="136" cm="1">
        <f t="array" ref="K186">Ikäryhmähinnat[Ikä 6]*Ikärakenne[[#This Row],[6 vuotiaat]]</f>
        <v>1163725.06</v>
      </c>
      <c r="L186" s="136" cm="1">
        <f t="array" ref="L186">Ikäryhmähinnat[Ikä 7–12]*Ikärakenne[[#This Row],[7–12-vuotiaat]]</f>
        <v>7117890.3899999997</v>
      </c>
      <c r="M186" s="136" cm="1">
        <f t="array" ref="M186">Ikäryhmähinnat[Ikä 13–15]*Ikärakenne[[#This Row],[13–15-vuotiaat]]</f>
        <v>6786078.5999999996</v>
      </c>
      <c r="N186" s="136" cm="1">
        <f t="array" ref="N186">Ikäryhmähinnat[Ikä 16+]*Ikärakenne[[#This Row],[16 vuotta täyttäneet]]</f>
        <v>1058496.28</v>
      </c>
      <c r="O186" s="136" cm="1">
        <f t="array" ref="O186">Ikäryhmähinnat[Ikä 18-64]*Ikärakenne[[#This Row],[18–64-vuotiaat]]</f>
        <v>744505.49999999988</v>
      </c>
      <c r="P186" s="178">
        <f>SUM(Ikärakenne[[#This Row],[Ikä 0–5]:[Ikä 18-64]])</f>
        <v>22441432.219999999</v>
      </c>
    </row>
    <row r="187" spans="1:16" x14ac:dyDescent="0.25">
      <c r="A187" s="127">
        <v>595</v>
      </c>
      <c r="B187" s="124" t="s">
        <v>192</v>
      </c>
      <c r="C187" s="38">
        <f>SUM(Ikärakenne[[#This Row],[0–5-vuotiaat]:[16 vuotta täyttäneet]])</f>
        <v>3980</v>
      </c>
      <c r="D187" s="41">
        <v>125</v>
      </c>
      <c r="E187" s="41">
        <v>32</v>
      </c>
      <c r="F187" s="41">
        <v>194</v>
      </c>
      <c r="G187" s="41">
        <v>146</v>
      </c>
      <c r="H187" s="41">
        <v>3483</v>
      </c>
      <c r="I187" s="41">
        <v>1771</v>
      </c>
      <c r="J187" s="136" cm="1">
        <f t="array" ref="J187">Ikäryhmähinnat[Ikä 0–5]*Ikärakenne[[#This Row],[0–5-vuotiaat]]</f>
        <v>1121323.75</v>
      </c>
      <c r="K187" s="136" cm="1">
        <f t="array" ref="K187">Ikäryhmähinnat[Ikä 6]*Ikärakenne[[#This Row],[6 vuotiaat]]</f>
        <v>305239.36</v>
      </c>
      <c r="L187" s="136" cm="1">
        <f t="array" ref="L187">Ikäryhmähinnat[Ikä 7–12]*Ikärakenne[[#This Row],[7–12-vuotiaat]]</f>
        <v>1585385.46</v>
      </c>
      <c r="M187" s="136" cm="1">
        <f t="array" ref="M187">Ikäryhmähinnat[Ikä 13–15]*Ikärakenne[[#This Row],[13–15-vuotiaat]]</f>
        <v>2021974.44</v>
      </c>
      <c r="N187" s="136" cm="1">
        <f t="array" ref="N187">Ikäryhmähinnat[Ikä 16+]*Ikärakenne[[#This Row],[16 vuotta täyttäneet]]</f>
        <v>244576.26</v>
      </c>
      <c r="O187" s="136" cm="1">
        <f t="array" ref="O187">Ikäryhmähinnat[Ikä 18-64]*Ikärakenne[[#This Row],[18–64-vuotiaat]]</f>
        <v>152429.97</v>
      </c>
      <c r="P187" s="178">
        <f>SUM(Ikärakenne[[#This Row],[Ikä 0–5]:[Ikä 18-64]])</f>
        <v>5430929.2399999993</v>
      </c>
    </row>
    <row r="188" spans="1:16" x14ac:dyDescent="0.25">
      <c r="A188" s="127">
        <v>598</v>
      </c>
      <c r="B188" s="124" t="s">
        <v>193</v>
      </c>
      <c r="C188" s="38">
        <f>SUM(Ikärakenne[[#This Row],[0–5-vuotiaat]:[16 vuotta täyttäneet]])</f>
        <v>19576</v>
      </c>
      <c r="D188" s="41">
        <v>1003</v>
      </c>
      <c r="E188" s="41">
        <v>192</v>
      </c>
      <c r="F188" s="41">
        <v>1190</v>
      </c>
      <c r="G188" s="41">
        <v>713</v>
      </c>
      <c r="H188" s="41">
        <v>16478</v>
      </c>
      <c r="I188" s="41">
        <v>10980</v>
      </c>
      <c r="J188" s="136" cm="1">
        <f t="array" ref="J188">Ikäryhmähinnat[Ikä 0–5]*Ikärakenne[[#This Row],[0–5-vuotiaat]]</f>
        <v>8997501.7699999996</v>
      </c>
      <c r="K188" s="136" cm="1">
        <f t="array" ref="K188">Ikäryhmähinnat[Ikä 6]*Ikärakenne[[#This Row],[6 vuotiaat]]</f>
        <v>1831436.16</v>
      </c>
      <c r="L188" s="136" cm="1">
        <f t="array" ref="L188">Ikäryhmähinnat[Ikä 7–12]*Ikärakenne[[#This Row],[7–12-vuotiaat]]</f>
        <v>9724787.0999999996</v>
      </c>
      <c r="M188" s="136" cm="1">
        <f t="array" ref="M188">Ikäryhmähinnat[Ikä 13–15]*Ikärakenne[[#This Row],[13–15-vuotiaat]]</f>
        <v>9874436.8200000003</v>
      </c>
      <c r="N188" s="136" cm="1">
        <f t="array" ref="N188">Ikäryhmähinnat[Ikä 16+]*Ikärakenne[[#This Row],[16 vuotta täyttäneet]]</f>
        <v>1157085.1599999999</v>
      </c>
      <c r="O188" s="136" cm="1">
        <f t="array" ref="O188">Ikäryhmähinnat[Ikä 18-64]*Ikärakenne[[#This Row],[18–64-vuotiaat]]</f>
        <v>945048.6</v>
      </c>
      <c r="P188" s="178">
        <f>SUM(Ikärakenne[[#This Row],[Ikä 0–5]:[Ikä 18-64]])</f>
        <v>32530295.610000003</v>
      </c>
    </row>
    <row r="189" spans="1:16" x14ac:dyDescent="0.25">
      <c r="A189" s="127">
        <v>599</v>
      </c>
      <c r="B189" s="124" t="s">
        <v>194</v>
      </c>
      <c r="C189" s="38">
        <f>SUM(Ikärakenne[[#This Row],[0–5-vuotiaat]:[16 vuotta täyttäneet]])</f>
        <v>11226</v>
      </c>
      <c r="D189" s="41">
        <v>986</v>
      </c>
      <c r="E189" s="41">
        <v>169</v>
      </c>
      <c r="F189" s="41">
        <v>1014</v>
      </c>
      <c r="G189" s="41">
        <v>545</v>
      </c>
      <c r="H189" s="41">
        <v>8512</v>
      </c>
      <c r="I189" s="41">
        <v>5946</v>
      </c>
      <c r="J189" s="136" cm="1">
        <f t="array" ref="J189">Ikäryhmähinnat[Ikä 0–5]*Ikärakenne[[#This Row],[0–5-vuotiaat]]</f>
        <v>8845001.7400000002</v>
      </c>
      <c r="K189" s="136" cm="1">
        <f t="array" ref="K189">Ikäryhmähinnat[Ikä 6]*Ikärakenne[[#This Row],[6 vuotiaat]]</f>
        <v>1612045.3699999999</v>
      </c>
      <c r="L189" s="136" cm="1">
        <f t="array" ref="L189">Ikäryhmähinnat[Ikä 7–12]*Ikärakenne[[#This Row],[7–12-vuotiaat]]</f>
        <v>8286499.2599999998</v>
      </c>
      <c r="M189" s="136" cm="1">
        <f t="array" ref="M189">Ikäryhmähinnat[Ikä 13–15]*Ikärakenne[[#This Row],[13–15-vuotiaat]]</f>
        <v>7547781.2999999998</v>
      </c>
      <c r="N189" s="136" cm="1">
        <f t="array" ref="N189">Ikäryhmähinnat[Ikä 16+]*Ikärakenne[[#This Row],[16 vuotta täyttäneet]]</f>
        <v>597712.64000000001</v>
      </c>
      <c r="O189" s="136" cm="1">
        <f t="array" ref="O189">Ikäryhmähinnat[Ikä 18-64]*Ikärakenne[[#This Row],[18–64-vuotiaat]]</f>
        <v>511772.22</v>
      </c>
      <c r="P189" s="178">
        <f>SUM(Ikärakenne[[#This Row],[Ikä 0–5]:[Ikä 18-64]])</f>
        <v>27400812.529999997</v>
      </c>
    </row>
    <row r="190" spans="1:16" x14ac:dyDescent="0.25">
      <c r="A190" s="127">
        <v>601</v>
      </c>
      <c r="B190" s="124" t="s">
        <v>195</v>
      </c>
      <c r="C190" s="38">
        <f>SUM(Ikärakenne[[#This Row],[0–5-vuotiaat]:[16 vuotta täyttäneet]])</f>
        <v>3692</v>
      </c>
      <c r="D190" s="41">
        <v>142</v>
      </c>
      <c r="E190" s="41">
        <v>25</v>
      </c>
      <c r="F190" s="41">
        <v>211</v>
      </c>
      <c r="G190" s="41">
        <v>138</v>
      </c>
      <c r="H190" s="41">
        <v>3176</v>
      </c>
      <c r="I190" s="41">
        <v>1776</v>
      </c>
      <c r="J190" s="136" cm="1">
        <f t="array" ref="J190">Ikäryhmähinnat[Ikä 0–5]*Ikärakenne[[#This Row],[0–5-vuotiaat]]</f>
        <v>1273823.78</v>
      </c>
      <c r="K190" s="136" cm="1">
        <f t="array" ref="K190">Ikäryhmähinnat[Ikä 6]*Ikärakenne[[#This Row],[6 vuotiaat]]</f>
        <v>238468.25</v>
      </c>
      <c r="L190" s="136" cm="1">
        <f t="array" ref="L190">Ikäryhmähinnat[Ikä 7–12]*Ikärakenne[[#This Row],[7–12-vuotiaat]]</f>
        <v>1724310.99</v>
      </c>
      <c r="M190" s="136" cm="1">
        <f t="array" ref="M190">Ikäryhmähinnat[Ikä 13–15]*Ikärakenne[[#This Row],[13–15-vuotiaat]]</f>
        <v>1911181.3199999998</v>
      </c>
      <c r="N190" s="136" cm="1">
        <f t="array" ref="N190">Ikäryhmähinnat[Ikä 16+]*Ikärakenne[[#This Row],[16 vuotta täyttäneet]]</f>
        <v>223018.72</v>
      </c>
      <c r="O190" s="136" cm="1">
        <f t="array" ref="O190">Ikäryhmähinnat[Ikä 18-64]*Ikärakenne[[#This Row],[18–64-vuotiaat]]</f>
        <v>152860.31999999998</v>
      </c>
      <c r="P190" s="178">
        <f>SUM(Ikärakenne[[#This Row],[Ikä 0–5]:[Ikä 18-64]])</f>
        <v>5523663.3799999999</v>
      </c>
    </row>
    <row r="191" spans="1:16" x14ac:dyDescent="0.25">
      <c r="A191" s="127">
        <v>604</v>
      </c>
      <c r="B191" s="124" t="s">
        <v>196</v>
      </c>
      <c r="C191" s="38">
        <f>SUM(Ikärakenne[[#This Row],[0–5-vuotiaat]:[16 vuotta täyttäneet]])</f>
        <v>21042</v>
      </c>
      <c r="D191" s="41">
        <v>1250</v>
      </c>
      <c r="E191" s="41">
        <v>219</v>
      </c>
      <c r="F191" s="41">
        <v>1742</v>
      </c>
      <c r="G191" s="41">
        <v>935</v>
      </c>
      <c r="H191" s="41">
        <v>16896</v>
      </c>
      <c r="I191" s="41">
        <v>12447</v>
      </c>
      <c r="J191" s="136" cm="1">
        <f t="array" ref="J191">Ikäryhmähinnat[Ikä 0–5]*Ikärakenne[[#This Row],[0–5-vuotiaat]]</f>
        <v>11213237.5</v>
      </c>
      <c r="K191" s="136" cm="1">
        <f t="array" ref="K191">Ikäryhmähinnat[Ikä 6]*Ikärakenne[[#This Row],[6 vuotiaat]]</f>
        <v>2088981.8699999999</v>
      </c>
      <c r="L191" s="136" cm="1">
        <f t="array" ref="L191">Ikäryhmähinnat[Ikä 7–12]*Ikärakenne[[#This Row],[7–12-vuotiaat]]</f>
        <v>14235780.779999999</v>
      </c>
      <c r="M191" s="136" cm="1">
        <f t="array" ref="M191">Ikäryhmähinnat[Ikä 13–15]*Ikärakenne[[#This Row],[13–15-vuotiaat]]</f>
        <v>12948945.9</v>
      </c>
      <c r="N191" s="136" cm="1">
        <f t="array" ref="N191">Ikäryhmähinnat[Ikä 16+]*Ikärakenne[[#This Row],[16 vuotta täyttäneet]]</f>
        <v>1186437.1199999999</v>
      </c>
      <c r="O191" s="136" cm="1">
        <f t="array" ref="O191">Ikäryhmähinnat[Ikä 18-64]*Ikärakenne[[#This Row],[18–64-vuotiaat]]</f>
        <v>1071313.2899999998</v>
      </c>
      <c r="P191" s="178">
        <f>SUM(Ikärakenne[[#This Row],[Ikä 0–5]:[Ikä 18-64]])</f>
        <v>42744696.459999993</v>
      </c>
    </row>
    <row r="192" spans="1:16" x14ac:dyDescent="0.25">
      <c r="A192" s="127">
        <v>607</v>
      </c>
      <c r="B192" s="124" t="s">
        <v>197</v>
      </c>
      <c r="C192" s="38">
        <f>SUM(Ikärakenne[[#This Row],[0–5-vuotiaat]:[16 vuotta täyttäneet]])</f>
        <v>3999</v>
      </c>
      <c r="D192" s="41">
        <v>158</v>
      </c>
      <c r="E192" s="41">
        <v>35</v>
      </c>
      <c r="F192" s="41">
        <v>230</v>
      </c>
      <c r="G192" s="41">
        <v>132</v>
      </c>
      <c r="H192" s="41">
        <v>3444</v>
      </c>
      <c r="I192" s="41">
        <v>1868</v>
      </c>
      <c r="J192" s="136" cm="1">
        <f t="array" ref="J192">Ikäryhmähinnat[Ikä 0–5]*Ikärakenne[[#This Row],[0–5-vuotiaat]]</f>
        <v>1417353.22</v>
      </c>
      <c r="K192" s="136" cm="1">
        <f t="array" ref="K192">Ikäryhmähinnat[Ikä 6]*Ikärakenne[[#This Row],[6 vuotiaat]]</f>
        <v>333855.55</v>
      </c>
      <c r="L192" s="136" cm="1">
        <f t="array" ref="L192">Ikäryhmähinnat[Ikä 7–12]*Ikärakenne[[#This Row],[7–12-vuotiaat]]</f>
        <v>1879580.7</v>
      </c>
      <c r="M192" s="136" cm="1">
        <f t="array" ref="M192">Ikäryhmähinnat[Ikä 13–15]*Ikärakenne[[#This Row],[13–15-vuotiaat]]</f>
        <v>1828086.48</v>
      </c>
      <c r="N192" s="136" cm="1">
        <f t="array" ref="N192">Ikäryhmähinnat[Ikä 16+]*Ikärakenne[[#This Row],[16 vuotta täyttäneet]]</f>
        <v>241837.68</v>
      </c>
      <c r="O192" s="136" cm="1">
        <f t="array" ref="O192">Ikäryhmähinnat[Ikä 18-64]*Ikärakenne[[#This Row],[18–64-vuotiaat]]</f>
        <v>160778.75999999998</v>
      </c>
      <c r="P192" s="178">
        <f>SUM(Ikärakenne[[#This Row],[Ikä 0–5]:[Ikä 18-64]])</f>
        <v>5861492.3899999987</v>
      </c>
    </row>
    <row r="193" spans="1:16" x14ac:dyDescent="0.25">
      <c r="A193" s="127">
        <v>608</v>
      </c>
      <c r="B193" s="124" t="s">
        <v>198</v>
      </c>
      <c r="C193" s="38">
        <f>SUM(Ikärakenne[[#This Row],[0–5-vuotiaat]:[16 vuotta täyttäneet]])</f>
        <v>1931</v>
      </c>
      <c r="D193" s="41">
        <v>89</v>
      </c>
      <c r="E193" s="41">
        <v>18</v>
      </c>
      <c r="F193" s="41">
        <v>113</v>
      </c>
      <c r="G193" s="41">
        <v>55</v>
      </c>
      <c r="H193" s="41">
        <v>1656</v>
      </c>
      <c r="I193" s="41">
        <v>941</v>
      </c>
      <c r="J193" s="136" cm="1">
        <f t="array" ref="J193">Ikäryhmähinnat[Ikä 0–5]*Ikärakenne[[#This Row],[0–5-vuotiaat]]</f>
        <v>798382.51</v>
      </c>
      <c r="K193" s="136" cm="1">
        <f t="array" ref="K193">Ikäryhmähinnat[Ikä 6]*Ikärakenne[[#This Row],[6 vuotiaat]]</f>
        <v>171697.13999999998</v>
      </c>
      <c r="L193" s="136" cm="1">
        <f t="array" ref="L193">Ikäryhmähinnat[Ikä 7–12]*Ikärakenne[[#This Row],[7–12-vuotiaat]]</f>
        <v>923446.17</v>
      </c>
      <c r="M193" s="136" cm="1">
        <f t="array" ref="M193">Ikäryhmähinnat[Ikä 13–15]*Ikärakenne[[#This Row],[13–15-vuotiaat]]</f>
        <v>761702.7</v>
      </c>
      <c r="N193" s="136" cm="1">
        <f t="array" ref="N193">Ikäryhmähinnat[Ikä 16+]*Ikärakenne[[#This Row],[16 vuotta täyttäneet]]</f>
        <v>116284.31999999999</v>
      </c>
      <c r="O193" s="136" cm="1">
        <f t="array" ref="O193">Ikäryhmähinnat[Ikä 18-64]*Ikärakenne[[#This Row],[18–64-vuotiaat]]</f>
        <v>80991.87</v>
      </c>
      <c r="P193" s="178">
        <f>SUM(Ikärakenne[[#This Row],[Ikä 0–5]:[Ikä 18-64]])</f>
        <v>2852504.71</v>
      </c>
    </row>
    <row r="194" spans="1:16" x14ac:dyDescent="0.25">
      <c r="A194" s="127">
        <v>609</v>
      </c>
      <c r="B194" s="124" t="s">
        <v>199</v>
      </c>
      <c r="C194" s="38">
        <f>SUM(Ikärakenne[[#This Row],[0–5-vuotiaat]:[16 vuotta täyttäneet]])</f>
        <v>83305</v>
      </c>
      <c r="D194" s="41">
        <v>3701</v>
      </c>
      <c r="E194" s="41">
        <v>671</v>
      </c>
      <c r="F194" s="41">
        <v>4800</v>
      </c>
      <c r="G194" s="41">
        <v>2658</v>
      </c>
      <c r="H194" s="41">
        <v>71475</v>
      </c>
      <c r="I194" s="41">
        <v>47156</v>
      </c>
      <c r="J194" s="136" cm="1">
        <f t="array" ref="J194">Ikäryhmähinnat[Ikä 0–5]*Ikärakenne[[#This Row],[0–5-vuotiaat]]</f>
        <v>33200153.59</v>
      </c>
      <c r="K194" s="136" cm="1">
        <f t="array" ref="K194">Ikäryhmähinnat[Ikä 6]*Ikärakenne[[#This Row],[6 vuotiaat]]</f>
        <v>6400487.8300000001</v>
      </c>
      <c r="L194" s="136" cm="1">
        <f t="array" ref="L194">Ikäryhmähinnat[Ikä 7–12]*Ikärakenne[[#This Row],[7–12-vuotiaat]]</f>
        <v>39226032</v>
      </c>
      <c r="M194" s="136" cm="1">
        <f t="array" ref="M194">Ikäryhmähinnat[Ikä 13–15]*Ikärakenne[[#This Row],[13–15-vuotiaat]]</f>
        <v>36811014.119999997</v>
      </c>
      <c r="N194" s="136" cm="1">
        <f t="array" ref="N194">Ikäryhmähinnat[Ikä 16+]*Ikärakenne[[#This Row],[16 vuotta täyttäneet]]</f>
        <v>5018974.5</v>
      </c>
      <c r="O194" s="136" cm="1">
        <f t="array" ref="O194">Ikäryhmähinnat[Ikä 18-64]*Ikärakenne[[#This Row],[18–64-vuotiaat]]</f>
        <v>4058716.9199999995</v>
      </c>
      <c r="P194" s="178">
        <f>SUM(Ikärakenne[[#This Row],[Ikä 0–5]:[Ikä 18-64]])</f>
        <v>124715378.95999999</v>
      </c>
    </row>
    <row r="195" spans="1:16" x14ac:dyDescent="0.25">
      <c r="A195" s="124">
        <v>611</v>
      </c>
      <c r="B195" s="124" t="s">
        <v>200</v>
      </c>
      <c r="C195" s="38">
        <f>SUM(Ikärakenne[[#This Row],[0–5-vuotiaat]:[16 vuotta täyttäneet]])</f>
        <v>4961</v>
      </c>
      <c r="D195" s="41">
        <v>285</v>
      </c>
      <c r="E195" s="41">
        <v>39</v>
      </c>
      <c r="F195" s="41">
        <v>381</v>
      </c>
      <c r="G195" s="41">
        <v>222</v>
      </c>
      <c r="H195" s="41">
        <v>4034</v>
      </c>
      <c r="I195" s="41">
        <v>2915</v>
      </c>
      <c r="J195" s="136" cm="1">
        <f t="array" ref="J195">Ikäryhmähinnat[Ikä 0–5]*Ikärakenne[[#This Row],[0–5-vuotiaat]]</f>
        <v>2556618.15</v>
      </c>
      <c r="K195" s="136" cm="1">
        <f t="array" ref="K195">Ikäryhmähinnat[Ikä 6]*Ikärakenne[[#This Row],[6 vuotiaat]]</f>
        <v>372010.47</v>
      </c>
      <c r="L195" s="136" cm="1">
        <f t="array" ref="L195">Ikäryhmähinnat[Ikä 7–12]*Ikärakenne[[#This Row],[7–12-vuotiaat]]</f>
        <v>3113566.29</v>
      </c>
      <c r="M195" s="136" cm="1">
        <f t="array" ref="M195">Ikäryhmähinnat[Ikä 13–15]*Ikärakenne[[#This Row],[13–15-vuotiaat]]</f>
        <v>3074509.08</v>
      </c>
      <c r="N195" s="136" cm="1">
        <f t="array" ref="N195">Ikäryhmähinnat[Ikä 16+]*Ikärakenne[[#This Row],[16 vuotta täyttäneet]]</f>
        <v>283267.48</v>
      </c>
      <c r="O195" s="136" cm="1">
        <f t="array" ref="O195">Ikäryhmähinnat[Ikä 18-64]*Ikärakenne[[#This Row],[18–64-vuotiaat]]</f>
        <v>250894.05</v>
      </c>
      <c r="P195" s="178">
        <f>SUM(Ikärakenne[[#This Row],[Ikä 0–5]:[Ikä 18-64]])</f>
        <v>9650865.5200000014</v>
      </c>
    </row>
    <row r="196" spans="1:16" x14ac:dyDescent="0.25">
      <c r="A196" s="127">
        <v>614</v>
      </c>
      <c r="B196" s="124" t="s">
        <v>201</v>
      </c>
      <c r="C196" s="38">
        <f>SUM(Ikärakenne[[#This Row],[0–5-vuotiaat]:[16 vuotta täyttäneet]])</f>
        <v>2878</v>
      </c>
      <c r="D196" s="41">
        <v>66</v>
      </c>
      <c r="E196" s="41">
        <v>11</v>
      </c>
      <c r="F196" s="41">
        <v>100</v>
      </c>
      <c r="G196" s="41">
        <v>57</v>
      </c>
      <c r="H196" s="41">
        <v>2644</v>
      </c>
      <c r="I196" s="41">
        <v>1300</v>
      </c>
      <c r="J196" s="136" cm="1">
        <f t="array" ref="J196">Ikäryhmähinnat[Ikä 0–5]*Ikärakenne[[#This Row],[0–5-vuotiaat]]</f>
        <v>592058.94000000006</v>
      </c>
      <c r="K196" s="136" cm="1">
        <f t="array" ref="K196">Ikäryhmähinnat[Ikä 6]*Ikärakenne[[#This Row],[6 vuotiaat]]</f>
        <v>104926.03</v>
      </c>
      <c r="L196" s="136" cm="1">
        <f t="array" ref="L196">Ikäryhmähinnat[Ikä 7–12]*Ikärakenne[[#This Row],[7–12-vuotiaat]]</f>
        <v>817209</v>
      </c>
      <c r="M196" s="136" cm="1">
        <f t="array" ref="M196">Ikäryhmähinnat[Ikä 13–15]*Ikärakenne[[#This Row],[13–15-vuotiaat]]</f>
        <v>789400.98</v>
      </c>
      <c r="N196" s="136" cm="1">
        <f t="array" ref="N196">Ikäryhmähinnat[Ikä 16+]*Ikärakenne[[#This Row],[16 vuotta täyttäneet]]</f>
        <v>185661.68</v>
      </c>
      <c r="O196" s="136" cm="1">
        <f t="array" ref="O196">Ikäryhmähinnat[Ikä 18-64]*Ikärakenne[[#This Row],[18–64-vuotiaat]]</f>
        <v>111890.99999999999</v>
      </c>
      <c r="P196" s="178">
        <f>SUM(Ikärakenne[[#This Row],[Ikä 0–5]:[Ikä 18-64]])</f>
        <v>2601147.6300000004</v>
      </c>
    </row>
    <row r="197" spans="1:16" x14ac:dyDescent="0.25">
      <c r="A197" s="127">
        <v>615</v>
      </c>
      <c r="B197" s="124" t="s">
        <v>202</v>
      </c>
      <c r="C197" s="38">
        <f>SUM(Ikärakenne[[#This Row],[0–5-vuotiaat]:[16 vuotta täyttäneet]])</f>
        <v>7304</v>
      </c>
      <c r="D197" s="41">
        <v>315</v>
      </c>
      <c r="E197" s="41">
        <v>60</v>
      </c>
      <c r="F197" s="41">
        <v>475</v>
      </c>
      <c r="G197" s="41">
        <v>274</v>
      </c>
      <c r="H197" s="41">
        <v>6180</v>
      </c>
      <c r="I197" s="41">
        <v>3340</v>
      </c>
      <c r="J197" s="136" cm="1">
        <f t="array" ref="J197">Ikäryhmähinnat[Ikä 0–5]*Ikärakenne[[#This Row],[0–5-vuotiaat]]</f>
        <v>2825735.85</v>
      </c>
      <c r="K197" s="136" cm="1">
        <f t="array" ref="K197">Ikäryhmähinnat[Ikä 6]*Ikärakenne[[#This Row],[6 vuotiaat]]</f>
        <v>572323.79999999993</v>
      </c>
      <c r="L197" s="136" cm="1">
        <f t="array" ref="L197">Ikäryhmähinnat[Ikä 7–12]*Ikärakenne[[#This Row],[7–12-vuotiaat]]</f>
        <v>3881742.75</v>
      </c>
      <c r="M197" s="136" cm="1">
        <f t="array" ref="M197">Ikäryhmähinnat[Ikä 13–15]*Ikärakenne[[#This Row],[13–15-vuotiaat]]</f>
        <v>3794664.36</v>
      </c>
      <c r="N197" s="136" cm="1">
        <f t="array" ref="N197">Ikäryhmähinnat[Ikä 16+]*Ikärakenne[[#This Row],[16 vuotta täyttäneet]]</f>
        <v>433959.6</v>
      </c>
      <c r="O197" s="136" cm="1">
        <f t="array" ref="O197">Ikäryhmähinnat[Ikä 18-64]*Ikärakenne[[#This Row],[18–64-vuotiaat]]</f>
        <v>287473.8</v>
      </c>
      <c r="P197" s="178">
        <f>SUM(Ikärakenne[[#This Row],[Ikä 0–5]:[Ikä 18-64]])</f>
        <v>11795900.16</v>
      </c>
    </row>
    <row r="198" spans="1:16" x14ac:dyDescent="0.25">
      <c r="A198" s="127">
        <v>616</v>
      </c>
      <c r="B198" s="124" t="s">
        <v>203</v>
      </c>
      <c r="C198" s="38">
        <f>SUM(Ikärakenne[[#This Row],[0–5-vuotiaat]:[16 vuotta täyttäneet]])</f>
        <v>1743</v>
      </c>
      <c r="D198" s="41">
        <v>69</v>
      </c>
      <c r="E198" s="41">
        <v>8</v>
      </c>
      <c r="F198" s="41">
        <v>111</v>
      </c>
      <c r="G198" s="41">
        <v>64</v>
      </c>
      <c r="H198" s="41">
        <v>1491</v>
      </c>
      <c r="I198" s="41">
        <v>1011</v>
      </c>
      <c r="J198" s="136" cm="1">
        <f t="array" ref="J198">Ikäryhmähinnat[Ikä 0–5]*Ikärakenne[[#This Row],[0–5-vuotiaat]]</f>
        <v>618970.71</v>
      </c>
      <c r="K198" s="136" cm="1">
        <f t="array" ref="K198">Ikäryhmähinnat[Ikä 6]*Ikärakenne[[#This Row],[6 vuotiaat]]</f>
        <v>76309.84</v>
      </c>
      <c r="L198" s="136" cm="1">
        <f t="array" ref="L198">Ikäryhmähinnat[Ikä 7–12]*Ikärakenne[[#This Row],[7–12-vuotiaat]]</f>
        <v>907101.99</v>
      </c>
      <c r="M198" s="136" cm="1">
        <f t="array" ref="M198">Ikäryhmähinnat[Ikä 13–15]*Ikärakenne[[#This Row],[13–15-vuotiaat]]</f>
        <v>886344.96</v>
      </c>
      <c r="N198" s="136" cm="1">
        <f t="array" ref="N198">Ikäryhmähinnat[Ikä 16+]*Ikärakenne[[#This Row],[16 vuotta täyttäneet]]</f>
        <v>104698.02</v>
      </c>
      <c r="O198" s="136" cm="1">
        <f t="array" ref="O198">Ikäryhmähinnat[Ikä 18-64]*Ikärakenne[[#This Row],[18–64-vuotiaat]]</f>
        <v>87016.76999999999</v>
      </c>
      <c r="P198" s="178">
        <f>SUM(Ikärakenne[[#This Row],[Ikä 0–5]:[Ikä 18-64]])</f>
        <v>2680442.29</v>
      </c>
    </row>
    <row r="199" spans="1:16" x14ac:dyDescent="0.25">
      <c r="A199" s="127">
        <v>619</v>
      </c>
      <c r="B199" s="124" t="s">
        <v>204</v>
      </c>
      <c r="C199" s="38">
        <f>SUM(Ikärakenne[[#This Row],[0–5-vuotiaat]:[16 vuotta täyttäneet]])</f>
        <v>2607</v>
      </c>
      <c r="D199" s="41">
        <v>83</v>
      </c>
      <c r="E199" s="41">
        <v>23</v>
      </c>
      <c r="F199" s="41">
        <v>132</v>
      </c>
      <c r="G199" s="41">
        <v>77</v>
      </c>
      <c r="H199" s="41">
        <v>2292</v>
      </c>
      <c r="I199" s="41">
        <v>1236</v>
      </c>
      <c r="J199" s="136" cm="1">
        <f t="array" ref="J199">Ikäryhmähinnat[Ikä 0–5]*Ikärakenne[[#This Row],[0–5-vuotiaat]]</f>
        <v>744558.97</v>
      </c>
      <c r="K199" s="136" cm="1">
        <f t="array" ref="K199">Ikäryhmähinnat[Ikä 6]*Ikärakenne[[#This Row],[6 vuotiaat]]</f>
        <v>219390.78999999998</v>
      </c>
      <c r="L199" s="136" cm="1">
        <f t="array" ref="L199">Ikäryhmähinnat[Ikä 7–12]*Ikärakenne[[#This Row],[7–12-vuotiaat]]</f>
        <v>1078715.8800000001</v>
      </c>
      <c r="M199" s="136" cm="1">
        <f t="array" ref="M199">Ikäryhmähinnat[Ikä 13–15]*Ikärakenne[[#This Row],[13–15-vuotiaat]]</f>
        <v>1066383.78</v>
      </c>
      <c r="N199" s="136" cm="1">
        <f t="array" ref="N199">Ikäryhmähinnat[Ikä 16+]*Ikärakenne[[#This Row],[16 vuotta täyttäneet]]</f>
        <v>160944.24</v>
      </c>
      <c r="O199" s="136" cm="1">
        <f t="array" ref="O199">Ikäryhmähinnat[Ikä 18-64]*Ikärakenne[[#This Row],[18–64-vuotiaat]]</f>
        <v>106382.51999999999</v>
      </c>
      <c r="P199" s="178">
        <f>SUM(Ikärakenne[[#This Row],[Ikä 0–5]:[Ikä 18-64]])</f>
        <v>3376376.18</v>
      </c>
    </row>
    <row r="200" spans="1:16" x14ac:dyDescent="0.25">
      <c r="A200" s="127">
        <v>620</v>
      </c>
      <c r="B200" s="124" t="s">
        <v>205</v>
      </c>
      <c r="C200" s="38">
        <f>SUM(Ikärakenne[[#This Row],[0–5-vuotiaat]:[16 vuotta täyttäneet]])</f>
        <v>2345</v>
      </c>
      <c r="D200" s="41">
        <v>50</v>
      </c>
      <c r="E200" s="41">
        <v>12</v>
      </c>
      <c r="F200" s="41">
        <v>91</v>
      </c>
      <c r="G200" s="41">
        <v>59</v>
      </c>
      <c r="H200" s="41">
        <v>2133</v>
      </c>
      <c r="I200" s="41">
        <v>1057</v>
      </c>
      <c r="J200" s="136" cm="1">
        <f t="array" ref="J200">Ikäryhmähinnat[Ikä 0–5]*Ikärakenne[[#This Row],[0–5-vuotiaat]]</f>
        <v>448529.5</v>
      </c>
      <c r="K200" s="136" cm="1">
        <f t="array" ref="K200">Ikäryhmähinnat[Ikä 6]*Ikärakenne[[#This Row],[6 vuotiaat]]</f>
        <v>114464.76</v>
      </c>
      <c r="L200" s="136" cm="1">
        <f t="array" ref="L200">Ikäryhmähinnat[Ikä 7–12]*Ikärakenne[[#This Row],[7–12-vuotiaat]]</f>
        <v>743660.19000000006</v>
      </c>
      <c r="M200" s="136" cm="1">
        <f t="array" ref="M200">Ikäryhmähinnat[Ikä 13–15]*Ikärakenne[[#This Row],[13–15-vuotiaat]]</f>
        <v>817099.26</v>
      </c>
      <c r="N200" s="136" cm="1">
        <f t="array" ref="N200">Ikäryhmähinnat[Ikä 16+]*Ikärakenne[[#This Row],[16 vuotta täyttäneet]]</f>
        <v>149779.26</v>
      </c>
      <c r="O200" s="136" cm="1">
        <f t="array" ref="O200">Ikäryhmähinnat[Ikä 18-64]*Ikärakenne[[#This Row],[18–64-vuotiaat]]</f>
        <v>90975.989999999991</v>
      </c>
      <c r="P200" s="178">
        <f>SUM(Ikärakenne[[#This Row],[Ikä 0–5]:[Ikä 18-64]])</f>
        <v>2364508.96</v>
      </c>
    </row>
    <row r="201" spans="1:16" x14ac:dyDescent="0.25">
      <c r="A201" s="127">
        <v>623</v>
      </c>
      <c r="B201" s="124" t="s">
        <v>206</v>
      </c>
      <c r="C201" s="38">
        <f>SUM(Ikärakenne[[#This Row],[0–5-vuotiaat]:[16 vuotta täyttäneet]])</f>
        <v>2101</v>
      </c>
      <c r="D201" s="41">
        <v>56</v>
      </c>
      <c r="E201" s="41">
        <v>6</v>
      </c>
      <c r="F201" s="41">
        <v>48</v>
      </c>
      <c r="G201" s="41">
        <v>34</v>
      </c>
      <c r="H201" s="41">
        <v>1957</v>
      </c>
      <c r="I201" s="41">
        <v>928</v>
      </c>
      <c r="J201" s="136" cm="1">
        <f t="array" ref="J201">Ikäryhmähinnat[Ikä 0–5]*Ikärakenne[[#This Row],[0–5-vuotiaat]]</f>
        <v>502353.04000000004</v>
      </c>
      <c r="K201" s="136" cm="1">
        <f t="array" ref="K201">Ikäryhmähinnat[Ikä 6]*Ikärakenne[[#This Row],[6 vuotiaat]]</f>
        <v>57232.38</v>
      </c>
      <c r="L201" s="136" cm="1">
        <f t="array" ref="L201">Ikäryhmähinnat[Ikä 7–12]*Ikärakenne[[#This Row],[7–12-vuotiaat]]</f>
        <v>392260.32</v>
      </c>
      <c r="M201" s="136" cm="1">
        <f t="array" ref="M201">Ikäryhmähinnat[Ikä 13–15]*Ikärakenne[[#This Row],[13–15-vuotiaat]]</f>
        <v>470870.76</v>
      </c>
      <c r="N201" s="136" cm="1">
        <f t="array" ref="N201">Ikäryhmähinnat[Ikä 16+]*Ikärakenne[[#This Row],[16 vuotta täyttäneet]]</f>
        <v>137420.54</v>
      </c>
      <c r="O201" s="136" cm="1">
        <f t="array" ref="O201">Ikäryhmähinnat[Ikä 18-64]*Ikärakenne[[#This Row],[18–64-vuotiaat]]</f>
        <v>79872.959999999992</v>
      </c>
      <c r="P201" s="178">
        <f>SUM(Ikärakenne[[#This Row],[Ikä 0–5]:[Ikä 18-64]])</f>
        <v>1640010</v>
      </c>
    </row>
    <row r="202" spans="1:16" x14ac:dyDescent="0.25">
      <c r="A202" s="127">
        <v>624</v>
      </c>
      <c r="B202" s="124" t="s">
        <v>207</v>
      </c>
      <c r="C202" s="38">
        <f>SUM(Ikärakenne[[#This Row],[0–5-vuotiaat]:[16 vuotta täyttäneet]])</f>
        <v>5001</v>
      </c>
      <c r="D202" s="41">
        <v>237</v>
      </c>
      <c r="E202" s="41">
        <v>37</v>
      </c>
      <c r="F202" s="41">
        <v>346</v>
      </c>
      <c r="G202" s="41">
        <v>193</v>
      </c>
      <c r="H202" s="41">
        <v>4188</v>
      </c>
      <c r="I202" s="41">
        <v>2661</v>
      </c>
      <c r="J202" s="136" cm="1">
        <f t="array" ref="J202">Ikäryhmähinnat[Ikä 0–5]*Ikärakenne[[#This Row],[0–5-vuotiaat]]</f>
        <v>2126029.83</v>
      </c>
      <c r="K202" s="136" cm="1">
        <f t="array" ref="K202">Ikäryhmähinnat[Ikä 6]*Ikärakenne[[#This Row],[6 vuotiaat]]</f>
        <v>352933.01</v>
      </c>
      <c r="L202" s="136" cm="1">
        <f t="array" ref="L202">Ikäryhmähinnat[Ikä 7–12]*Ikärakenne[[#This Row],[7–12-vuotiaat]]</f>
        <v>2827543.14</v>
      </c>
      <c r="M202" s="136" cm="1">
        <f t="array" ref="M202">Ikäryhmähinnat[Ikä 13–15]*Ikärakenne[[#This Row],[13–15-vuotiaat]]</f>
        <v>2672884.02</v>
      </c>
      <c r="N202" s="136" cm="1">
        <f t="array" ref="N202">Ikäryhmähinnat[Ikä 16+]*Ikärakenne[[#This Row],[16 vuotta täyttäneet]]</f>
        <v>294081.36</v>
      </c>
      <c r="O202" s="136" cm="1">
        <f t="array" ref="O202">Ikäryhmähinnat[Ikä 18-64]*Ikärakenne[[#This Row],[18–64-vuotiaat]]</f>
        <v>229032.27</v>
      </c>
      <c r="P202" s="178">
        <f>SUM(Ikärakenne[[#This Row],[Ikä 0–5]:[Ikä 18-64]])</f>
        <v>8502503.6300000008</v>
      </c>
    </row>
    <row r="203" spans="1:16" x14ac:dyDescent="0.25">
      <c r="A203" s="127">
        <v>625</v>
      </c>
      <c r="B203" s="124" t="s">
        <v>208</v>
      </c>
      <c r="C203" s="38">
        <f>SUM(Ikärakenne[[#This Row],[0–5-vuotiaat]:[16 vuotta täyttäneet]])</f>
        <v>2976</v>
      </c>
      <c r="D203" s="41">
        <v>155</v>
      </c>
      <c r="E203" s="41">
        <v>19</v>
      </c>
      <c r="F203" s="41">
        <v>212</v>
      </c>
      <c r="G203" s="41">
        <v>130</v>
      </c>
      <c r="H203" s="41">
        <v>2460</v>
      </c>
      <c r="I203" s="41">
        <v>1476</v>
      </c>
      <c r="J203" s="136" cm="1">
        <f t="array" ref="J203">Ikäryhmähinnat[Ikä 0–5]*Ikärakenne[[#This Row],[0–5-vuotiaat]]</f>
        <v>1390441.45</v>
      </c>
      <c r="K203" s="136" cm="1">
        <f t="array" ref="K203">Ikäryhmähinnat[Ikä 6]*Ikärakenne[[#This Row],[6 vuotiaat]]</f>
        <v>181235.87</v>
      </c>
      <c r="L203" s="136" cm="1">
        <f t="array" ref="L203">Ikäryhmähinnat[Ikä 7–12]*Ikärakenne[[#This Row],[7–12-vuotiaat]]</f>
        <v>1732483.08</v>
      </c>
      <c r="M203" s="136" cm="1">
        <f t="array" ref="M203">Ikäryhmähinnat[Ikä 13–15]*Ikärakenne[[#This Row],[13–15-vuotiaat]]</f>
        <v>1800388.2</v>
      </c>
      <c r="N203" s="136" cm="1">
        <f t="array" ref="N203">Ikäryhmähinnat[Ikä 16+]*Ikärakenne[[#This Row],[16 vuotta täyttäneet]]</f>
        <v>172741.2</v>
      </c>
      <c r="O203" s="136" cm="1">
        <f t="array" ref="O203">Ikäryhmähinnat[Ikä 18-64]*Ikärakenne[[#This Row],[18–64-vuotiaat]]</f>
        <v>127039.31999999999</v>
      </c>
      <c r="P203" s="178">
        <f>SUM(Ikärakenne[[#This Row],[Ikä 0–5]:[Ikä 18-64]])</f>
        <v>5404329.1200000001</v>
      </c>
    </row>
    <row r="204" spans="1:16" x14ac:dyDescent="0.25">
      <c r="A204" s="127">
        <v>626</v>
      </c>
      <c r="B204" s="124" t="s">
        <v>209</v>
      </c>
      <c r="C204" s="38">
        <f>SUM(Ikärakenne[[#This Row],[0–5-vuotiaat]:[16 vuotta täyttäneet]])</f>
        <v>4702</v>
      </c>
      <c r="D204" s="41">
        <v>172</v>
      </c>
      <c r="E204" s="41">
        <v>43</v>
      </c>
      <c r="F204" s="41">
        <v>284</v>
      </c>
      <c r="G204" s="41">
        <v>179</v>
      </c>
      <c r="H204" s="41">
        <v>4024</v>
      </c>
      <c r="I204" s="41">
        <v>2132</v>
      </c>
      <c r="J204" s="136" cm="1">
        <f t="array" ref="J204">Ikäryhmähinnat[Ikä 0–5]*Ikärakenne[[#This Row],[0–5-vuotiaat]]</f>
        <v>1542941.48</v>
      </c>
      <c r="K204" s="136" cm="1">
        <f t="array" ref="K204">Ikäryhmähinnat[Ikä 6]*Ikärakenne[[#This Row],[6 vuotiaat]]</f>
        <v>410165.38999999996</v>
      </c>
      <c r="L204" s="136" cm="1">
        <f t="array" ref="L204">Ikäryhmähinnat[Ikä 7–12]*Ikärakenne[[#This Row],[7–12-vuotiaat]]</f>
        <v>2320873.56</v>
      </c>
      <c r="M204" s="136" cm="1">
        <f t="array" ref="M204">Ikäryhmähinnat[Ikä 13–15]*Ikärakenne[[#This Row],[13–15-vuotiaat]]</f>
        <v>2478996.06</v>
      </c>
      <c r="N204" s="136" cm="1">
        <f t="array" ref="N204">Ikäryhmähinnat[Ikä 16+]*Ikärakenne[[#This Row],[16 vuotta täyttäneet]]</f>
        <v>282565.27999999997</v>
      </c>
      <c r="O204" s="136" cm="1">
        <f t="array" ref="O204">Ikäryhmähinnat[Ikä 18-64]*Ikärakenne[[#This Row],[18–64-vuotiaat]]</f>
        <v>183501.24</v>
      </c>
      <c r="P204" s="178">
        <f>SUM(Ikärakenne[[#This Row],[Ikä 0–5]:[Ikä 18-64]])</f>
        <v>7219043.0100000007</v>
      </c>
    </row>
    <row r="205" spans="1:16" x14ac:dyDescent="0.25">
      <c r="A205" s="127">
        <v>630</v>
      </c>
      <c r="B205" s="124" t="s">
        <v>210</v>
      </c>
      <c r="C205" s="38">
        <f>SUM(Ikärakenne[[#This Row],[0–5-vuotiaat]:[16 vuotta täyttäneet]])</f>
        <v>1641</v>
      </c>
      <c r="D205" s="41">
        <v>136</v>
      </c>
      <c r="E205" s="41">
        <v>19</v>
      </c>
      <c r="F205" s="41">
        <v>137</v>
      </c>
      <c r="G205" s="41">
        <v>77</v>
      </c>
      <c r="H205" s="41">
        <v>1272</v>
      </c>
      <c r="I205" s="41">
        <v>807</v>
      </c>
      <c r="J205" s="136" cm="1">
        <f t="array" ref="J205">Ikäryhmähinnat[Ikä 0–5]*Ikärakenne[[#This Row],[0–5-vuotiaat]]</f>
        <v>1220000.24</v>
      </c>
      <c r="K205" s="136" cm="1">
        <f t="array" ref="K205">Ikäryhmähinnat[Ikä 6]*Ikärakenne[[#This Row],[6 vuotiaat]]</f>
        <v>181235.87</v>
      </c>
      <c r="L205" s="136" cm="1">
        <f t="array" ref="L205">Ikäryhmähinnat[Ikä 7–12]*Ikärakenne[[#This Row],[7–12-vuotiaat]]</f>
        <v>1119576.33</v>
      </c>
      <c r="M205" s="136" cm="1">
        <f t="array" ref="M205">Ikäryhmähinnat[Ikä 13–15]*Ikärakenne[[#This Row],[13–15-vuotiaat]]</f>
        <v>1066383.78</v>
      </c>
      <c r="N205" s="136" cm="1">
        <f t="array" ref="N205">Ikäryhmähinnat[Ikä 16+]*Ikärakenne[[#This Row],[16 vuotta täyttäneet]]</f>
        <v>89319.84</v>
      </c>
      <c r="O205" s="136" cm="1">
        <f t="array" ref="O205">Ikäryhmähinnat[Ikä 18-64]*Ikärakenne[[#This Row],[18–64-vuotiaat]]</f>
        <v>69458.489999999991</v>
      </c>
      <c r="P205" s="178">
        <f>SUM(Ikärakenne[[#This Row],[Ikä 0–5]:[Ikä 18-64]])</f>
        <v>3745974.55</v>
      </c>
    </row>
    <row r="206" spans="1:16" x14ac:dyDescent="0.25">
      <c r="A206" s="127">
        <v>631</v>
      </c>
      <c r="B206" s="124" t="s">
        <v>211</v>
      </c>
      <c r="C206" s="38">
        <f>SUM(Ikärakenne[[#This Row],[0–5-vuotiaat]:[16 vuotta täyttäneet]])</f>
        <v>1919</v>
      </c>
      <c r="D206" s="41">
        <v>94</v>
      </c>
      <c r="E206" s="41">
        <v>12</v>
      </c>
      <c r="F206" s="41">
        <v>119</v>
      </c>
      <c r="G206" s="41">
        <v>70</v>
      </c>
      <c r="H206" s="41">
        <v>1624</v>
      </c>
      <c r="I206" s="41">
        <v>987</v>
      </c>
      <c r="J206" s="136" cm="1">
        <f t="array" ref="J206">Ikäryhmähinnat[Ikä 0–5]*Ikärakenne[[#This Row],[0–5-vuotiaat]]</f>
        <v>843235.46</v>
      </c>
      <c r="K206" s="136" cm="1">
        <f t="array" ref="K206">Ikäryhmähinnat[Ikä 6]*Ikärakenne[[#This Row],[6 vuotiaat]]</f>
        <v>114464.76</v>
      </c>
      <c r="L206" s="136" cm="1">
        <f t="array" ref="L206">Ikäryhmähinnat[Ikä 7–12]*Ikärakenne[[#This Row],[7–12-vuotiaat]]</f>
        <v>972478.71</v>
      </c>
      <c r="M206" s="136" cm="1">
        <f t="array" ref="M206">Ikäryhmähinnat[Ikä 13–15]*Ikärakenne[[#This Row],[13–15-vuotiaat]]</f>
        <v>969439.79999999993</v>
      </c>
      <c r="N206" s="136" cm="1">
        <f t="array" ref="N206">Ikäryhmähinnat[Ikä 16+]*Ikärakenne[[#This Row],[16 vuotta täyttäneet]]</f>
        <v>114037.28</v>
      </c>
      <c r="O206" s="136" cm="1">
        <f t="array" ref="O206">Ikäryhmähinnat[Ikä 18-64]*Ikärakenne[[#This Row],[18–64-vuotiaat]]</f>
        <v>84951.09</v>
      </c>
      <c r="P206" s="178">
        <f>SUM(Ikärakenne[[#This Row],[Ikä 0–5]:[Ikä 18-64]])</f>
        <v>3098607.0999999996</v>
      </c>
    </row>
    <row r="207" spans="1:16" x14ac:dyDescent="0.25">
      <c r="A207" s="127">
        <v>635</v>
      </c>
      <c r="B207" s="124" t="s">
        <v>212</v>
      </c>
      <c r="C207" s="38">
        <f>SUM(Ikärakenne[[#This Row],[0–5-vuotiaat]:[16 vuotta täyttäneet]])</f>
        <v>6238</v>
      </c>
      <c r="D207" s="41">
        <v>254</v>
      </c>
      <c r="E207" s="41">
        <v>50</v>
      </c>
      <c r="F207" s="41">
        <v>361</v>
      </c>
      <c r="G207" s="41">
        <v>212</v>
      </c>
      <c r="H207" s="41">
        <v>5361</v>
      </c>
      <c r="I207" s="41">
        <v>3257</v>
      </c>
      <c r="J207" s="136" cm="1">
        <f t="array" ref="J207">Ikäryhmähinnat[Ikä 0–5]*Ikärakenne[[#This Row],[0–5-vuotiaat]]</f>
        <v>2278529.86</v>
      </c>
      <c r="K207" s="136" cm="1">
        <f t="array" ref="K207">Ikäryhmähinnat[Ikä 6]*Ikärakenne[[#This Row],[6 vuotiaat]]</f>
        <v>476936.5</v>
      </c>
      <c r="L207" s="136" cm="1">
        <f t="array" ref="L207">Ikäryhmähinnat[Ikä 7–12]*Ikärakenne[[#This Row],[7–12-vuotiaat]]</f>
        <v>2950124.49</v>
      </c>
      <c r="M207" s="136" cm="1">
        <f t="array" ref="M207">Ikäryhmähinnat[Ikä 13–15]*Ikärakenne[[#This Row],[13–15-vuotiaat]]</f>
        <v>2936017.6799999997</v>
      </c>
      <c r="N207" s="136" cm="1">
        <f t="array" ref="N207">Ikäryhmähinnat[Ikä 16+]*Ikärakenne[[#This Row],[16 vuotta täyttäneet]]</f>
        <v>376449.42</v>
      </c>
      <c r="O207" s="136" cm="1">
        <f t="array" ref="O207">Ikäryhmähinnat[Ikä 18-64]*Ikärakenne[[#This Row],[18–64-vuotiaat]]</f>
        <v>280329.99</v>
      </c>
      <c r="P207" s="178">
        <f>SUM(Ikärakenne[[#This Row],[Ikä 0–5]:[Ikä 18-64]])</f>
        <v>9298387.9399999995</v>
      </c>
    </row>
    <row r="208" spans="1:16" x14ac:dyDescent="0.25">
      <c r="A208" s="127">
        <v>636</v>
      </c>
      <c r="B208" s="124" t="s">
        <v>213</v>
      </c>
      <c r="C208" s="38">
        <f>SUM(Ikärakenne[[#This Row],[0–5-vuotiaat]:[16 vuotta täyttäneet]])</f>
        <v>8011</v>
      </c>
      <c r="D208" s="41">
        <v>394</v>
      </c>
      <c r="E208" s="41">
        <v>64</v>
      </c>
      <c r="F208" s="41">
        <v>611</v>
      </c>
      <c r="G208" s="41">
        <v>349</v>
      </c>
      <c r="H208" s="41">
        <v>6593</v>
      </c>
      <c r="I208" s="41">
        <v>4219</v>
      </c>
      <c r="J208" s="136" cm="1">
        <f t="array" ref="J208">Ikäryhmähinnat[Ikä 0–5]*Ikärakenne[[#This Row],[0–5-vuotiaat]]</f>
        <v>3534412.46</v>
      </c>
      <c r="K208" s="136" cm="1">
        <f t="array" ref="K208">Ikäryhmähinnat[Ikä 6]*Ikärakenne[[#This Row],[6 vuotiaat]]</f>
        <v>610478.72</v>
      </c>
      <c r="L208" s="136" cm="1">
        <f t="array" ref="L208">Ikäryhmähinnat[Ikä 7–12]*Ikärakenne[[#This Row],[7–12-vuotiaat]]</f>
        <v>4993146.99</v>
      </c>
      <c r="M208" s="136" cm="1">
        <f t="array" ref="M208">Ikäryhmähinnat[Ikä 13–15]*Ikärakenne[[#This Row],[13–15-vuotiaat]]</f>
        <v>4833349.8599999994</v>
      </c>
      <c r="N208" s="136" cm="1">
        <f t="array" ref="N208">Ikäryhmähinnat[Ikä 16+]*Ikärakenne[[#This Row],[16 vuotta täyttäneet]]</f>
        <v>462960.46</v>
      </c>
      <c r="O208" s="136" cm="1">
        <f t="array" ref="O208">Ikäryhmähinnat[Ikä 18-64]*Ikärakenne[[#This Row],[18–64-vuotiaat]]</f>
        <v>363129.32999999996</v>
      </c>
      <c r="P208" s="178">
        <f>SUM(Ikärakenne[[#This Row],[Ikä 0–5]:[Ikä 18-64]])</f>
        <v>14797477.82</v>
      </c>
    </row>
    <row r="209" spans="1:16" x14ac:dyDescent="0.25">
      <c r="A209" s="127">
        <v>638</v>
      </c>
      <c r="B209" s="124" t="s">
        <v>214</v>
      </c>
      <c r="C209" s="38">
        <f>SUM(Ikärakenne[[#This Row],[0–5-vuotiaat]:[16 vuotta täyttäneet]])</f>
        <v>51737</v>
      </c>
      <c r="D209" s="41">
        <v>2729</v>
      </c>
      <c r="E209" s="41">
        <v>508</v>
      </c>
      <c r="F209" s="41">
        <v>3607</v>
      </c>
      <c r="G209" s="41">
        <v>2011</v>
      </c>
      <c r="H209" s="41">
        <v>42882</v>
      </c>
      <c r="I209" s="41">
        <v>29529</v>
      </c>
      <c r="J209" s="136" cm="1">
        <f t="array" ref="J209">Ikäryhmähinnat[Ikä 0–5]*Ikärakenne[[#This Row],[0–5-vuotiaat]]</f>
        <v>24480740.109999999</v>
      </c>
      <c r="K209" s="136" cm="1">
        <f t="array" ref="K209">Ikäryhmähinnat[Ikä 6]*Ikärakenne[[#This Row],[6 vuotiaat]]</f>
        <v>4845674.84</v>
      </c>
      <c r="L209" s="136" cm="1">
        <f t="array" ref="L209">Ikäryhmähinnat[Ikä 7–12]*Ikärakenne[[#This Row],[7–12-vuotiaat]]</f>
        <v>29476728.629999999</v>
      </c>
      <c r="M209" s="136" cm="1">
        <f t="array" ref="M209">Ikäryhmähinnat[Ikä 13–15]*Ikärakenne[[#This Row],[13–15-vuotiaat]]</f>
        <v>27850620.539999999</v>
      </c>
      <c r="N209" s="136" cm="1">
        <f t="array" ref="N209">Ikäryhmähinnat[Ikä 16+]*Ikärakenne[[#This Row],[16 vuotta täyttäneet]]</f>
        <v>3011174.04</v>
      </c>
      <c r="O209" s="136" cm="1">
        <f t="array" ref="O209">Ikäryhmähinnat[Ikä 18-64]*Ikärakenne[[#This Row],[18–64-vuotiaat]]</f>
        <v>2541561.0299999998</v>
      </c>
      <c r="P209" s="178">
        <f>SUM(Ikärakenne[[#This Row],[Ikä 0–5]:[Ikä 18-64]])</f>
        <v>92206499.190000013</v>
      </c>
    </row>
    <row r="210" spans="1:16" x14ac:dyDescent="0.25">
      <c r="A210" s="127">
        <v>678</v>
      </c>
      <c r="B210" s="124" t="s">
        <v>215</v>
      </c>
      <c r="C210" s="38">
        <f>SUM(Ikärakenne[[#This Row],[0–5-vuotiaat]:[16 vuotta täyttäneet]])</f>
        <v>23571</v>
      </c>
      <c r="D210" s="41">
        <v>1093</v>
      </c>
      <c r="E210" s="41">
        <v>217</v>
      </c>
      <c r="F210" s="41">
        <v>1760</v>
      </c>
      <c r="G210" s="41">
        <v>1042</v>
      </c>
      <c r="H210" s="41">
        <v>19459</v>
      </c>
      <c r="I210" s="41">
        <v>12125</v>
      </c>
      <c r="J210" s="136" cm="1">
        <f t="array" ref="J210">Ikäryhmähinnat[Ikä 0–5]*Ikärakenne[[#This Row],[0–5-vuotiaat]]</f>
        <v>9804854.870000001</v>
      </c>
      <c r="K210" s="136" cm="1">
        <f t="array" ref="K210">Ikäryhmähinnat[Ikä 6]*Ikärakenne[[#This Row],[6 vuotiaat]]</f>
        <v>2069904.41</v>
      </c>
      <c r="L210" s="136" cm="1">
        <f t="array" ref="L210">Ikäryhmähinnat[Ikä 7–12]*Ikärakenne[[#This Row],[7–12-vuotiaat]]</f>
        <v>14382878.4</v>
      </c>
      <c r="M210" s="136" cm="1">
        <f t="array" ref="M210">Ikäryhmähinnat[Ikä 13–15]*Ikärakenne[[#This Row],[13–15-vuotiaat]]</f>
        <v>14430803.879999999</v>
      </c>
      <c r="N210" s="136" cm="1">
        <f t="array" ref="N210">Ikäryhmähinnat[Ikä 16+]*Ikärakenne[[#This Row],[16 vuotta täyttäneet]]</f>
        <v>1366410.98</v>
      </c>
      <c r="O210" s="136" cm="1">
        <f t="array" ref="O210">Ikäryhmähinnat[Ikä 18-64]*Ikärakenne[[#This Row],[18–64-vuotiaat]]</f>
        <v>1043598.7499999999</v>
      </c>
      <c r="P210" s="178">
        <f>SUM(Ikärakenne[[#This Row],[Ikä 0–5]:[Ikä 18-64]])</f>
        <v>43098451.289999999</v>
      </c>
    </row>
    <row r="211" spans="1:16" x14ac:dyDescent="0.25">
      <c r="A211" s="127">
        <v>680</v>
      </c>
      <c r="B211" s="124" t="s">
        <v>216</v>
      </c>
      <c r="C211" s="38">
        <f>SUM(Ikärakenne[[#This Row],[0–5-vuotiaat]:[16 vuotta täyttäneet]])</f>
        <v>25738</v>
      </c>
      <c r="D211" s="41">
        <v>1422</v>
      </c>
      <c r="E211" s="41">
        <v>232</v>
      </c>
      <c r="F211" s="41">
        <v>1676</v>
      </c>
      <c r="G211" s="41">
        <v>839</v>
      </c>
      <c r="H211" s="41">
        <v>21569</v>
      </c>
      <c r="I211" s="41">
        <v>14855</v>
      </c>
      <c r="J211" s="136" cm="1">
        <f t="array" ref="J211">Ikäryhmähinnat[Ikä 0–5]*Ikärakenne[[#This Row],[0–5-vuotiaat]]</f>
        <v>12756178.98</v>
      </c>
      <c r="K211" s="136" cm="1">
        <f t="array" ref="K211">Ikäryhmähinnat[Ikä 6]*Ikärakenne[[#This Row],[6 vuotiaat]]</f>
        <v>2212985.36</v>
      </c>
      <c r="L211" s="136" cm="1">
        <f t="array" ref="L211">Ikäryhmähinnat[Ikä 7–12]*Ikärakenne[[#This Row],[7–12-vuotiaat]]</f>
        <v>13696422.84</v>
      </c>
      <c r="M211" s="136" cm="1">
        <f t="array" ref="M211">Ikäryhmähinnat[Ikä 13–15]*Ikärakenne[[#This Row],[13–15-vuotiaat]]</f>
        <v>11619428.459999999</v>
      </c>
      <c r="N211" s="136" cm="1">
        <f t="array" ref="N211">Ikäryhmähinnat[Ikä 16+]*Ikärakenne[[#This Row],[16 vuotta täyttäneet]]</f>
        <v>1514575.18</v>
      </c>
      <c r="O211" s="136" cm="1">
        <f t="array" ref="O211">Ikäryhmähinnat[Ikä 18-64]*Ikärakenne[[#This Row],[18–64-vuotiaat]]</f>
        <v>1278569.8499999999</v>
      </c>
      <c r="P211" s="178">
        <f>SUM(Ikärakenne[[#This Row],[Ikä 0–5]:[Ikä 18-64]])</f>
        <v>43078160.670000002</v>
      </c>
    </row>
    <row r="212" spans="1:16" x14ac:dyDescent="0.25">
      <c r="A212" s="127">
        <v>681</v>
      </c>
      <c r="B212" s="124" t="s">
        <v>217</v>
      </c>
      <c r="C212" s="38">
        <f>SUM(Ikärakenne[[#This Row],[0–5-vuotiaat]:[16 vuotta täyttäneet]])</f>
        <v>3246</v>
      </c>
      <c r="D212" s="41">
        <v>104</v>
      </c>
      <c r="E212" s="41">
        <v>17</v>
      </c>
      <c r="F212" s="41">
        <v>188</v>
      </c>
      <c r="G212" s="41">
        <v>84</v>
      </c>
      <c r="H212" s="41">
        <v>2853</v>
      </c>
      <c r="I212" s="41">
        <v>1565</v>
      </c>
      <c r="J212" s="136" cm="1">
        <f t="array" ref="J212">Ikäryhmähinnat[Ikä 0–5]*Ikärakenne[[#This Row],[0–5-vuotiaat]]</f>
        <v>932941.36</v>
      </c>
      <c r="K212" s="136" cm="1">
        <f t="array" ref="K212">Ikäryhmähinnat[Ikä 6]*Ikärakenne[[#This Row],[6 vuotiaat]]</f>
        <v>162158.41</v>
      </c>
      <c r="L212" s="136" cm="1">
        <f t="array" ref="L212">Ikäryhmähinnat[Ikä 7–12]*Ikärakenne[[#This Row],[7–12-vuotiaat]]</f>
        <v>1536352.92</v>
      </c>
      <c r="M212" s="136" cm="1">
        <f t="array" ref="M212">Ikäryhmähinnat[Ikä 13–15]*Ikärakenne[[#This Row],[13–15-vuotiaat]]</f>
        <v>1163327.76</v>
      </c>
      <c r="N212" s="136" cm="1">
        <f t="array" ref="N212">Ikäryhmähinnat[Ikä 16+]*Ikärakenne[[#This Row],[16 vuotta täyttäneet]]</f>
        <v>200337.66</v>
      </c>
      <c r="O212" s="136" cm="1">
        <f t="array" ref="O212">Ikäryhmähinnat[Ikä 18-64]*Ikärakenne[[#This Row],[18–64-vuotiaat]]</f>
        <v>134699.54999999999</v>
      </c>
      <c r="P212" s="178">
        <f>SUM(Ikärakenne[[#This Row],[Ikä 0–5]:[Ikä 18-64]])</f>
        <v>4129817.66</v>
      </c>
    </row>
    <row r="213" spans="1:16" x14ac:dyDescent="0.25">
      <c r="A213" s="127">
        <v>683</v>
      </c>
      <c r="B213" s="124" t="s">
        <v>218</v>
      </c>
      <c r="C213" s="38">
        <f>SUM(Ikärakenne[[#This Row],[0–5-vuotiaat]:[16 vuotta täyttäneet]])</f>
        <v>3570</v>
      </c>
      <c r="D213" s="41">
        <v>161</v>
      </c>
      <c r="E213" s="41">
        <v>30</v>
      </c>
      <c r="F213" s="41">
        <v>266</v>
      </c>
      <c r="G213" s="41">
        <v>182</v>
      </c>
      <c r="H213" s="41">
        <v>2931</v>
      </c>
      <c r="I213" s="41">
        <v>1654</v>
      </c>
      <c r="J213" s="136" cm="1">
        <f t="array" ref="J213">Ikäryhmähinnat[Ikä 0–5]*Ikärakenne[[#This Row],[0–5-vuotiaat]]</f>
        <v>1444264.99</v>
      </c>
      <c r="K213" s="136" cm="1">
        <f t="array" ref="K213">Ikäryhmähinnat[Ikä 6]*Ikärakenne[[#This Row],[6 vuotiaat]]</f>
        <v>286161.89999999997</v>
      </c>
      <c r="L213" s="136" cm="1">
        <f t="array" ref="L213">Ikäryhmähinnat[Ikä 7–12]*Ikärakenne[[#This Row],[7–12-vuotiaat]]</f>
        <v>2173775.94</v>
      </c>
      <c r="M213" s="136" cm="1">
        <f t="array" ref="M213">Ikäryhmähinnat[Ikä 13–15]*Ikärakenne[[#This Row],[13–15-vuotiaat]]</f>
        <v>2520543.48</v>
      </c>
      <c r="N213" s="136" cm="1">
        <f t="array" ref="N213">Ikäryhmähinnat[Ikä 16+]*Ikärakenne[[#This Row],[16 vuotta täyttäneet]]</f>
        <v>205814.82</v>
      </c>
      <c r="O213" s="136" cm="1">
        <f t="array" ref="O213">Ikäryhmähinnat[Ikä 18-64]*Ikärakenne[[#This Row],[18–64-vuotiaat]]</f>
        <v>142359.78</v>
      </c>
      <c r="P213" s="178">
        <f>SUM(Ikärakenne[[#This Row],[Ikä 0–5]:[Ikä 18-64]])</f>
        <v>6772920.9100000011</v>
      </c>
    </row>
    <row r="214" spans="1:16" x14ac:dyDescent="0.25">
      <c r="A214" s="127">
        <v>684</v>
      </c>
      <c r="B214" s="124" t="s">
        <v>219</v>
      </c>
      <c r="C214" s="38">
        <f>SUM(Ikärakenne[[#This Row],[0–5-vuotiaat]:[16 vuotta täyttäneet]])</f>
        <v>38968</v>
      </c>
      <c r="D214" s="41">
        <v>1717</v>
      </c>
      <c r="E214" s="41">
        <v>285</v>
      </c>
      <c r="F214" s="41">
        <v>2280</v>
      </c>
      <c r="G214" s="41">
        <v>1303</v>
      </c>
      <c r="H214" s="41">
        <v>33383</v>
      </c>
      <c r="I214" s="41">
        <v>21933</v>
      </c>
      <c r="J214" s="136" cm="1">
        <f t="array" ref="J214">Ikäryhmähinnat[Ikä 0–5]*Ikärakenne[[#This Row],[0–5-vuotiaat]]</f>
        <v>15402503.029999999</v>
      </c>
      <c r="K214" s="136" cm="1">
        <f t="array" ref="K214">Ikäryhmähinnat[Ikä 6]*Ikärakenne[[#This Row],[6 vuotiaat]]</f>
        <v>2718538.05</v>
      </c>
      <c r="L214" s="136" cm="1">
        <f t="array" ref="L214">Ikäryhmähinnat[Ikä 7–12]*Ikärakenne[[#This Row],[7–12-vuotiaat]]</f>
        <v>18632365.199999999</v>
      </c>
      <c r="M214" s="136" cm="1">
        <f t="array" ref="M214">Ikäryhmähinnat[Ikä 13–15]*Ikärakenne[[#This Row],[13–15-vuotiaat]]</f>
        <v>18045429.419999998</v>
      </c>
      <c r="N214" s="136" cm="1">
        <f t="array" ref="N214">Ikäryhmähinnat[Ikä 16+]*Ikärakenne[[#This Row],[16 vuotta täyttäneet]]</f>
        <v>2344154.2599999998</v>
      </c>
      <c r="O214" s="136" cm="1">
        <f t="array" ref="O214">Ikäryhmähinnat[Ikä 18-64]*Ikärakenne[[#This Row],[18–64-vuotiaat]]</f>
        <v>1887773.3099999998</v>
      </c>
      <c r="P214" s="178">
        <f>SUM(Ikärakenne[[#This Row],[Ikä 0–5]:[Ikä 18-64]])</f>
        <v>59030763.270000003</v>
      </c>
    </row>
    <row r="215" spans="1:16" x14ac:dyDescent="0.25">
      <c r="A215" s="127">
        <v>686</v>
      </c>
      <c r="B215" s="124" t="s">
        <v>220</v>
      </c>
      <c r="C215" s="38">
        <f>SUM(Ikärakenne[[#This Row],[0–5-vuotiaat]:[16 vuotta täyttäneet]])</f>
        <v>2935</v>
      </c>
      <c r="D215" s="41">
        <v>80</v>
      </c>
      <c r="E215" s="41">
        <v>18</v>
      </c>
      <c r="F215" s="41">
        <v>155</v>
      </c>
      <c r="G215" s="41">
        <v>89</v>
      </c>
      <c r="H215" s="41">
        <v>2593</v>
      </c>
      <c r="I215" s="41">
        <v>1425</v>
      </c>
      <c r="J215" s="136" cm="1">
        <f t="array" ref="J215">Ikäryhmähinnat[Ikä 0–5]*Ikärakenne[[#This Row],[0–5-vuotiaat]]</f>
        <v>717647.2</v>
      </c>
      <c r="K215" s="136" cm="1">
        <f t="array" ref="K215">Ikäryhmähinnat[Ikä 6]*Ikärakenne[[#This Row],[6 vuotiaat]]</f>
        <v>171697.13999999998</v>
      </c>
      <c r="L215" s="136" cm="1">
        <f t="array" ref="L215">Ikäryhmähinnat[Ikä 7–12]*Ikärakenne[[#This Row],[7–12-vuotiaat]]</f>
        <v>1266673.95</v>
      </c>
      <c r="M215" s="136" cm="1">
        <f t="array" ref="M215">Ikäryhmähinnat[Ikä 13–15]*Ikärakenne[[#This Row],[13–15-vuotiaat]]</f>
        <v>1232573.46</v>
      </c>
      <c r="N215" s="136" cm="1">
        <f t="array" ref="N215">Ikäryhmähinnat[Ikä 16+]*Ikärakenne[[#This Row],[16 vuotta täyttäneet]]</f>
        <v>182080.46</v>
      </c>
      <c r="O215" s="136" cm="1">
        <f t="array" ref="O215">Ikäryhmähinnat[Ikä 18-64]*Ikärakenne[[#This Row],[18–64-vuotiaat]]</f>
        <v>122649.74999999999</v>
      </c>
      <c r="P215" s="178">
        <f>SUM(Ikärakenne[[#This Row],[Ikä 0–5]:[Ikä 18-64]])</f>
        <v>3693321.96</v>
      </c>
    </row>
    <row r="216" spans="1:16" x14ac:dyDescent="0.25">
      <c r="A216" s="127">
        <v>687</v>
      </c>
      <c r="B216" s="124" t="s">
        <v>221</v>
      </c>
      <c r="C216" s="38">
        <f>SUM(Ikärakenne[[#This Row],[0–5-vuotiaat]:[16 vuotta täyttäneet]])</f>
        <v>1413</v>
      </c>
      <c r="D216" s="41">
        <v>35</v>
      </c>
      <c r="E216" s="41">
        <v>7</v>
      </c>
      <c r="F216" s="41">
        <v>53</v>
      </c>
      <c r="G216" s="41">
        <v>37</v>
      </c>
      <c r="H216" s="41">
        <v>1281</v>
      </c>
      <c r="I216" s="41">
        <v>643</v>
      </c>
      <c r="J216" s="136" cm="1">
        <f t="array" ref="J216">Ikäryhmähinnat[Ikä 0–5]*Ikärakenne[[#This Row],[0–5-vuotiaat]]</f>
        <v>313970.65000000002</v>
      </c>
      <c r="K216" s="136" cm="1">
        <f t="array" ref="K216">Ikäryhmähinnat[Ikä 6]*Ikärakenne[[#This Row],[6 vuotiaat]]</f>
        <v>66771.11</v>
      </c>
      <c r="L216" s="136" cm="1">
        <f t="array" ref="L216">Ikäryhmähinnat[Ikä 7–12]*Ikärakenne[[#This Row],[7–12-vuotiaat]]</f>
        <v>433120.77</v>
      </c>
      <c r="M216" s="136" cm="1">
        <f t="array" ref="M216">Ikäryhmähinnat[Ikä 13–15]*Ikärakenne[[#This Row],[13–15-vuotiaat]]</f>
        <v>512418.18</v>
      </c>
      <c r="N216" s="136" cm="1">
        <f t="array" ref="N216">Ikäryhmähinnat[Ikä 16+]*Ikärakenne[[#This Row],[16 vuotta täyttäneet]]</f>
        <v>89951.819999999992</v>
      </c>
      <c r="O216" s="136" cm="1">
        <f t="array" ref="O216">Ikäryhmähinnat[Ikä 18-64]*Ikärakenne[[#This Row],[18–64-vuotiaat]]</f>
        <v>55343.009999999995</v>
      </c>
      <c r="P216" s="178">
        <f>SUM(Ikärakenne[[#This Row],[Ikä 0–5]:[Ikä 18-64]])</f>
        <v>1471575.54</v>
      </c>
    </row>
    <row r="217" spans="1:16" x14ac:dyDescent="0.25">
      <c r="A217" s="127">
        <v>689</v>
      </c>
      <c r="B217" s="124" t="s">
        <v>222</v>
      </c>
      <c r="C217" s="38">
        <f>SUM(Ikärakenne[[#This Row],[0–5-vuotiaat]:[16 vuotta täyttäneet]])</f>
        <v>3008</v>
      </c>
      <c r="D217" s="41">
        <v>78</v>
      </c>
      <c r="E217" s="41">
        <v>23</v>
      </c>
      <c r="F217" s="41">
        <v>124</v>
      </c>
      <c r="G217" s="41">
        <v>72</v>
      </c>
      <c r="H217" s="41">
        <v>2711</v>
      </c>
      <c r="I217" s="41">
        <v>1396</v>
      </c>
      <c r="J217" s="136" cm="1">
        <f t="array" ref="J217">Ikäryhmähinnat[Ikä 0–5]*Ikärakenne[[#This Row],[0–5-vuotiaat]]</f>
        <v>699706.02</v>
      </c>
      <c r="K217" s="136" cm="1">
        <f t="array" ref="K217">Ikäryhmähinnat[Ikä 6]*Ikärakenne[[#This Row],[6 vuotiaat]]</f>
        <v>219390.78999999998</v>
      </c>
      <c r="L217" s="136" cm="1">
        <f t="array" ref="L217">Ikäryhmähinnat[Ikä 7–12]*Ikärakenne[[#This Row],[7–12-vuotiaat]]</f>
        <v>1013339.16</v>
      </c>
      <c r="M217" s="136" cm="1">
        <f t="array" ref="M217">Ikäryhmähinnat[Ikä 13–15]*Ikärakenne[[#This Row],[13–15-vuotiaat]]</f>
        <v>997138.08</v>
      </c>
      <c r="N217" s="136" cm="1">
        <f t="array" ref="N217">Ikäryhmähinnat[Ikä 16+]*Ikärakenne[[#This Row],[16 vuotta täyttäneet]]</f>
        <v>190366.41999999998</v>
      </c>
      <c r="O217" s="136" cm="1">
        <f t="array" ref="O217">Ikäryhmähinnat[Ikä 18-64]*Ikärakenne[[#This Row],[18–64-vuotiaat]]</f>
        <v>120153.71999999999</v>
      </c>
      <c r="P217" s="178">
        <f>SUM(Ikärakenne[[#This Row],[Ikä 0–5]:[Ikä 18-64]])</f>
        <v>3240094.1900000004</v>
      </c>
    </row>
    <row r="218" spans="1:16" x14ac:dyDescent="0.25">
      <c r="A218" s="127">
        <v>691</v>
      </c>
      <c r="B218" s="124" t="s">
        <v>223</v>
      </c>
      <c r="C218" s="38">
        <f>SUM(Ikärakenne[[#This Row],[0–5-vuotiaat]:[16 vuotta täyttäneet]])</f>
        <v>2556</v>
      </c>
      <c r="D218" s="41">
        <v>154</v>
      </c>
      <c r="E218" s="41">
        <v>36</v>
      </c>
      <c r="F218" s="41">
        <v>208</v>
      </c>
      <c r="G218" s="41">
        <v>103</v>
      </c>
      <c r="H218" s="41">
        <v>2055</v>
      </c>
      <c r="I218" s="41">
        <v>1215</v>
      </c>
      <c r="J218" s="136" cm="1">
        <f t="array" ref="J218">Ikäryhmähinnat[Ikä 0–5]*Ikärakenne[[#This Row],[0–5-vuotiaat]]</f>
        <v>1381470.86</v>
      </c>
      <c r="K218" s="136" cm="1">
        <f t="array" ref="K218">Ikäryhmähinnat[Ikä 6]*Ikärakenne[[#This Row],[6 vuotiaat]]</f>
        <v>343394.27999999997</v>
      </c>
      <c r="L218" s="136" cm="1">
        <f t="array" ref="L218">Ikäryhmähinnat[Ikä 7–12]*Ikärakenne[[#This Row],[7–12-vuotiaat]]</f>
        <v>1699794.72</v>
      </c>
      <c r="M218" s="136" cm="1">
        <f t="array" ref="M218">Ikäryhmähinnat[Ikä 13–15]*Ikärakenne[[#This Row],[13–15-vuotiaat]]</f>
        <v>1426461.42</v>
      </c>
      <c r="N218" s="136" cm="1">
        <f t="array" ref="N218">Ikäryhmähinnat[Ikä 16+]*Ikärakenne[[#This Row],[16 vuotta täyttäneet]]</f>
        <v>144302.1</v>
      </c>
      <c r="O218" s="136" cm="1">
        <f t="array" ref="O218">Ikäryhmähinnat[Ikä 18-64]*Ikärakenne[[#This Row],[18–64-vuotiaat]]</f>
        <v>104575.04999999999</v>
      </c>
      <c r="P218" s="178">
        <f>SUM(Ikärakenne[[#This Row],[Ikä 0–5]:[Ikä 18-64]])</f>
        <v>5099998.43</v>
      </c>
    </row>
    <row r="219" spans="1:16" x14ac:dyDescent="0.25">
      <c r="A219" s="127">
        <v>694</v>
      </c>
      <c r="B219" s="124" t="s">
        <v>224</v>
      </c>
      <c r="C219" s="38">
        <f>SUM(Ikärakenne[[#This Row],[0–5-vuotiaat]:[16 vuotta täyttäneet]])</f>
        <v>28643</v>
      </c>
      <c r="D219" s="41">
        <v>1189</v>
      </c>
      <c r="E219" s="41">
        <v>257</v>
      </c>
      <c r="F219" s="41">
        <v>1775</v>
      </c>
      <c r="G219" s="41">
        <v>1091</v>
      </c>
      <c r="H219" s="41">
        <v>24331</v>
      </c>
      <c r="I219" s="41">
        <v>16480</v>
      </c>
      <c r="J219" s="136" cm="1">
        <f t="array" ref="J219">Ikäryhmähinnat[Ikä 0–5]*Ikärakenne[[#This Row],[0–5-vuotiaat]]</f>
        <v>10666031.51</v>
      </c>
      <c r="K219" s="136" cm="1">
        <f t="array" ref="K219">Ikäryhmähinnat[Ikä 6]*Ikärakenne[[#This Row],[6 vuotiaat]]</f>
        <v>2451453.61</v>
      </c>
      <c r="L219" s="136" cm="1">
        <f t="array" ref="L219">Ikäryhmähinnat[Ikä 7–12]*Ikärakenne[[#This Row],[7–12-vuotiaat]]</f>
        <v>14505459.75</v>
      </c>
      <c r="M219" s="136" cm="1">
        <f t="array" ref="M219">Ikäryhmähinnat[Ikä 13–15]*Ikärakenne[[#This Row],[13–15-vuotiaat]]</f>
        <v>15109411.74</v>
      </c>
      <c r="N219" s="136" cm="1">
        <f t="array" ref="N219">Ikäryhmähinnat[Ikä 16+]*Ikärakenne[[#This Row],[16 vuotta täyttäneet]]</f>
        <v>1708522.82</v>
      </c>
      <c r="O219" s="136" cm="1">
        <f t="array" ref="O219">Ikäryhmähinnat[Ikä 18-64]*Ikärakenne[[#This Row],[18–64-vuotiaat]]</f>
        <v>1418433.5999999999</v>
      </c>
      <c r="P219" s="178">
        <f>SUM(Ikärakenne[[#This Row],[Ikä 0–5]:[Ikä 18-64]])</f>
        <v>45859313.030000001</v>
      </c>
    </row>
    <row r="220" spans="1:16" x14ac:dyDescent="0.25">
      <c r="A220" s="127">
        <v>697</v>
      </c>
      <c r="B220" s="124" t="s">
        <v>225</v>
      </c>
      <c r="C220" s="38">
        <f>SUM(Ikärakenne[[#This Row],[0–5-vuotiaat]:[16 vuotta täyttäneet]])</f>
        <v>1163</v>
      </c>
      <c r="D220" s="41">
        <v>34</v>
      </c>
      <c r="E220" s="41">
        <v>6</v>
      </c>
      <c r="F220" s="41">
        <v>63</v>
      </c>
      <c r="G220" s="41">
        <v>28</v>
      </c>
      <c r="H220" s="41">
        <v>1032</v>
      </c>
      <c r="I220" s="41">
        <v>516</v>
      </c>
      <c r="J220" s="136" cm="1">
        <f t="array" ref="J220">Ikäryhmähinnat[Ikä 0–5]*Ikärakenne[[#This Row],[0–5-vuotiaat]]</f>
        <v>305000.06</v>
      </c>
      <c r="K220" s="136" cm="1">
        <f t="array" ref="K220">Ikäryhmähinnat[Ikä 6]*Ikärakenne[[#This Row],[6 vuotiaat]]</f>
        <v>57232.38</v>
      </c>
      <c r="L220" s="136" cm="1">
        <f t="array" ref="L220">Ikäryhmähinnat[Ikä 7–12]*Ikärakenne[[#This Row],[7–12-vuotiaat]]</f>
        <v>514841.67</v>
      </c>
      <c r="M220" s="136" cm="1">
        <f t="array" ref="M220">Ikäryhmähinnat[Ikä 13–15]*Ikärakenne[[#This Row],[13–15-vuotiaat]]</f>
        <v>387775.92</v>
      </c>
      <c r="N220" s="136" cm="1">
        <f t="array" ref="N220">Ikäryhmähinnat[Ikä 16+]*Ikärakenne[[#This Row],[16 vuotta täyttäneet]]</f>
        <v>72467.039999999994</v>
      </c>
      <c r="O220" s="136" cm="1">
        <f t="array" ref="O220">Ikäryhmähinnat[Ikä 18-64]*Ikärakenne[[#This Row],[18–64-vuotiaat]]</f>
        <v>44412.119999999995</v>
      </c>
      <c r="P220" s="178">
        <f>SUM(Ikärakenne[[#This Row],[Ikä 0–5]:[Ikä 18-64]])</f>
        <v>1381729.19</v>
      </c>
    </row>
    <row r="221" spans="1:16" x14ac:dyDescent="0.25">
      <c r="A221" s="127">
        <v>698</v>
      </c>
      <c r="B221" s="124" t="s">
        <v>226</v>
      </c>
      <c r="C221" s="38">
        <f>SUM(Ikärakenne[[#This Row],[0–5-vuotiaat]:[16 vuotta täyttäneet]])</f>
        <v>65722</v>
      </c>
      <c r="D221" s="41">
        <v>3584</v>
      </c>
      <c r="E221" s="41">
        <v>611</v>
      </c>
      <c r="F221" s="41">
        <v>4256</v>
      </c>
      <c r="G221" s="41">
        <v>2403</v>
      </c>
      <c r="H221" s="41">
        <v>54868</v>
      </c>
      <c r="I221" s="41">
        <v>39205</v>
      </c>
      <c r="J221" s="136" cm="1">
        <f t="array" ref="J221">Ikäryhmähinnat[Ikä 0–5]*Ikärakenne[[#This Row],[0–5-vuotiaat]]</f>
        <v>32150594.560000002</v>
      </c>
      <c r="K221" s="136" cm="1">
        <f t="array" ref="K221">Ikäryhmähinnat[Ikä 6]*Ikärakenne[[#This Row],[6 vuotiaat]]</f>
        <v>5828164.0299999993</v>
      </c>
      <c r="L221" s="136" cm="1">
        <f t="array" ref="L221">Ikäryhmähinnat[Ikä 7–12]*Ikärakenne[[#This Row],[7–12-vuotiaat]]</f>
        <v>34780415.039999999</v>
      </c>
      <c r="M221" s="136" cm="1">
        <f t="array" ref="M221">Ikäryhmähinnat[Ikä 13–15]*Ikärakenne[[#This Row],[13–15-vuotiaat]]</f>
        <v>33279483.419999998</v>
      </c>
      <c r="N221" s="136" cm="1">
        <f t="array" ref="N221">Ikäryhmähinnat[Ikä 16+]*Ikärakenne[[#This Row],[16 vuotta täyttäneet]]</f>
        <v>3852830.96</v>
      </c>
      <c r="O221" s="136" cm="1">
        <f t="array" ref="O221">Ikäryhmähinnat[Ikä 18-64]*Ikärakenne[[#This Row],[18–64-vuotiaat]]</f>
        <v>3374374.3499999996</v>
      </c>
      <c r="P221" s="178">
        <f>SUM(Ikärakenne[[#This Row],[Ikä 0–5]:[Ikä 18-64]])</f>
        <v>113265862.35999998</v>
      </c>
    </row>
    <row r="222" spans="1:16" x14ac:dyDescent="0.25">
      <c r="A222" s="127">
        <v>700</v>
      </c>
      <c r="B222" s="124" t="s">
        <v>227</v>
      </c>
      <c r="C222" s="38">
        <f>SUM(Ikärakenne[[#This Row],[0–5-vuotiaat]:[16 vuotta täyttäneet]])</f>
        <v>4733</v>
      </c>
      <c r="D222" s="41">
        <v>132</v>
      </c>
      <c r="E222" s="41">
        <v>25</v>
      </c>
      <c r="F222" s="41">
        <v>234</v>
      </c>
      <c r="G222" s="41">
        <v>166</v>
      </c>
      <c r="H222" s="41">
        <v>4176</v>
      </c>
      <c r="I222" s="41">
        <v>2302</v>
      </c>
      <c r="J222" s="136" cm="1">
        <f t="array" ref="J222">Ikäryhmähinnat[Ikä 0–5]*Ikärakenne[[#This Row],[0–5-vuotiaat]]</f>
        <v>1184117.8800000001</v>
      </c>
      <c r="K222" s="136" cm="1">
        <f t="array" ref="K222">Ikäryhmähinnat[Ikä 6]*Ikärakenne[[#This Row],[6 vuotiaat]]</f>
        <v>238468.25</v>
      </c>
      <c r="L222" s="136" cm="1">
        <f t="array" ref="L222">Ikäryhmähinnat[Ikä 7–12]*Ikärakenne[[#This Row],[7–12-vuotiaat]]</f>
        <v>1912269.06</v>
      </c>
      <c r="M222" s="136" cm="1">
        <f t="array" ref="M222">Ikäryhmähinnat[Ikä 13–15]*Ikärakenne[[#This Row],[13–15-vuotiaat]]</f>
        <v>2298957.2399999998</v>
      </c>
      <c r="N222" s="136" cm="1">
        <f t="array" ref="N222">Ikäryhmähinnat[Ikä 16+]*Ikärakenne[[#This Row],[16 vuotta täyttäneet]]</f>
        <v>293238.71999999997</v>
      </c>
      <c r="O222" s="136" cm="1">
        <f t="array" ref="O222">Ikäryhmähinnat[Ikä 18-64]*Ikärakenne[[#This Row],[18–64-vuotiaat]]</f>
        <v>198133.13999999998</v>
      </c>
      <c r="P222" s="178">
        <f>SUM(Ikärakenne[[#This Row],[Ikä 0–5]:[Ikä 18-64]])</f>
        <v>6125184.2899999991</v>
      </c>
    </row>
    <row r="223" spans="1:16" x14ac:dyDescent="0.25">
      <c r="A223" s="127">
        <v>702</v>
      </c>
      <c r="B223" s="124" t="s">
        <v>228</v>
      </c>
      <c r="C223" s="38">
        <f>SUM(Ikärakenne[[#This Row],[0–5-vuotiaat]:[16 vuotta täyttäneet]])</f>
        <v>4039</v>
      </c>
      <c r="D223" s="41">
        <v>132</v>
      </c>
      <c r="E223" s="41">
        <v>23</v>
      </c>
      <c r="F223" s="41">
        <v>188</v>
      </c>
      <c r="G223" s="41">
        <v>116</v>
      </c>
      <c r="H223" s="41">
        <v>3580</v>
      </c>
      <c r="I223" s="41">
        <v>1851</v>
      </c>
      <c r="J223" s="136" cm="1">
        <f t="array" ref="J223">Ikäryhmähinnat[Ikä 0–5]*Ikärakenne[[#This Row],[0–5-vuotiaat]]</f>
        <v>1184117.8800000001</v>
      </c>
      <c r="K223" s="136" cm="1">
        <f t="array" ref="K223">Ikäryhmähinnat[Ikä 6]*Ikärakenne[[#This Row],[6 vuotiaat]]</f>
        <v>219390.78999999998</v>
      </c>
      <c r="L223" s="136" cm="1">
        <f t="array" ref="L223">Ikäryhmähinnat[Ikä 7–12]*Ikärakenne[[#This Row],[7–12-vuotiaat]]</f>
        <v>1536352.92</v>
      </c>
      <c r="M223" s="136" cm="1">
        <f t="array" ref="M223">Ikäryhmähinnat[Ikä 13–15]*Ikärakenne[[#This Row],[13–15-vuotiaat]]</f>
        <v>1606500.24</v>
      </c>
      <c r="N223" s="136" cm="1">
        <f t="array" ref="N223">Ikäryhmähinnat[Ikä 16+]*Ikärakenne[[#This Row],[16 vuotta täyttäneet]]</f>
        <v>251387.6</v>
      </c>
      <c r="O223" s="136" cm="1">
        <f t="array" ref="O223">Ikäryhmähinnat[Ikä 18-64]*Ikärakenne[[#This Row],[18–64-vuotiaat]]</f>
        <v>159315.56999999998</v>
      </c>
      <c r="P223" s="178">
        <f>SUM(Ikärakenne[[#This Row],[Ikä 0–5]:[Ikä 18-64]])</f>
        <v>4957065</v>
      </c>
    </row>
    <row r="224" spans="1:16" x14ac:dyDescent="0.25">
      <c r="A224" s="127">
        <v>704</v>
      </c>
      <c r="B224" s="124" t="s">
        <v>229</v>
      </c>
      <c r="C224" s="38">
        <f>SUM(Ikärakenne[[#This Row],[0–5-vuotiaat]:[16 vuotta täyttäneet]])</f>
        <v>6418</v>
      </c>
      <c r="D224" s="41">
        <v>421</v>
      </c>
      <c r="E224" s="41">
        <v>91</v>
      </c>
      <c r="F224" s="41">
        <v>565</v>
      </c>
      <c r="G224" s="41">
        <v>262</v>
      </c>
      <c r="H224" s="41">
        <v>5079</v>
      </c>
      <c r="I224" s="41">
        <v>3539</v>
      </c>
      <c r="J224" s="136" cm="1">
        <f t="array" ref="J224">Ikäryhmähinnat[Ikä 0–5]*Ikärakenne[[#This Row],[0–5-vuotiaat]]</f>
        <v>3776618.39</v>
      </c>
      <c r="K224" s="136" cm="1">
        <f t="array" ref="K224">Ikäryhmähinnat[Ikä 6]*Ikärakenne[[#This Row],[6 vuotiaat]]</f>
        <v>868024.42999999993</v>
      </c>
      <c r="L224" s="136" cm="1">
        <f t="array" ref="L224">Ikäryhmähinnat[Ikä 7–12]*Ikärakenne[[#This Row],[7–12-vuotiaat]]</f>
        <v>4617230.8499999996</v>
      </c>
      <c r="M224" s="136" cm="1">
        <f t="array" ref="M224">Ikäryhmähinnat[Ikä 13–15]*Ikärakenne[[#This Row],[13–15-vuotiaat]]</f>
        <v>3628474.6799999997</v>
      </c>
      <c r="N224" s="136" cm="1">
        <f t="array" ref="N224">Ikäryhmähinnat[Ikä 16+]*Ikärakenne[[#This Row],[16 vuotta täyttäneet]]</f>
        <v>356647.38</v>
      </c>
      <c r="O224" s="136" cm="1">
        <f t="array" ref="O224">Ikäryhmähinnat[Ikä 18-64]*Ikärakenne[[#This Row],[18–64-vuotiaat]]</f>
        <v>304601.73</v>
      </c>
      <c r="P224" s="178">
        <f>SUM(Ikärakenne[[#This Row],[Ikä 0–5]:[Ikä 18-64]])</f>
        <v>13551597.460000001</v>
      </c>
    </row>
    <row r="225" spans="1:16" x14ac:dyDescent="0.25">
      <c r="A225" s="127">
        <v>707</v>
      </c>
      <c r="B225" s="124" t="s">
        <v>230</v>
      </c>
      <c r="C225" s="38">
        <f>SUM(Ikärakenne[[#This Row],[0–5-vuotiaat]:[16 vuotta täyttäneet]])</f>
        <v>1881</v>
      </c>
      <c r="D225" s="41">
        <v>27</v>
      </c>
      <c r="E225" s="41">
        <v>7</v>
      </c>
      <c r="F225" s="41">
        <v>65</v>
      </c>
      <c r="G225" s="41">
        <v>36</v>
      </c>
      <c r="H225" s="41">
        <v>1746</v>
      </c>
      <c r="I225" s="41">
        <v>820</v>
      </c>
      <c r="J225" s="136" cm="1">
        <f t="array" ref="J225">Ikäryhmähinnat[Ikä 0–5]*Ikärakenne[[#This Row],[0–5-vuotiaat]]</f>
        <v>242205.93</v>
      </c>
      <c r="K225" s="136" cm="1">
        <f t="array" ref="K225">Ikäryhmähinnat[Ikä 6]*Ikärakenne[[#This Row],[6 vuotiaat]]</f>
        <v>66771.11</v>
      </c>
      <c r="L225" s="136" cm="1">
        <f t="array" ref="L225">Ikäryhmähinnat[Ikä 7–12]*Ikärakenne[[#This Row],[7–12-vuotiaat]]</f>
        <v>531185.85</v>
      </c>
      <c r="M225" s="136" cm="1">
        <f t="array" ref="M225">Ikäryhmähinnat[Ikä 13–15]*Ikärakenne[[#This Row],[13–15-vuotiaat]]</f>
        <v>498569.04</v>
      </c>
      <c r="N225" s="136" cm="1">
        <f t="array" ref="N225">Ikäryhmähinnat[Ikä 16+]*Ikärakenne[[#This Row],[16 vuotta täyttäneet]]</f>
        <v>122604.12</v>
      </c>
      <c r="O225" s="136" cm="1">
        <f t="array" ref="O225">Ikäryhmähinnat[Ikä 18-64]*Ikärakenne[[#This Row],[18–64-vuotiaat]]</f>
        <v>70577.399999999994</v>
      </c>
      <c r="P225" s="178">
        <f>SUM(Ikärakenne[[#This Row],[Ikä 0–5]:[Ikä 18-64]])</f>
        <v>1531913.4499999997</v>
      </c>
    </row>
    <row r="226" spans="1:16" x14ac:dyDescent="0.25">
      <c r="A226" s="127">
        <v>710</v>
      </c>
      <c r="B226" s="124" t="s">
        <v>231</v>
      </c>
      <c r="C226" s="38">
        <f>SUM(Ikärakenne[[#This Row],[0–5-vuotiaat]:[16 vuotta täyttäneet]])</f>
        <v>27036</v>
      </c>
      <c r="D226" s="41">
        <v>1247</v>
      </c>
      <c r="E226" s="41">
        <v>249</v>
      </c>
      <c r="F226" s="41">
        <v>1558</v>
      </c>
      <c r="G226" s="41">
        <v>922</v>
      </c>
      <c r="H226" s="41">
        <v>23060</v>
      </c>
      <c r="I226" s="41">
        <v>14616</v>
      </c>
      <c r="J226" s="136" cm="1">
        <f t="array" ref="J226">Ikäryhmähinnat[Ikä 0–5]*Ikärakenne[[#This Row],[0–5-vuotiaat]]</f>
        <v>11186325.73</v>
      </c>
      <c r="K226" s="136" cm="1">
        <f t="array" ref="K226">Ikäryhmähinnat[Ikä 6]*Ikärakenne[[#This Row],[6 vuotiaat]]</f>
        <v>2375143.77</v>
      </c>
      <c r="L226" s="136" cm="1">
        <f t="array" ref="L226">Ikäryhmähinnat[Ikä 7–12]*Ikärakenne[[#This Row],[7–12-vuotiaat]]</f>
        <v>12732116.220000001</v>
      </c>
      <c r="M226" s="136" cm="1">
        <f t="array" ref="M226">Ikäryhmähinnat[Ikä 13–15]*Ikärakenne[[#This Row],[13–15-vuotiaat]]</f>
        <v>12768907.08</v>
      </c>
      <c r="N226" s="136" cm="1">
        <f t="array" ref="N226">Ikäryhmähinnat[Ikä 16+]*Ikärakenne[[#This Row],[16 vuotta täyttäneet]]</f>
        <v>1619273.2</v>
      </c>
      <c r="O226" s="136" cm="1">
        <f t="array" ref="O226">Ikäryhmähinnat[Ikä 18-64]*Ikärakenne[[#This Row],[18–64-vuotiaat]]</f>
        <v>1257999.1199999999</v>
      </c>
      <c r="P226" s="178">
        <f>SUM(Ikärakenne[[#This Row],[Ikä 0–5]:[Ikä 18-64]])</f>
        <v>41939765.119999997</v>
      </c>
    </row>
    <row r="227" spans="1:16" x14ac:dyDescent="0.25">
      <c r="A227" s="127">
        <v>729</v>
      </c>
      <c r="B227" s="124" t="s">
        <v>232</v>
      </c>
      <c r="C227" s="38">
        <f>SUM(Ikärakenne[[#This Row],[0–5-vuotiaat]:[16 vuotta täyttäneet]])</f>
        <v>8858</v>
      </c>
      <c r="D227" s="41">
        <v>312</v>
      </c>
      <c r="E227" s="41">
        <v>78</v>
      </c>
      <c r="F227" s="41">
        <v>513</v>
      </c>
      <c r="G227" s="41">
        <v>268</v>
      </c>
      <c r="H227" s="41">
        <v>7687</v>
      </c>
      <c r="I227" s="41">
        <v>4270</v>
      </c>
      <c r="J227" s="136" cm="1">
        <f t="array" ref="J227">Ikäryhmähinnat[Ikä 0–5]*Ikärakenne[[#This Row],[0–5-vuotiaat]]</f>
        <v>2798824.08</v>
      </c>
      <c r="K227" s="136" cm="1">
        <f t="array" ref="K227">Ikäryhmähinnat[Ikä 6]*Ikärakenne[[#This Row],[6 vuotiaat]]</f>
        <v>744020.94</v>
      </c>
      <c r="L227" s="136" cm="1">
        <f t="array" ref="L227">Ikäryhmähinnat[Ikä 7–12]*Ikärakenne[[#This Row],[7–12-vuotiaat]]</f>
        <v>4192282.17</v>
      </c>
      <c r="M227" s="136" cm="1">
        <f t="array" ref="M227">Ikäryhmähinnat[Ikä 13–15]*Ikärakenne[[#This Row],[13–15-vuotiaat]]</f>
        <v>3711569.52</v>
      </c>
      <c r="N227" s="136" cm="1">
        <f t="array" ref="N227">Ikäryhmähinnat[Ikä 16+]*Ikärakenne[[#This Row],[16 vuotta täyttäneet]]</f>
        <v>539781.14</v>
      </c>
      <c r="O227" s="136" cm="1">
        <f t="array" ref="O227">Ikäryhmähinnat[Ikä 18-64]*Ikärakenne[[#This Row],[18–64-vuotiaat]]</f>
        <v>367518.89999999997</v>
      </c>
      <c r="P227" s="178">
        <f>SUM(Ikärakenne[[#This Row],[Ikä 0–5]:[Ikä 18-64]])</f>
        <v>12353996.75</v>
      </c>
    </row>
    <row r="228" spans="1:16" x14ac:dyDescent="0.25">
      <c r="A228" s="127">
        <v>732</v>
      </c>
      <c r="B228" s="124" t="s">
        <v>233</v>
      </c>
      <c r="C228" s="38">
        <f>SUM(Ikärakenne[[#This Row],[0–5-vuotiaat]:[16 vuotta täyttäneet]])</f>
        <v>3285</v>
      </c>
      <c r="D228" s="41">
        <v>77</v>
      </c>
      <c r="E228" s="41">
        <v>12</v>
      </c>
      <c r="F228" s="41">
        <v>120</v>
      </c>
      <c r="G228" s="41">
        <v>72</v>
      </c>
      <c r="H228" s="41">
        <v>3004</v>
      </c>
      <c r="I228" s="41">
        <v>1550</v>
      </c>
      <c r="J228" s="136" cm="1">
        <f t="array" ref="J228">Ikäryhmähinnat[Ikä 0–5]*Ikärakenne[[#This Row],[0–5-vuotiaat]]</f>
        <v>690735.43</v>
      </c>
      <c r="K228" s="136" cm="1">
        <f t="array" ref="K228">Ikäryhmähinnat[Ikä 6]*Ikärakenne[[#This Row],[6 vuotiaat]]</f>
        <v>114464.76</v>
      </c>
      <c r="L228" s="136" cm="1">
        <f t="array" ref="L228">Ikäryhmähinnat[Ikä 7–12]*Ikärakenne[[#This Row],[7–12-vuotiaat]]</f>
        <v>980650.8</v>
      </c>
      <c r="M228" s="136" cm="1">
        <f t="array" ref="M228">Ikäryhmähinnat[Ikä 13–15]*Ikärakenne[[#This Row],[13–15-vuotiaat]]</f>
        <v>997138.08</v>
      </c>
      <c r="N228" s="136" cm="1">
        <f t="array" ref="N228">Ikäryhmähinnat[Ikä 16+]*Ikärakenne[[#This Row],[16 vuotta täyttäneet]]</f>
        <v>210940.88</v>
      </c>
      <c r="O228" s="136" cm="1">
        <f t="array" ref="O228">Ikäryhmähinnat[Ikä 18-64]*Ikärakenne[[#This Row],[18–64-vuotiaat]]</f>
        <v>133408.5</v>
      </c>
      <c r="P228" s="178">
        <f>SUM(Ikärakenne[[#This Row],[Ikä 0–5]:[Ikä 18-64]])</f>
        <v>3127338.45</v>
      </c>
    </row>
    <row r="229" spans="1:16" x14ac:dyDescent="0.25">
      <c r="A229" s="127">
        <v>734</v>
      </c>
      <c r="B229" s="124" t="s">
        <v>234</v>
      </c>
      <c r="C229" s="38">
        <f>SUM(Ikärakenne[[#This Row],[0–5-vuotiaat]:[16 vuotta täyttäneet]])</f>
        <v>50870</v>
      </c>
      <c r="D229" s="41">
        <v>1998</v>
      </c>
      <c r="E229" s="41">
        <v>384</v>
      </c>
      <c r="F229" s="41">
        <v>2821</v>
      </c>
      <c r="G229" s="41">
        <v>1825</v>
      </c>
      <c r="H229" s="41">
        <v>43842</v>
      </c>
      <c r="I229" s="41">
        <v>27488</v>
      </c>
      <c r="J229" s="136" cm="1">
        <f t="array" ref="J229">Ikäryhmähinnat[Ikä 0–5]*Ikärakenne[[#This Row],[0–5-vuotiaat]]</f>
        <v>17923238.82</v>
      </c>
      <c r="K229" s="136" cm="1">
        <f t="array" ref="K229">Ikäryhmähinnat[Ikä 6]*Ikärakenne[[#This Row],[6 vuotiaat]]</f>
        <v>3662872.32</v>
      </c>
      <c r="L229" s="136" cm="1">
        <f t="array" ref="L229">Ikäryhmähinnat[Ikä 7–12]*Ikärakenne[[#This Row],[7–12-vuotiaat]]</f>
        <v>23053465.890000001</v>
      </c>
      <c r="M229" s="136" cm="1">
        <f t="array" ref="M229">Ikäryhmähinnat[Ikä 13–15]*Ikärakenne[[#This Row],[13–15-vuotiaat]]</f>
        <v>25274680.5</v>
      </c>
      <c r="N229" s="136" cm="1">
        <f t="array" ref="N229">Ikäryhmähinnat[Ikä 16+]*Ikärakenne[[#This Row],[16 vuotta täyttäneet]]</f>
        <v>3078585.2399999998</v>
      </c>
      <c r="O229" s="136" cm="1">
        <f t="array" ref="O229">Ikäryhmähinnat[Ikä 18-64]*Ikärakenne[[#This Row],[18–64-vuotiaat]]</f>
        <v>2365892.1599999997</v>
      </c>
      <c r="P229" s="178">
        <f>SUM(Ikärakenne[[#This Row],[Ikä 0–5]:[Ikä 18-64]])</f>
        <v>75358734.929999992</v>
      </c>
    </row>
    <row r="230" spans="1:16" x14ac:dyDescent="0.25">
      <c r="A230" s="127">
        <v>738</v>
      </c>
      <c r="B230" s="124" t="s">
        <v>235</v>
      </c>
      <c r="C230" s="38">
        <f>SUM(Ikärakenne[[#This Row],[0–5-vuotiaat]:[16 vuotta täyttäneet]])</f>
        <v>2965</v>
      </c>
      <c r="D230" s="41">
        <v>131</v>
      </c>
      <c r="E230" s="41">
        <v>27</v>
      </c>
      <c r="F230" s="41">
        <v>186</v>
      </c>
      <c r="G230" s="41">
        <v>122</v>
      </c>
      <c r="H230" s="41">
        <v>2499</v>
      </c>
      <c r="I230" s="41">
        <v>1593</v>
      </c>
      <c r="J230" s="136" cm="1">
        <f t="array" ref="J230">Ikäryhmähinnat[Ikä 0–5]*Ikärakenne[[#This Row],[0–5-vuotiaat]]</f>
        <v>1175147.29</v>
      </c>
      <c r="K230" s="136" cm="1">
        <f t="array" ref="K230">Ikäryhmähinnat[Ikä 6]*Ikärakenne[[#This Row],[6 vuotiaat]]</f>
        <v>257545.71</v>
      </c>
      <c r="L230" s="136" cm="1">
        <f t="array" ref="L230">Ikäryhmähinnat[Ikä 7–12]*Ikärakenne[[#This Row],[7–12-vuotiaat]]</f>
        <v>1520008.74</v>
      </c>
      <c r="M230" s="136" cm="1">
        <f t="array" ref="M230">Ikäryhmähinnat[Ikä 13–15]*Ikärakenne[[#This Row],[13–15-vuotiaat]]</f>
        <v>1689595.0799999998</v>
      </c>
      <c r="N230" s="136" cm="1">
        <f t="array" ref="N230">Ikäryhmähinnat[Ikä 16+]*Ikärakenne[[#This Row],[16 vuotta täyttäneet]]</f>
        <v>175479.78</v>
      </c>
      <c r="O230" s="136" cm="1">
        <f t="array" ref="O230">Ikäryhmähinnat[Ikä 18-64]*Ikärakenne[[#This Row],[18–64-vuotiaat]]</f>
        <v>137109.50999999998</v>
      </c>
      <c r="P230" s="178">
        <f>SUM(Ikärakenne[[#This Row],[Ikä 0–5]:[Ikä 18-64]])</f>
        <v>4954886.1100000003</v>
      </c>
    </row>
    <row r="231" spans="1:16" x14ac:dyDescent="0.25">
      <c r="A231" s="127">
        <v>739</v>
      </c>
      <c r="B231" s="124" t="s">
        <v>236</v>
      </c>
      <c r="C231" s="38">
        <f>SUM(Ikärakenne[[#This Row],[0–5-vuotiaat]:[16 vuotta täyttäneet]])</f>
        <v>3188</v>
      </c>
      <c r="D231" s="41">
        <v>113</v>
      </c>
      <c r="E231" s="41">
        <v>14</v>
      </c>
      <c r="F231" s="41">
        <v>150</v>
      </c>
      <c r="G231" s="41">
        <v>91</v>
      </c>
      <c r="H231" s="41">
        <v>2820</v>
      </c>
      <c r="I231" s="41">
        <v>1472</v>
      </c>
      <c r="J231" s="136" cm="1">
        <f t="array" ref="J231">Ikäryhmähinnat[Ikä 0–5]*Ikärakenne[[#This Row],[0–5-vuotiaat]]</f>
        <v>1013676.67</v>
      </c>
      <c r="K231" s="136" cm="1">
        <f t="array" ref="K231">Ikäryhmähinnat[Ikä 6]*Ikärakenne[[#This Row],[6 vuotiaat]]</f>
        <v>133542.22</v>
      </c>
      <c r="L231" s="136" cm="1">
        <f t="array" ref="L231">Ikäryhmähinnat[Ikä 7–12]*Ikärakenne[[#This Row],[7–12-vuotiaat]]</f>
        <v>1225813.5</v>
      </c>
      <c r="M231" s="136" cm="1">
        <f t="array" ref="M231">Ikäryhmähinnat[Ikä 13–15]*Ikärakenne[[#This Row],[13–15-vuotiaat]]</f>
        <v>1260271.74</v>
      </c>
      <c r="N231" s="136" cm="1">
        <f t="array" ref="N231">Ikäryhmähinnat[Ikä 16+]*Ikärakenne[[#This Row],[16 vuotta täyttäneet]]</f>
        <v>198020.4</v>
      </c>
      <c r="O231" s="136" cm="1">
        <f t="array" ref="O231">Ikäryhmähinnat[Ikä 18-64]*Ikärakenne[[#This Row],[18–64-vuotiaat]]</f>
        <v>126695.03999999999</v>
      </c>
      <c r="P231" s="178">
        <f>SUM(Ikärakenne[[#This Row],[Ikä 0–5]:[Ikä 18-64]])</f>
        <v>3958019.57</v>
      </c>
    </row>
    <row r="232" spans="1:16" x14ac:dyDescent="0.25">
      <c r="A232" s="127">
        <v>740</v>
      </c>
      <c r="B232" s="124" t="s">
        <v>237</v>
      </c>
      <c r="C232" s="38">
        <f>SUM(Ikärakenne[[#This Row],[0–5-vuotiaat]:[16 vuotta täyttäneet]])</f>
        <v>31460</v>
      </c>
      <c r="D232" s="41">
        <v>898</v>
      </c>
      <c r="E232" s="41">
        <v>195</v>
      </c>
      <c r="F232" s="41">
        <v>1523</v>
      </c>
      <c r="G232" s="41">
        <v>913</v>
      </c>
      <c r="H232" s="41">
        <v>27931</v>
      </c>
      <c r="I232" s="41">
        <v>16135</v>
      </c>
      <c r="J232" s="136" cm="1">
        <f t="array" ref="J232">Ikäryhmähinnat[Ikä 0–5]*Ikärakenne[[#This Row],[0–5-vuotiaat]]</f>
        <v>8055589.8200000003</v>
      </c>
      <c r="K232" s="136" cm="1">
        <f t="array" ref="K232">Ikäryhmähinnat[Ikä 6]*Ikärakenne[[#This Row],[6 vuotiaat]]</f>
        <v>1860052.3499999999</v>
      </c>
      <c r="L232" s="136" cm="1">
        <f t="array" ref="L232">Ikäryhmähinnat[Ikä 7–12]*Ikärakenne[[#This Row],[7–12-vuotiaat]]</f>
        <v>12446093.07</v>
      </c>
      <c r="M232" s="136" cm="1">
        <f t="array" ref="M232">Ikäryhmähinnat[Ikä 13–15]*Ikärakenne[[#This Row],[13–15-vuotiaat]]</f>
        <v>12644264.82</v>
      </c>
      <c r="N232" s="136" cm="1">
        <f t="array" ref="N232">Ikäryhmähinnat[Ikä 16+]*Ikärakenne[[#This Row],[16 vuotta täyttäneet]]</f>
        <v>1961314.82</v>
      </c>
      <c r="O232" s="136" cm="1">
        <f t="array" ref="O232">Ikäryhmähinnat[Ikä 18-64]*Ikärakenne[[#This Row],[18–64-vuotiaat]]</f>
        <v>1388739.45</v>
      </c>
      <c r="P232" s="178">
        <f>SUM(Ikärakenne[[#This Row],[Ikä 0–5]:[Ikä 18-64]])</f>
        <v>38356054.330000006</v>
      </c>
    </row>
    <row r="233" spans="1:16" x14ac:dyDescent="0.25">
      <c r="A233" s="127">
        <v>742</v>
      </c>
      <c r="B233" s="124" t="s">
        <v>238</v>
      </c>
      <c r="C233" s="38">
        <f>SUM(Ikärakenne[[#This Row],[0–5-vuotiaat]:[16 vuotta täyttäneet]])</f>
        <v>964</v>
      </c>
      <c r="D233" s="41">
        <v>36</v>
      </c>
      <c r="E233" s="41">
        <v>9</v>
      </c>
      <c r="F233" s="41">
        <v>40</v>
      </c>
      <c r="G233" s="41">
        <v>20</v>
      </c>
      <c r="H233" s="41">
        <v>859</v>
      </c>
      <c r="I233" s="41">
        <v>489</v>
      </c>
      <c r="J233" s="136" cm="1">
        <f t="array" ref="J233">Ikäryhmähinnat[Ikä 0–5]*Ikärakenne[[#This Row],[0–5-vuotiaat]]</f>
        <v>322941.24</v>
      </c>
      <c r="K233" s="136" cm="1">
        <f t="array" ref="K233">Ikäryhmähinnat[Ikä 6]*Ikärakenne[[#This Row],[6 vuotiaat]]</f>
        <v>85848.569999999992</v>
      </c>
      <c r="L233" s="136" cm="1">
        <f t="array" ref="L233">Ikäryhmähinnat[Ikä 7–12]*Ikärakenne[[#This Row],[7–12-vuotiaat]]</f>
        <v>326883.59999999998</v>
      </c>
      <c r="M233" s="136" cm="1">
        <f t="array" ref="M233">Ikäryhmähinnat[Ikä 13–15]*Ikärakenne[[#This Row],[13–15-vuotiaat]]</f>
        <v>276982.8</v>
      </c>
      <c r="N233" s="136" cm="1">
        <f t="array" ref="N233">Ikäryhmähinnat[Ikä 16+]*Ikärakenne[[#This Row],[16 vuotta täyttäneet]]</f>
        <v>60318.979999999996</v>
      </c>
      <c r="O233" s="136" cm="1">
        <f t="array" ref="O233">Ikäryhmähinnat[Ikä 18-64]*Ikärakenne[[#This Row],[18–64-vuotiaat]]</f>
        <v>42088.229999999996</v>
      </c>
      <c r="P233" s="178">
        <f>SUM(Ikärakenne[[#This Row],[Ikä 0–5]:[Ikä 18-64]])</f>
        <v>1115063.42</v>
      </c>
    </row>
    <row r="234" spans="1:16" x14ac:dyDescent="0.25">
      <c r="A234" s="127">
        <v>743</v>
      </c>
      <c r="B234" s="124" t="s">
        <v>239</v>
      </c>
      <c r="C234" s="38">
        <f>SUM(Ikärakenne[[#This Row],[0–5-vuotiaat]:[16 vuotta täyttäneet]])</f>
        <v>66611</v>
      </c>
      <c r="D234" s="41">
        <v>3768</v>
      </c>
      <c r="E234" s="41">
        <v>664</v>
      </c>
      <c r="F234" s="41">
        <v>4751</v>
      </c>
      <c r="G234" s="41">
        <v>2463</v>
      </c>
      <c r="H234" s="41">
        <v>54965</v>
      </c>
      <c r="I234" s="41">
        <v>39341</v>
      </c>
      <c r="J234" s="136" cm="1">
        <f t="array" ref="J234">Ikäryhmähinnat[Ikä 0–5]*Ikärakenne[[#This Row],[0–5-vuotiaat]]</f>
        <v>33801183.119999997</v>
      </c>
      <c r="K234" s="136" cm="1">
        <f t="array" ref="K234">Ikäryhmähinnat[Ikä 6]*Ikärakenne[[#This Row],[6 vuotiaat]]</f>
        <v>6333716.7199999997</v>
      </c>
      <c r="L234" s="136" cm="1">
        <f t="array" ref="L234">Ikäryhmähinnat[Ikä 7–12]*Ikärakenne[[#This Row],[7–12-vuotiaat]]</f>
        <v>38825599.590000004</v>
      </c>
      <c r="M234" s="136" cm="1">
        <f t="array" ref="M234">Ikäryhmähinnat[Ikä 13–15]*Ikärakenne[[#This Row],[13–15-vuotiaat]]</f>
        <v>34110431.82</v>
      </c>
      <c r="N234" s="136" cm="1">
        <f t="array" ref="N234">Ikäryhmähinnat[Ikä 16+]*Ikärakenne[[#This Row],[16 vuotta täyttäneet]]</f>
        <v>3859642.3</v>
      </c>
      <c r="O234" s="136" cm="1">
        <f t="array" ref="O234">Ikäryhmähinnat[Ikä 18-64]*Ikärakenne[[#This Row],[18–64-vuotiaat]]</f>
        <v>3386079.8699999996</v>
      </c>
      <c r="P234" s="178">
        <f>SUM(Ikärakenne[[#This Row],[Ikä 0–5]:[Ikä 18-64]])</f>
        <v>120316653.42</v>
      </c>
    </row>
    <row r="235" spans="1:16" x14ac:dyDescent="0.25">
      <c r="A235" s="127">
        <v>746</v>
      </c>
      <c r="B235" s="124" t="s">
        <v>240</v>
      </c>
      <c r="C235" s="38">
        <f>SUM(Ikärakenne[[#This Row],[0–5-vuotiaat]:[16 vuotta täyttäneet]])</f>
        <v>4603</v>
      </c>
      <c r="D235" s="41">
        <v>310</v>
      </c>
      <c r="E235" s="41">
        <v>60</v>
      </c>
      <c r="F235" s="41">
        <v>448</v>
      </c>
      <c r="G235" s="41">
        <v>280</v>
      </c>
      <c r="H235" s="41">
        <v>3505</v>
      </c>
      <c r="I235" s="41">
        <v>2323</v>
      </c>
      <c r="J235" s="136" cm="1">
        <f t="array" ref="J235">Ikäryhmähinnat[Ikä 0–5]*Ikärakenne[[#This Row],[0–5-vuotiaat]]</f>
        <v>2780882.9</v>
      </c>
      <c r="K235" s="136" cm="1">
        <f t="array" ref="K235">Ikäryhmähinnat[Ikä 6]*Ikärakenne[[#This Row],[6 vuotiaat]]</f>
        <v>572323.79999999993</v>
      </c>
      <c r="L235" s="136" cm="1">
        <f t="array" ref="L235">Ikäryhmähinnat[Ikä 7–12]*Ikärakenne[[#This Row],[7–12-vuotiaat]]</f>
        <v>3661096.3200000003</v>
      </c>
      <c r="M235" s="136" cm="1">
        <f t="array" ref="M235">Ikäryhmähinnat[Ikä 13–15]*Ikärakenne[[#This Row],[13–15-vuotiaat]]</f>
        <v>3877759.1999999997</v>
      </c>
      <c r="N235" s="136" cm="1">
        <f t="array" ref="N235">Ikäryhmähinnat[Ikä 16+]*Ikärakenne[[#This Row],[16 vuotta täyttäneet]]</f>
        <v>246121.1</v>
      </c>
      <c r="O235" s="136" cm="1">
        <f t="array" ref="O235">Ikäryhmähinnat[Ikä 18-64]*Ikärakenne[[#This Row],[18–64-vuotiaat]]</f>
        <v>199940.61</v>
      </c>
      <c r="P235" s="178">
        <f>SUM(Ikärakenne[[#This Row],[Ikä 0–5]:[Ikä 18-64]])</f>
        <v>11338123.929999998</v>
      </c>
    </row>
    <row r="236" spans="1:16" x14ac:dyDescent="0.25">
      <c r="A236" s="127">
        <v>747</v>
      </c>
      <c r="B236" s="124" t="s">
        <v>241</v>
      </c>
      <c r="C236" s="38">
        <f>SUM(Ikärakenne[[#This Row],[0–5-vuotiaat]:[16 vuotta täyttäneet]])</f>
        <v>1264</v>
      </c>
      <c r="D236" s="41">
        <v>37</v>
      </c>
      <c r="E236" s="41">
        <v>10</v>
      </c>
      <c r="F236" s="41">
        <v>62</v>
      </c>
      <c r="G236" s="41">
        <v>37</v>
      </c>
      <c r="H236" s="41">
        <v>1118</v>
      </c>
      <c r="I236" s="41">
        <v>580</v>
      </c>
      <c r="J236" s="136" cm="1">
        <f t="array" ref="J236">Ikäryhmähinnat[Ikä 0–5]*Ikärakenne[[#This Row],[0–5-vuotiaat]]</f>
        <v>331911.83</v>
      </c>
      <c r="K236" s="136" cm="1">
        <f t="array" ref="K236">Ikäryhmähinnat[Ikä 6]*Ikärakenne[[#This Row],[6 vuotiaat]]</f>
        <v>95387.299999999988</v>
      </c>
      <c r="L236" s="136" cm="1">
        <f t="array" ref="L236">Ikäryhmähinnat[Ikä 7–12]*Ikärakenne[[#This Row],[7–12-vuotiaat]]</f>
        <v>506669.58</v>
      </c>
      <c r="M236" s="136" cm="1">
        <f t="array" ref="M236">Ikäryhmähinnat[Ikä 13–15]*Ikärakenne[[#This Row],[13–15-vuotiaat]]</f>
        <v>512418.18</v>
      </c>
      <c r="N236" s="136" cm="1">
        <f t="array" ref="N236">Ikäryhmähinnat[Ikä 16+]*Ikärakenne[[#This Row],[16 vuotta täyttäneet]]</f>
        <v>78505.959999999992</v>
      </c>
      <c r="O236" s="136" cm="1">
        <f t="array" ref="O236">Ikäryhmähinnat[Ikä 18-64]*Ikärakenne[[#This Row],[18–64-vuotiaat]]</f>
        <v>49920.6</v>
      </c>
      <c r="P236" s="178">
        <f>SUM(Ikärakenne[[#This Row],[Ikä 0–5]:[Ikä 18-64]])</f>
        <v>1574813.45</v>
      </c>
    </row>
    <row r="237" spans="1:16" x14ac:dyDescent="0.25">
      <c r="A237" s="127">
        <v>748</v>
      </c>
      <c r="B237" s="124" t="s">
        <v>242</v>
      </c>
      <c r="C237" s="38">
        <f>SUM(Ikärakenne[[#This Row],[0–5-vuotiaat]:[16 vuotta täyttäneet]])</f>
        <v>4804</v>
      </c>
      <c r="D237" s="41">
        <v>278</v>
      </c>
      <c r="E237" s="41">
        <v>68</v>
      </c>
      <c r="F237" s="41">
        <v>425</v>
      </c>
      <c r="G237" s="41">
        <v>253</v>
      </c>
      <c r="H237" s="41">
        <v>3780</v>
      </c>
      <c r="I237" s="41">
        <v>2311</v>
      </c>
      <c r="J237" s="136" cm="1">
        <f t="array" ref="J237">Ikäryhmähinnat[Ikä 0–5]*Ikärakenne[[#This Row],[0–5-vuotiaat]]</f>
        <v>2493824.02</v>
      </c>
      <c r="K237" s="136" cm="1">
        <f t="array" ref="K237">Ikäryhmähinnat[Ikä 6]*Ikärakenne[[#This Row],[6 vuotiaat]]</f>
        <v>648633.64</v>
      </c>
      <c r="L237" s="136" cm="1">
        <f t="array" ref="L237">Ikäryhmähinnat[Ikä 7–12]*Ikärakenne[[#This Row],[7–12-vuotiaat]]</f>
        <v>3473138.25</v>
      </c>
      <c r="M237" s="136" cm="1">
        <f t="array" ref="M237">Ikäryhmähinnat[Ikä 13–15]*Ikärakenne[[#This Row],[13–15-vuotiaat]]</f>
        <v>3503832.42</v>
      </c>
      <c r="N237" s="136" cm="1">
        <f t="array" ref="N237">Ikäryhmähinnat[Ikä 16+]*Ikärakenne[[#This Row],[16 vuotta täyttäneet]]</f>
        <v>265431.59999999998</v>
      </c>
      <c r="O237" s="136" cm="1">
        <f t="array" ref="O237">Ikäryhmähinnat[Ikä 18-64]*Ikärakenne[[#This Row],[18–64-vuotiaat]]</f>
        <v>198907.77</v>
      </c>
      <c r="P237" s="178">
        <f>SUM(Ikärakenne[[#This Row],[Ikä 0–5]:[Ikä 18-64]])</f>
        <v>10583767.699999999</v>
      </c>
    </row>
    <row r="238" spans="1:16" x14ac:dyDescent="0.25">
      <c r="A238" s="127">
        <v>749</v>
      </c>
      <c r="B238" s="124" t="s">
        <v>243</v>
      </c>
      <c r="C238" s="38">
        <f>SUM(Ikärakenne[[#This Row],[0–5-vuotiaat]:[16 vuotta täyttäneet]])</f>
        <v>21269</v>
      </c>
      <c r="D238" s="41">
        <v>1176</v>
      </c>
      <c r="E238" s="41">
        <v>258</v>
      </c>
      <c r="F238" s="41">
        <v>1771</v>
      </c>
      <c r="G238" s="41">
        <v>925</v>
      </c>
      <c r="H238" s="41">
        <v>17139</v>
      </c>
      <c r="I238" s="41">
        <v>11616</v>
      </c>
      <c r="J238" s="136" cm="1">
        <f t="array" ref="J238">Ikäryhmähinnat[Ikä 0–5]*Ikärakenne[[#This Row],[0–5-vuotiaat]]</f>
        <v>10549413.84</v>
      </c>
      <c r="K238" s="136" cm="1">
        <f t="array" ref="K238">Ikäryhmähinnat[Ikä 6]*Ikärakenne[[#This Row],[6 vuotiaat]]</f>
        <v>2460992.34</v>
      </c>
      <c r="L238" s="136" cm="1">
        <f t="array" ref="L238">Ikäryhmähinnat[Ikä 7–12]*Ikärakenne[[#This Row],[7–12-vuotiaat]]</f>
        <v>14472771.390000001</v>
      </c>
      <c r="M238" s="136" cm="1">
        <f t="array" ref="M238">Ikäryhmähinnat[Ikä 13–15]*Ikärakenne[[#This Row],[13–15-vuotiaat]]</f>
        <v>12810454.5</v>
      </c>
      <c r="N238" s="136" cm="1">
        <f t="array" ref="N238">Ikäryhmähinnat[Ikä 16+]*Ikärakenne[[#This Row],[16 vuotta täyttäneet]]</f>
        <v>1203500.58</v>
      </c>
      <c r="O238" s="136" cm="1">
        <f t="array" ref="O238">Ikäryhmähinnat[Ikä 18-64]*Ikärakenne[[#This Row],[18–64-vuotiaat]]</f>
        <v>999789.11999999988</v>
      </c>
      <c r="P238" s="178">
        <f>SUM(Ikärakenne[[#This Row],[Ikä 0–5]:[Ikä 18-64]])</f>
        <v>42496921.769999996</v>
      </c>
    </row>
    <row r="239" spans="1:16" x14ac:dyDescent="0.25">
      <c r="A239" s="127">
        <v>751</v>
      </c>
      <c r="B239" s="124" t="s">
        <v>244</v>
      </c>
      <c r="C239" s="38">
        <f>SUM(Ikärakenne[[#This Row],[0–5-vuotiaat]:[16 vuotta täyttäneet]])</f>
        <v>2778</v>
      </c>
      <c r="D239" s="41">
        <v>89</v>
      </c>
      <c r="E239" s="41">
        <v>17</v>
      </c>
      <c r="F239" s="41">
        <v>163</v>
      </c>
      <c r="G239" s="41">
        <v>98</v>
      </c>
      <c r="H239" s="41">
        <v>2411</v>
      </c>
      <c r="I239" s="41">
        <v>1312</v>
      </c>
      <c r="J239" s="136" cm="1">
        <f t="array" ref="J239">Ikäryhmähinnat[Ikä 0–5]*Ikärakenne[[#This Row],[0–5-vuotiaat]]</f>
        <v>798382.51</v>
      </c>
      <c r="K239" s="136" cm="1">
        <f t="array" ref="K239">Ikäryhmähinnat[Ikä 6]*Ikärakenne[[#This Row],[6 vuotiaat]]</f>
        <v>162158.41</v>
      </c>
      <c r="L239" s="136" cm="1">
        <f t="array" ref="L239">Ikäryhmähinnat[Ikä 7–12]*Ikärakenne[[#This Row],[7–12-vuotiaat]]</f>
        <v>1332050.67</v>
      </c>
      <c r="M239" s="136" cm="1">
        <f t="array" ref="M239">Ikäryhmähinnat[Ikä 13–15]*Ikärakenne[[#This Row],[13–15-vuotiaat]]</f>
        <v>1357215.72</v>
      </c>
      <c r="N239" s="136" cm="1">
        <f t="array" ref="N239">Ikäryhmähinnat[Ikä 16+]*Ikärakenne[[#This Row],[16 vuotta täyttäneet]]</f>
        <v>169300.41999999998</v>
      </c>
      <c r="O239" s="136" cm="1">
        <f t="array" ref="O239">Ikäryhmähinnat[Ikä 18-64]*Ikärakenne[[#This Row],[18–64-vuotiaat]]</f>
        <v>112923.84</v>
      </c>
      <c r="P239" s="178">
        <f>SUM(Ikärakenne[[#This Row],[Ikä 0–5]:[Ikä 18-64]])</f>
        <v>3932031.5699999994</v>
      </c>
    </row>
    <row r="240" spans="1:16" x14ac:dyDescent="0.25">
      <c r="A240" s="127">
        <v>753</v>
      </c>
      <c r="B240" s="124" t="s">
        <v>245</v>
      </c>
      <c r="C240" s="38">
        <f>SUM(Ikärakenne[[#This Row],[0–5-vuotiaat]:[16 vuotta täyttäneet]])</f>
        <v>22826</v>
      </c>
      <c r="D240" s="41">
        <v>1290</v>
      </c>
      <c r="E240" s="41">
        <v>245</v>
      </c>
      <c r="F240" s="41">
        <v>1630</v>
      </c>
      <c r="G240" s="41">
        <v>939</v>
      </c>
      <c r="H240" s="41">
        <v>18722</v>
      </c>
      <c r="I240" s="41">
        <v>13779</v>
      </c>
      <c r="J240" s="136" cm="1">
        <f t="array" ref="J240">Ikäryhmähinnat[Ikä 0–5]*Ikärakenne[[#This Row],[0–5-vuotiaat]]</f>
        <v>11572061.1</v>
      </c>
      <c r="K240" s="136" cm="1">
        <f t="array" ref="K240">Ikäryhmähinnat[Ikä 6]*Ikärakenne[[#This Row],[6 vuotiaat]]</f>
        <v>2336988.85</v>
      </c>
      <c r="L240" s="136" cm="1">
        <f t="array" ref="L240">Ikäryhmähinnat[Ikä 7–12]*Ikärakenne[[#This Row],[7–12-vuotiaat]]</f>
        <v>13320506.700000001</v>
      </c>
      <c r="M240" s="136" cm="1">
        <f t="array" ref="M240">Ikäryhmähinnat[Ikä 13–15]*Ikärakenne[[#This Row],[13–15-vuotiaat]]</f>
        <v>13004342.459999999</v>
      </c>
      <c r="N240" s="136" cm="1">
        <f t="array" ref="N240">Ikäryhmähinnat[Ikä 16+]*Ikärakenne[[#This Row],[16 vuotta täyttäneet]]</f>
        <v>1314658.8400000001</v>
      </c>
      <c r="O240" s="136" cm="1">
        <f t="array" ref="O240">Ikäryhmähinnat[Ikä 18-64]*Ikärakenne[[#This Row],[18–64-vuotiaat]]</f>
        <v>1185958.5299999998</v>
      </c>
      <c r="P240" s="178">
        <f>SUM(Ikärakenne[[#This Row],[Ikä 0–5]:[Ikä 18-64]])</f>
        <v>42734516.480000004</v>
      </c>
    </row>
    <row r="241" spans="1:16" x14ac:dyDescent="0.25">
      <c r="A241" s="127">
        <v>755</v>
      </c>
      <c r="B241" s="124" t="s">
        <v>246</v>
      </c>
      <c r="C241" s="38">
        <f>SUM(Ikärakenne[[#This Row],[0–5-vuotiaat]:[16 vuotta täyttäneet]])</f>
        <v>6182</v>
      </c>
      <c r="D241" s="41">
        <v>306</v>
      </c>
      <c r="E241" s="41">
        <v>51</v>
      </c>
      <c r="F241" s="41">
        <v>430</v>
      </c>
      <c r="G241" s="41">
        <v>260</v>
      </c>
      <c r="H241" s="41">
        <v>5135</v>
      </c>
      <c r="I241" s="41">
        <v>3613</v>
      </c>
      <c r="J241" s="136" cm="1">
        <f t="array" ref="J241">Ikäryhmähinnat[Ikä 0–5]*Ikärakenne[[#This Row],[0–5-vuotiaat]]</f>
        <v>2745000.54</v>
      </c>
      <c r="K241" s="136" cm="1">
        <f t="array" ref="K241">Ikäryhmähinnat[Ikä 6]*Ikärakenne[[#This Row],[6 vuotiaat]]</f>
        <v>486475.23</v>
      </c>
      <c r="L241" s="136" cm="1">
        <f t="array" ref="L241">Ikäryhmähinnat[Ikä 7–12]*Ikärakenne[[#This Row],[7–12-vuotiaat]]</f>
        <v>3513998.7</v>
      </c>
      <c r="M241" s="136" cm="1">
        <f t="array" ref="M241">Ikäryhmähinnat[Ikä 13–15]*Ikärakenne[[#This Row],[13–15-vuotiaat]]</f>
        <v>3600776.4</v>
      </c>
      <c r="N241" s="136" cm="1">
        <f t="array" ref="N241">Ikäryhmähinnat[Ikä 16+]*Ikärakenne[[#This Row],[16 vuotta täyttäneet]]</f>
        <v>360579.7</v>
      </c>
      <c r="O241" s="136" cm="1">
        <f t="array" ref="O241">Ikäryhmähinnat[Ikä 18-64]*Ikärakenne[[#This Row],[18–64-vuotiaat]]</f>
        <v>310970.90999999997</v>
      </c>
      <c r="P241" s="178">
        <f>SUM(Ikärakenne[[#This Row],[Ikä 0–5]:[Ikä 18-64]])</f>
        <v>11017801.48</v>
      </c>
    </row>
    <row r="242" spans="1:16" x14ac:dyDescent="0.25">
      <c r="A242" s="127">
        <v>758</v>
      </c>
      <c r="B242" s="124" t="s">
        <v>247</v>
      </c>
      <c r="C242" s="38">
        <f>SUM(Ikärakenne[[#This Row],[0–5-vuotiaat]:[16 vuotta täyttäneet]])</f>
        <v>8127</v>
      </c>
      <c r="D242" s="41">
        <v>317</v>
      </c>
      <c r="E242" s="41">
        <v>57</v>
      </c>
      <c r="F242" s="41">
        <v>478</v>
      </c>
      <c r="G242" s="41">
        <v>258</v>
      </c>
      <c r="H242" s="41">
        <v>7017</v>
      </c>
      <c r="I242" s="41">
        <v>4387</v>
      </c>
      <c r="J242" s="136" cm="1">
        <f t="array" ref="J242">Ikäryhmähinnat[Ikä 0–5]*Ikärakenne[[#This Row],[0–5-vuotiaat]]</f>
        <v>2843677.0300000003</v>
      </c>
      <c r="K242" s="136" cm="1">
        <f t="array" ref="K242">Ikäryhmähinnat[Ikä 6]*Ikärakenne[[#This Row],[6 vuotiaat]]</f>
        <v>543707.61</v>
      </c>
      <c r="L242" s="136" cm="1">
        <f t="array" ref="L242">Ikäryhmähinnat[Ikä 7–12]*Ikärakenne[[#This Row],[7–12-vuotiaat]]</f>
        <v>3906259.02</v>
      </c>
      <c r="M242" s="136" cm="1">
        <f t="array" ref="M242">Ikäryhmähinnat[Ikä 13–15]*Ikärakenne[[#This Row],[13–15-vuotiaat]]</f>
        <v>3573078.1199999996</v>
      </c>
      <c r="N242" s="136" cm="1">
        <f t="array" ref="N242">Ikäryhmähinnat[Ikä 16+]*Ikärakenne[[#This Row],[16 vuotta täyttäneet]]</f>
        <v>492733.74</v>
      </c>
      <c r="O242" s="136" cm="1">
        <f t="array" ref="O242">Ikäryhmähinnat[Ikä 18-64]*Ikärakenne[[#This Row],[18–64-vuotiaat]]</f>
        <v>377589.08999999997</v>
      </c>
      <c r="P242" s="178">
        <f>SUM(Ikärakenne[[#This Row],[Ikä 0–5]:[Ikä 18-64]])</f>
        <v>11737044.609999999</v>
      </c>
    </row>
    <row r="243" spans="1:16" x14ac:dyDescent="0.25">
      <c r="A243" s="127">
        <v>759</v>
      </c>
      <c r="B243" s="124" t="s">
        <v>248</v>
      </c>
      <c r="C243" s="38">
        <f>SUM(Ikärakenne[[#This Row],[0–5-vuotiaat]:[16 vuotta täyttäneet]])</f>
        <v>1800</v>
      </c>
      <c r="D243" s="41">
        <v>76</v>
      </c>
      <c r="E243" s="41">
        <v>15</v>
      </c>
      <c r="F243" s="41">
        <v>132</v>
      </c>
      <c r="G243" s="41">
        <v>66</v>
      </c>
      <c r="H243" s="41">
        <v>1511</v>
      </c>
      <c r="I243" s="41">
        <v>855</v>
      </c>
      <c r="J243" s="136" cm="1">
        <f t="array" ref="J243">Ikäryhmähinnat[Ikä 0–5]*Ikärakenne[[#This Row],[0–5-vuotiaat]]</f>
        <v>681764.84</v>
      </c>
      <c r="K243" s="136" cm="1">
        <f t="array" ref="K243">Ikäryhmähinnat[Ikä 6]*Ikärakenne[[#This Row],[6 vuotiaat]]</f>
        <v>143080.94999999998</v>
      </c>
      <c r="L243" s="136" cm="1">
        <f t="array" ref="L243">Ikäryhmähinnat[Ikä 7–12]*Ikärakenne[[#This Row],[7–12-vuotiaat]]</f>
        <v>1078715.8800000001</v>
      </c>
      <c r="M243" s="136" cm="1">
        <f t="array" ref="M243">Ikäryhmähinnat[Ikä 13–15]*Ikärakenne[[#This Row],[13–15-vuotiaat]]</f>
        <v>914043.24</v>
      </c>
      <c r="N243" s="136" cm="1">
        <f t="array" ref="N243">Ikäryhmähinnat[Ikä 16+]*Ikärakenne[[#This Row],[16 vuotta täyttäneet]]</f>
        <v>106102.42</v>
      </c>
      <c r="O243" s="136" cm="1">
        <f t="array" ref="O243">Ikäryhmähinnat[Ikä 18-64]*Ikärakenne[[#This Row],[18–64-vuotiaat]]</f>
        <v>73589.849999999991</v>
      </c>
      <c r="P243" s="178">
        <f>SUM(Ikärakenne[[#This Row],[Ikä 0–5]:[Ikä 18-64]])</f>
        <v>2997297.18</v>
      </c>
    </row>
    <row r="244" spans="1:16" x14ac:dyDescent="0.25">
      <c r="A244" s="127">
        <v>761</v>
      </c>
      <c r="B244" s="124" t="s">
        <v>249</v>
      </c>
      <c r="C244" s="38">
        <f>SUM(Ikärakenne[[#This Row],[0–5-vuotiaat]:[16 vuotta täyttäneet]])</f>
        <v>8429</v>
      </c>
      <c r="D244" s="41">
        <v>304</v>
      </c>
      <c r="E244" s="41">
        <v>66</v>
      </c>
      <c r="F244" s="41">
        <v>497</v>
      </c>
      <c r="G244" s="41">
        <v>248</v>
      </c>
      <c r="H244" s="41">
        <v>7314</v>
      </c>
      <c r="I244" s="41">
        <v>4187</v>
      </c>
      <c r="J244" s="136" cm="1">
        <f t="array" ref="J244">Ikäryhmähinnat[Ikä 0–5]*Ikärakenne[[#This Row],[0–5-vuotiaat]]</f>
        <v>2727059.36</v>
      </c>
      <c r="K244" s="136" cm="1">
        <f t="array" ref="K244">Ikäryhmähinnat[Ikä 6]*Ikärakenne[[#This Row],[6 vuotiaat]]</f>
        <v>629556.17999999993</v>
      </c>
      <c r="L244" s="136" cm="1">
        <f t="array" ref="L244">Ikäryhmähinnat[Ikä 7–12]*Ikärakenne[[#This Row],[7–12-vuotiaat]]</f>
        <v>4061528.73</v>
      </c>
      <c r="M244" s="136" cm="1">
        <f t="array" ref="M244">Ikäryhmähinnat[Ikä 13–15]*Ikärakenne[[#This Row],[13–15-vuotiaat]]</f>
        <v>3434586.7199999997</v>
      </c>
      <c r="N244" s="136" cm="1">
        <f t="array" ref="N244">Ikäryhmähinnat[Ikä 16+]*Ikärakenne[[#This Row],[16 vuotta täyttäneet]]</f>
        <v>513589.08</v>
      </c>
      <c r="O244" s="136" cm="1">
        <f t="array" ref="O244">Ikäryhmähinnat[Ikä 18-64]*Ikärakenne[[#This Row],[18–64-vuotiaat]]</f>
        <v>360375.08999999997</v>
      </c>
      <c r="P244" s="178">
        <f>SUM(Ikärakenne[[#This Row],[Ikä 0–5]:[Ikä 18-64]])</f>
        <v>11726695.159999998</v>
      </c>
    </row>
    <row r="245" spans="1:16" x14ac:dyDescent="0.25">
      <c r="A245" s="127">
        <v>762</v>
      </c>
      <c r="B245" s="124" t="s">
        <v>250</v>
      </c>
      <c r="C245" s="38">
        <f>SUM(Ikärakenne[[#This Row],[0–5-vuotiaat]:[16 vuotta täyttäneet]])</f>
        <v>3570</v>
      </c>
      <c r="D245" s="41">
        <v>112</v>
      </c>
      <c r="E245" s="41">
        <v>23</v>
      </c>
      <c r="F245" s="41">
        <v>181</v>
      </c>
      <c r="G245" s="41">
        <v>112</v>
      </c>
      <c r="H245" s="41">
        <v>3142</v>
      </c>
      <c r="I245" s="41">
        <v>1700</v>
      </c>
      <c r="J245" s="136" cm="1">
        <f t="array" ref="J245">Ikäryhmähinnat[Ikä 0–5]*Ikärakenne[[#This Row],[0–5-vuotiaat]]</f>
        <v>1004706.0800000001</v>
      </c>
      <c r="K245" s="136" cm="1">
        <f t="array" ref="K245">Ikäryhmähinnat[Ikä 6]*Ikärakenne[[#This Row],[6 vuotiaat]]</f>
        <v>219390.78999999998</v>
      </c>
      <c r="L245" s="136" cm="1">
        <f t="array" ref="L245">Ikäryhmähinnat[Ikä 7–12]*Ikärakenne[[#This Row],[7–12-vuotiaat]]</f>
        <v>1479148.29</v>
      </c>
      <c r="M245" s="136" cm="1">
        <f t="array" ref="M245">Ikäryhmähinnat[Ikä 13–15]*Ikärakenne[[#This Row],[13–15-vuotiaat]]</f>
        <v>1551103.68</v>
      </c>
      <c r="N245" s="136" cm="1">
        <f t="array" ref="N245">Ikäryhmähinnat[Ikä 16+]*Ikärakenne[[#This Row],[16 vuotta täyttäneet]]</f>
        <v>220631.24</v>
      </c>
      <c r="O245" s="136" cm="1">
        <f t="array" ref="O245">Ikäryhmähinnat[Ikä 18-64]*Ikärakenne[[#This Row],[18–64-vuotiaat]]</f>
        <v>146319</v>
      </c>
      <c r="P245" s="178">
        <f>SUM(Ikärakenne[[#This Row],[Ikä 0–5]:[Ikä 18-64]])</f>
        <v>4621299.08</v>
      </c>
    </row>
    <row r="246" spans="1:16" x14ac:dyDescent="0.25">
      <c r="A246" s="127">
        <v>765</v>
      </c>
      <c r="B246" s="124" t="s">
        <v>251</v>
      </c>
      <c r="C246" s="38">
        <f>SUM(Ikärakenne[[#This Row],[0–5-vuotiaat]:[16 vuotta täyttäneet]])</f>
        <v>10185</v>
      </c>
      <c r="D246" s="41">
        <v>446</v>
      </c>
      <c r="E246" s="41">
        <v>77</v>
      </c>
      <c r="F246" s="41">
        <v>685</v>
      </c>
      <c r="G246" s="41">
        <v>368</v>
      </c>
      <c r="H246" s="41">
        <v>8609</v>
      </c>
      <c r="I246" s="41">
        <v>5433</v>
      </c>
      <c r="J246" s="136" cm="1">
        <f t="array" ref="J246">Ikäryhmähinnat[Ikä 0–5]*Ikärakenne[[#This Row],[0–5-vuotiaat]]</f>
        <v>4000883.14</v>
      </c>
      <c r="K246" s="136" cm="1">
        <f t="array" ref="K246">Ikäryhmähinnat[Ikä 6]*Ikärakenne[[#This Row],[6 vuotiaat]]</f>
        <v>734482.21</v>
      </c>
      <c r="L246" s="136" cm="1">
        <f t="array" ref="L246">Ikäryhmähinnat[Ikä 7–12]*Ikärakenne[[#This Row],[7–12-vuotiaat]]</f>
        <v>5597881.6500000004</v>
      </c>
      <c r="M246" s="136" cm="1">
        <f t="array" ref="M246">Ikäryhmähinnat[Ikä 13–15]*Ikärakenne[[#This Row],[13–15-vuotiaat]]</f>
        <v>5096483.5199999996</v>
      </c>
      <c r="N246" s="136" cm="1">
        <f t="array" ref="N246">Ikäryhmähinnat[Ikä 16+]*Ikärakenne[[#This Row],[16 vuotta täyttäneet]]</f>
        <v>604523.98</v>
      </c>
      <c r="O246" s="136" cm="1">
        <f t="array" ref="O246">Ikäryhmähinnat[Ikä 18-64]*Ikärakenne[[#This Row],[18–64-vuotiaat]]</f>
        <v>467618.30999999994</v>
      </c>
      <c r="P246" s="178">
        <f>SUM(Ikärakenne[[#This Row],[Ikä 0–5]:[Ikä 18-64]])</f>
        <v>16501872.810000001</v>
      </c>
    </row>
    <row r="247" spans="1:16" x14ac:dyDescent="0.25">
      <c r="A247" s="127">
        <v>768</v>
      </c>
      <c r="B247" s="124" t="s">
        <v>252</v>
      </c>
      <c r="C247" s="38">
        <f>SUM(Ikärakenne[[#This Row],[0–5-vuotiaat]:[16 vuotta täyttäneet]])</f>
        <v>2361</v>
      </c>
      <c r="D247" s="41">
        <v>71</v>
      </c>
      <c r="E247" s="41">
        <v>8</v>
      </c>
      <c r="F247" s="41">
        <v>108</v>
      </c>
      <c r="G247" s="41">
        <v>46</v>
      </c>
      <c r="H247" s="41">
        <v>2128</v>
      </c>
      <c r="I247" s="41">
        <v>1088</v>
      </c>
      <c r="J247" s="136" cm="1">
        <f t="array" ref="J247">Ikäryhmähinnat[Ikä 0–5]*Ikärakenne[[#This Row],[0–5-vuotiaat]]</f>
        <v>636911.89</v>
      </c>
      <c r="K247" s="136" cm="1">
        <f t="array" ref="K247">Ikäryhmähinnat[Ikä 6]*Ikärakenne[[#This Row],[6 vuotiaat]]</f>
        <v>76309.84</v>
      </c>
      <c r="L247" s="136" cm="1">
        <f t="array" ref="L247">Ikäryhmähinnat[Ikä 7–12]*Ikärakenne[[#This Row],[7–12-vuotiaat]]</f>
        <v>882585.72</v>
      </c>
      <c r="M247" s="136" cm="1">
        <f t="array" ref="M247">Ikäryhmähinnat[Ikä 13–15]*Ikärakenne[[#This Row],[13–15-vuotiaat]]</f>
        <v>637060.43999999994</v>
      </c>
      <c r="N247" s="136" cm="1">
        <f t="array" ref="N247">Ikäryhmähinnat[Ikä 16+]*Ikärakenne[[#This Row],[16 vuotta täyttäneet]]</f>
        <v>149428.16</v>
      </c>
      <c r="O247" s="136" cm="1">
        <f t="array" ref="O247">Ikäryhmähinnat[Ikä 18-64]*Ikärakenne[[#This Row],[18–64-vuotiaat]]</f>
        <v>93644.159999999989</v>
      </c>
      <c r="P247" s="178">
        <f>SUM(Ikärakenne[[#This Row],[Ikä 0–5]:[Ikä 18-64]])</f>
        <v>2475940.21</v>
      </c>
    </row>
    <row r="248" spans="1:16" x14ac:dyDescent="0.25">
      <c r="A248" s="127">
        <v>777</v>
      </c>
      <c r="B248" s="124" t="s">
        <v>253</v>
      </c>
      <c r="C248" s="38">
        <f>SUM(Ikärakenne[[#This Row],[0–5-vuotiaat]:[16 vuotta täyttäneet]])</f>
        <v>7038</v>
      </c>
      <c r="D248" s="41">
        <v>183</v>
      </c>
      <c r="E248" s="41">
        <v>43</v>
      </c>
      <c r="F248" s="41">
        <v>326</v>
      </c>
      <c r="G248" s="41">
        <v>170</v>
      </c>
      <c r="H248" s="41">
        <v>6316</v>
      </c>
      <c r="I248" s="41">
        <v>3215</v>
      </c>
      <c r="J248" s="136" cm="1">
        <f t="array" ref="J248">Ikäryhmähinnat[Ikä 0–5]*Ikärakenne[[#This Row],[0–5-vuotiaat]]</f>
        <v>1641617.97</v>
      </c>
      <c r="K248" s="136" cm="1">
        <f t="array" ref="K248">Ikäryhmähinnat[Ikä 6]*Ikärakenne[[#This Row],[6 vuotiaat]]</f>
        <v>410165.38999999996</v>
      </c>
      <c r="L248" s="136" cm="1">
        <f t="array" ref="L248">Ikäryhmähinnat[Ikä 7–12]*Ikärakenne[[#This Row],[7–12-vuotiaat]]</f>
        <v>2664101.34</v>
      </c>
      <c r="M248" s="136" cm="1">
        <f t="array" ref="M248">Ikäryhmähinnat[Ikä 13–15]*Ikärakenne[[#This Row],[13–15-vuotiaat]]</f>
        <v>2354353.7999999998</v>
      </c>
      <c r="N248" s="136" cm="1">
        <f t="array" ref="N248">Ikäryhmähinnat[Ikä 16+]*Ikärakenne[[#This Row],[16 vuotta täyttäneet]]</f>
        <v>443509.52</v>
      </c>
      <c r="O248" s="136" cm="1">
        <f t="array" ref="O248">Ikäryhmähinnat[Ikä 18-64]*Ikärakenne[[#This Row],[18–64-vuotiaat]]</f>
        <v>276715.05</v>
      </c>
      <c r="P248" s="178">
        <f>SUM(Ikärakenne[[#This Row],[Ikä 0–5]:[Ikä 18-64]])</f>
        <v>7790463.0699999994</v>
      </c>
    </row>
    <row r="249" spans="1:16" x14ac:dyDescent="0.25">
      <c r="A249" s="127">
        <v>778</v>
      </c>
      <c r="B249" s="124" t="s">
        <v>254</v>
      </c>
      <c r="C249" s="38">
        <f>SUM(Ikärakenne[[#This Row],[0–5-vuotiaat]:[16 vuotta täyttäneet]])</f>
        <v>6632</v>
      </c>
      <c r="D249" s="41">
        <v>231</v>
      </c>
      <c r="E249" s="41">
        <v>51</v>
      </c>
      <c r="F249" s="41">
        <v>394</v>
      </c>
      <c r="G249" s="41">
        <v>217</v>
      </c>
      <c r="H249" s="41">
        <v>5739</v>
      </c>
      <c r="I249" s="41">
        <v>3314</v>
      </c>
      <c r="J249" s="136" cm="1">
        <f t="array" ref="J249">Ikäryhmähinnat[Ikä 0–5]*Ikärakenne[[#This Row],[0–5-vuotiaat]]</f>
        <v>2072206.29</v>
      </c>
      <c r="K249" s="136" cm="1">
        <f t="array" ref="K249">Ikäryhmähinnat[Ikä 6]*Ikärakenne[[#This Row],[6 vuotiaat]]</f>
        <v>486475.23</v>
      </c>
      <c r="L249" s="136" cm="1">
        <f t="array" ref="L249">Ikäryhmähinnat[Ikä 7–12]*Ikärakenne[[#This Row],[7–12-vuotiaat]]</f>
        <v>3219803.46</v>
      </c>
      <c r="M249" s="136" cm="1">
        <f t="array" ref="M249">Ikäryhmähinnat[Ikä 13–15]*Ikärakenne[[#This Row],[13–15-vuotiaat]]</f>
        <v>3005263.38</v>
      </c>
      <c r="N249" s="136" cm="1">
        <f t="array" ref="N249">Ikäryhmähinnat[Ikä 16+]*Ikärakenne[[#This Row],[16 vuotta täyttäneet]]</f>
        <v>402992.58</v>
      </c>
      <c r="O249" s="136" cm="1">
        <f t="array" ref="O249">Ikäryhmähinnat[Ikä 18-64]*Ikärakenne[[#This Row],[18–64-vuotiaat]]</f>
        <v>285235.98</v>
      </c>
      <c r="P249" s="178">
        <f>SUM(Ikärakenne[[#This Row],[Ikä 0–5]:[Ikä 18-64]])</f>
        <v>9471976.9199999999</v>
      </c>
    </row>
    <row r="250" spans="1:16" x14ac:dyDescent="0.25">
      <c r="A250" s="127">
        <v>781</v>
      </c>
      <c r="B250" s="124" t="s">
        <v>255</v>
      </c>
      <c r="C250" s="38">
        <f>SUM(Ikärakenne[[#This Row],[0–5-vuotiaat]:[16 vuotta täyttäneet]])</f>
        <v>3428</v>
      </c>
      <c r="D250" s="41">
        <v>75</v>
      </c>
      <c r="E250" s="41">
        <v>12</v>
      </c>
      <c r="F250" s="41">
        <v>129</v>
      </c>
      <c r="G250" s="41">
        <v>61</v>
      </c>
      <c r="H250" s="41">
        <v>3151</v>
      </c>
      <c r="I250" s="41">
        <v>1524</v>
      </c>
      <c r="J250" s="136" cm="1">
        <f t="array" ref="J250">Ikäryhmähinnat[Ikä 0–5]*Ikärakenne[[#This Row],[0–5-vuotiaat]]</f>
        <v>672794.25</v>
      </c>
      <c r="K250" s="136" cm="1">
        <f t="array" ref="K250">Ikäryhmähinnat[Ikä 6]*Ikärakenne[[#This Row],[6 vuotiaat]]</f>
        <v>114464.76</v>
      </c>
      <c r="L250" s="136" cm="1">
        <f t="array" ref="L250">Ikäryhmähinnat[Ikä 7–12]*Ikärakenne[[#This Row],[7–12-vuotiaat]]</f>
        <v>1054199.6100000001</v>
      </c>
      <c r="M250" s="136" cm="1">
        <f t="array" ref="M250">Ikäryhmähinnat[Ikä 13–15]*Ikärakenne[[#This Row],[13–15-vuotiaat]]</f>
        <v>844797.53999999992</v>
      </c>
      <c r="N250" s="136" cm="1">
        <f t="array" ref="N250">Ikäryhmähinnat[Ikä 16+]*Ikärakenne[[#This Row],[16 vuotta täyttäneet]]</f>
        <v>221263.22</v>
      </c>
      <c r="O250" s="136" cm="1">
        <f t="array" ref="O250">Ikäryhmähinnat[Ikä 18-64]*Ikärakenne[[#This Row],[18–64-vuotiaat]]</f>
        <v>131170.68</v>
      </c>
      <c r="P250" s="178">
        <f>SUM(Ikärakenne[[#This Row],[Ikä 0–5]:[Ikä 18-64]])</f>
        <v>3038690.0600000005</v>
      </c>
    </row>
    <row r="251" spans="1:16" x14ac:dyDescent="0.25">
      <c r="A251" s="127">
        <v>783</v>
      </c>
      <c r="B251" s="124" t="s">
        <v>256</v>
      </c>
      <c r="C251" s="38">
        <f>SUM(Ikärakenne[[#This Row],[0–5-vuotiaat]:[16 vuotta täyttäneet]])</f>
        <v>6256</v>
      </c>
      <c r="D251" s="41">
        <v>221</v>
      </c>
      <c r="E251" s="41">
        <v>45</v>
      </c>
      <c r="F251" s="41">
        <v>351</v>
      </c>
      <c r="G251" s="41">
        <v>206</v>
      </c>
      <c r="H251" s="41">
        <v>5433</v>
      </c>
      <c r="I251" s="41">
        <v>3187</v>
      </c>
      <c r="J251" s="136" cm="1">
        <f t="array" ref="J251">Ikäryhmähinnat[Ikä 0–5]*Ikärakenne[[#This Row],[0–5-vuotiaat]]</f>
        <v>1982500.3900000001</v>
      </c>
      <c r="K251" s="136" cm="1">
        <f t="array" ref="K251">Ikäryhmähinnat[Ikä 6]*Ikärakenne[[#This Row],[6 vuotiaat]]</f>
        <v>429242.85</v>
      </c>
      <c r="L251" s="136" cm="1">
        <f t="array" ref="L251">Ikäryhmähinnat[Ikä 7–12]*Ikärakenne[[#This Row],[7–12-vuotiaat]]</f>
        <v>2868403.59</v>
      </c>
      <c r="M251" s="136" cm="1">
        <f t="array" ref="M251">Ikäryhmähinnat[Ikä 13–15]*Ikärakenne[[#This Row],[13–15-vuotiaat]]</f>
        <v>2852922.84</v>
      </c>
      <c r="N251" s="136" cm="1">
        <f t="array" ref="N251">Ikäryhmähinnat[Ikä 16+]*Ikärakenne[[#This Row],[16 vuotta täyttäneet]]</f>
        <v>381505.26</v>
      </c>
      <c r="O251" s="136" cm="1">
        <f t="array" ref="O251">Ikäryhmähinnat[Ikä 18-64]*Ikärakenne[[#This Row],[18–64-vuotiaat]]</f>
        <v>274305.08999999997</v>
      </c>
      <c r="P251" s="178">
        <f>SUM(Ikärakenne[[#This Row],[Ikä 0–5]:[Ikä 18-64]])</f>
        <v>8788880.0199999996</v>
      </c>
    </row>
    <row r="252" spans="1:16" x14ac:dyDescent="0.25">
      <c r="A252" s="127">
        <v>785</v>
      </c>
      <c r="B252" s="124" t="s">
        <v>257</v>
      </c>
      <c r="C252" s="38">
        <f>SUM(Ikärakenne[[#This Row],[0–5-vuotiaat]:[16 vuotta täyttäneet]])</f>
        <v>2581</v>
      </c>
      <c r="D252" s="41">
        <v>88</v>
      </c>
      <c r="E252" s="41">
        <v>18</v>
      </c>
      <c r="F252" s="41">
        <v>133</v>
      </c>
      <c r="G252" s="41">
        <v>59</v>
      </c>
      <c r="H252" s="41">
        <v>2283</v>
      </c>
      <c r="I252" s="41">
        <v>1193</v>
      </c>
      <c r="J252" s="136" cm="1">
        <f t="array" ref="J252">Ikäryhmähinnat[Ikä 0–5]*Ikärakenne[[#This Row],[0–5-vuotiaat]]</f>
        <v>789411.92</v>
      </c>
      <c r="K252" s="136" cm="1">
        <f t="array" ref="K252">Ikäryhmähinnat[Ikä 6]*Ikärakenne[[#This Row],[6 vuotiaat]]</f>
        <v>171697.13999999998</v>
      </c>
      <c r="L252" s="136" cm="1">
        <f t="array" ref="L252">Ikäryhmähinnat[Ikä 7–12]*Ikärakenne[[#This Row],[7–12-vuotiaat]]</f>
        <v>1086887.97</v>
      </c>
      <c r="M252" s="136" cm="1">
        <f t="array" ref="M252">Ikäryhmähinnat[Ikä 13–15]*Ikärakenne[[#This Row],[13–15-vuotiaat]]</f>
        <v>817099.26</v>
      </c>
      <c r="N252" s="136" cm="1">
        <f t="array" ref="N252">Ikäryhmähinnat[Ikä 16+]*Ikärakenne[[#This Row],[16 vuotta täyttäneet]]</f>
        <v>160312.26</v>
      </c>
      <c r="O252" s="136" cm="1">
        <f t="array" ref="O252">Ikäryhmähinnat[Ikä 18-64]*Ikärakenne[[#This Row],[18–64-vuotiaat]]</f>
        <v>102681.51</v>
      </c>
      <c r="P252" s="178">
        <f>SUM(Ikärakenne[[#This Row],[Ikä 0–5]:[Ikä 18-64]])</f>
        <v>3128090.0599999996</v>
      </c>
    </row>
    <row r="253" spans="1:16" x14ac:dyDescent="0.25">
      <c r="A253" s="127">
        <v>790</v>
      </c>
      <c r="B253" s="124" t="s">
        <v>258</v>
      </c>
      <c r="C253" s="38">
        <f>SUM(Ikärakenne[[#This Row],[0–5-vuotiaat]:[16 vuotta täyttäneet]])</f>
        <v>23464</v>
      </c>
      <c r="D253" s="41">
        <v>938</v>
      </c>
      <c r="E253" s="41">
        <v>189</v>
      </c>
      <c r="F253" s="41">
        <v>1394</v>
      </c>
      <c r="G253" s="41">
        <v>786</v>
      </c>
      <c r="H253" s="41">
        <v>20157</v>
      </c>
      <c r="I253" s="41">
        <v>12083</v>
      </c>
      <c r="J253" s="136" cm="1">
        <f t="array" ref="J253">Ikäryhmähinnat[Ikä 0–5]*Ikärakenne[[#This Row],[0–5-vuotiaat]]</f>
        <v>8414413.4199999999</v>
      </c>
      <c r="K253" s="136" cm="1">
        <f t="array" ref="K253">Ikäryhmähinnat[Ikä 6]*Ikärakenne[[#This Row],[6 vuotiaat]]</f>
        <v>1802819.97</v>
      </c>
      <c r="L253" s="136" cm="1">
        <f t="array" ref="L253">Ikäryhmähinnat[Ikä 7–12]*Ikärakenne[[#This Row],[7–12-vuotiaat]]</f>
        <v>11391893.460000001</v>
      </c>
      <c r="M253" s="136" cm="1">
        <f t="array" ref="M253">Ikäryhmähinnat[Ikä 13–15]*Ikärakenne[[#This Row],[13–15-vuotiaat]]</f>
        <v>10885424.039999999</v>
      </c>
      <c r="N253" s="136" cm="1">
        <f t="array" ref="N253">Ikäryhmähinnat[Ikä 16+]*Ikärakenne[[#This Row],[16 vuotta täyttäneet]]</f>
        <v>1415424.54</v>
      </c>
      <c r="O253" s="136" cm="1">
        <f t="array" ref="O253">Ikäryhmähinnat[Ikä 18-64]*Ikärakenne[[#This Row],[18–64-vuotiaat]]</f>
        <v>1039983.8099999999</v>
      </c>
      <c r="P253" s="178">
        <f>SUM(Ikärakenne[[#This Row],[Ikä 0–5]:[Ikä 18-64]])</f>
        <v>34949959.240000002</v>
      </c>
    </row>
    <row r="254" spans="1:16" x14ac:dyDescent="0.25">
      <c r="A254" s="127">
        <v>791</v>
      </c>
      <c r="B254" s="124" t="s">
        <v>259</v>
      </c>
      <c r="C254" s="38">
        <f>SUM(Ikärakenne[[#This Row],[0–5-vuotiaat]:[16 vuotta täyttäneet]])</f>
        <v>4938</v>
      </c>
      <c r="D254" s="41">
        <v>229</v>
      </c>
      <c r="E254" s="41">
        <v>36</v>
      </c>
      <c r="F254" s="41">
        <v>305</v>
      </c>
      <c r="G254" s="41">
        <v>181</v>
      </c>
      <c r="H254" s="41">
        <v>4187</v>
      </c>
      <c r="I254" s="41">
        <v>2420</v>
      </c>
      <c r="J254" s="136" cm="1">
        <f t="array" ref="J254">Ikäryhmähinnat[Ikä 0–5]*Ikärakenne[[#This Row],[0–5-vuotiaat]]</f>
        <v>2054265.11</v>
      </c>
      <c r="K254" s="136" cm="1">
        <f t="array" ref="K254">Ikäryhmähinnat[Ikä 6]*Ikärakenne[[#This Row],[6 vuotiaat]]</f>
        <v>343394.27999999997</v>
      </c>
      <c r="L254" s="136" cm="1">
        <f t="array" ref="L254">Ikäryhmähinnat[Ikä 7–12]*Ikärakenne[[#This Row],[7–12-vuotiaat]]</f>
        <v>2492487.4500000002</v>
      </c>
      <c r="M254" s="136" cm="1">
        <f t="array" ref="M254">Ikäryhmähinnat[Ikä 13–15]*Ikärakenne[[#This Row],[13–15-vuotiaat]]</f>
        <v>2506694.34</v>
      </c>
      <c r="N254" s="136" cm="1">
        <f t="array" ref="N254">Ikäryhmähinnat[Ikä 16+]*Ikärakenne[[#This Row],[16 vuotta täyttäneet]]</f>
        <v>294011.14</v>
      </c>
      <c r="O254" s="136" cm="1">
        <f t="array" ref="O254">Ikäryhmähinnat[Ikä 18-64]*Ikärakenne[[#This Row],[18–64-vuotiaat]]</f>
        <v>208289.4</v>
      </c>
      <c r="P254" s="178">
        <f>SUM(Ikärakenne[[#This Row],[Ikä 0–5]:[Ikä 18-64]])</f>
        <v>7899141.7199999997</v>
      </c>
    </row>
    <row r="255" spans="1:16" x14ac:dyDescent="0.25">
      <c r="A255" s="127">
        <v>831</v>
      </c>
      <c r="B255" s="124" t="s">
        <v>260</v>
      </c>
      <c r="C255" s="38">
        <f>SUM(Ikärakenne[[#This Row],[0–5-vuotiaat]:[16 vuotta täyttäneet]])</f>
        <v>4596</v>
      </c>
      <c r="D255" s="41">
        <v>219</v>
      </c>
      <c r="E255" s="41">
        <v>43</v>
      </c>
      <c r="F255" s="41">
        <v>283</v>
      </c>
      <c r="G255" s="41">
        <v>160</v>
      </c>
      <c r="H255" s="41">
        <v>3891</v>
      </c>
      <c r="I255" s="41">
        <v>2401</v>
      </c>
      <c r="J255" s="136" cm="1">
        <f t="array" ref="J255">Ikäryhmähinnat[Ikä 0–5]*Ikärakenne[[#This Row],[0–5-vuotiaat]]</f>
        <v>1964559.21</v>
      </c>
      <c r="K255" s="136" cm="1">
        <f t="array" ref="K255">Ikäryhmähinnat[Ikä 6]*Ikärakenne[[#This Row],[6 vuotiaat]]</f>
        <v>410165.38999999996</v>
      </c>
      <c r="L255" s="136" cm="1">
        <f t="array" ref="L255">Ikäryhmähinnat[Ikä 7–12]*Ikärakenne[[#This Row],[7–12-vuotiaat]]</f>
        <v>2312701.4700000002</v>
      </c>
      <c r="M255" s="136" cm="1">
        <f t="array" ref="M255">Ikäryhmähinnat[Ikä 13–15]*Ikärakenne[[#This Row],[13–15-vuotiaat]]</f>
        <v>2215862.4</v>
      </c>
      <c r="N255" s="136" cm="1">
        <f t="array" ref="N255">Ikäryhmähinnat[Ikä 16+]*Ikärakenne[[#This Row],[16 vuotta täyttäneet]]</f>
        <v>273226.02</v>
      </c>
      <c r="O255" s="136" cm="1">
        <f t="array" ref="O255">Ikäryhmähinnat[Ikä 18-64]*Ikärakenne[[#This Row],[18–64-vuotiaat]]</f>
        <v>206654.06999999998</v>
      </c>
      <c r="P255" s="178">
        <f>SUM(Ikärakenne[[#This Row],[Ikä 0–5]:[Ikä 18-64]])</f>
        <v>7383168.5600000005</v>
      </c>
    </row>
    <row r="256" spans="1:16" x14ac:dyDescent="0.25">
      <c r="A256" s="127">
        <v>832</v>
      </c>
      <c r="B256" s="124" t="s">
        <v>261</v>
      </c>
      <c r="C256" s="38">
        <f>SUM(Ikärakenne[[#This Row],[0–5-vuotiaat]:[16 vuotta täyttäneet]])</f>
        <v>3657</v>
      </c>
      <c r="D256" s="41">
        <v>151</v>
      </c>
      <c r="E256" s="41">
        <v>21</v>
      </c>
      <c r="F256" s="41">
        <v>217</v>
      </c>
      <c r="G256" s="41">
        <v>146</v>
      </c>
      <c r="H256" s="41">
        <v>3122</v>
      </c>
      <c r="I256" s="41">
        <v>1759</v>
      </c>
      <c r="J256" s="136" cm="1">
        <f t="array" ref="J256">Ikäryhmähinnat[Ikä 0–5]*Ikärakenne[[#This Row],[0–5-vuotiaat]]</f>
        <v>1354559.09</v>
      </c>
      <c r="K256" s="136" cm="1">
        <f t="array" ref="K256">Ikäryhmähinnat[Ikä 6]*Ikärakenne[[#This Row],[6 vuotiaat]]</f>
        <v>200313.33</v>
      </c>
      <c r="L256" s="136" cm="1">
        <f t="array" ref="L256">Ikäryhmähinnat[Ikä 7–12]*Ikärakenne[[#This Row],[7–12-vuotiaat]]</f>
        <v>1773343.53</v>
      </c>
      <c r="M256" s="136" cm="1">
        <f t="array" ref="M256">Ikäryhmähinnat[Ikä 13–15]*Ikärakenne[[#This Row],[13–15-vuotiaat]]</f>
        <v>2021974.44</v>
      </c>
      <c r="N256" s="136" cm="1">
        <f t="array" ref="N256">Ikäryhmähinnat[Ikä 16+]*Ikärakenne[[#This Row],[16 vuotta täyttäneet]]</f>
        <v>219226.84</v>
      </c>
      <c r="O256" s="136" cm="1">
        <f t="array" ref="O256">Ikäryhmähinnat[Ikä 18-64]*Ikärakenne[[#This Row],[18–64-vuotiaat]]</f>
        <v>151397.12999999998</v>
      </c>
      <c r="P256" s="178">
        <f>SUM(Ikärakenne[[#This Row],[Ikä 0–5]:[Ikä 18-64]])</f>
        <v>5720814.3600000003</v>
      </c>
    </row>
    <row r="257" spans="1:16" x14ac:dyDescent="0.25">
      <c r="A257" s="127">
        <v>833</v>
      </c>
      <c r="B257" s="124" t="s">
        <v>262</v>
      </c>
      <c r="C257" s="38">
        <f>SUM(Ikärakenne[[#This Row],[0–5-vuotiaat]:[16 vuotta täyttäneet]])</f>
        <v>1692</v>
      </c>
      <c r="D257" s="41">
        <v>70</v>
      </c>
      <c r="E257" s="41">
        <v>13</v>
      </c>
      <c r="F257" s="41">
        <v>93</v>
      </c>
      <c r="G257" s="41">
        <v>52</v>
      </c>
      <c r="H257" s="41">
        <v>1464</v>
      </c>
      <c r="I257" s="41">
        <v>811</v>
      </c>
      <c r="J257" s="136" cm="1">
        <f t="array" ref="J257">Ikäryhmähinnat[Ikä 0–5]*Ikärakenne[[#This Row],[0–5-vuotiaat]]</f>
        <v>627941.30000000005</v>
      </c>
      <c r="K257" s="136" cm="1">
        <f t="array" ref="K257">Ikäryhmähinnat[Ikä 6]*Ikärakenne[[#This Row],[6 vuotiaat]]</f>
        <v>124003.48999999999</v>
      </c>
      <c r="L257" s="136" cm="1">
        <f t="array" ref="L257">Ikäryhmähinnat[Ikä 7–12]*Ikärakenne[[#This Row],[7–12-vuotiaat]]</f>
        <v>760004.37</v>
      </c>
      <c r="M257" s="136" cm="1">
        <f t="array" ref="M257">Ikäryhmähinnat[Ikä 13–15]*Ikärakenne[[#This Row],[13–15-vuotiaat]]</f>
        <v>720155.28</v>
      </c>
      <c r="N257" s="136" cm="1">
        <f t="array" ref="N257">Ikäryhmähinnat[Ikä 16+]*Ikärakenne[[#This Row],[16 vuotta täyttäneet]]</f>
        <v>102802.08</v>
      </c>
      <c r="O257" s="136" cm="1">
        <f t="array" ref="O257">Ikäryhmähinnat[Ikä 18-64]*Ikärakenne[[#This Row],[18–64-vuotiaat]]</f>
        <v>69802.76999999999</v>
      </c>
      <c r="P257" s="178">
        <f>SUM(Ikärakenne[[#This Row],[Ikä 0–5]:[Ikä 18-64]])</f>
        <v>2404709.2900000005</v>
      </c>
    </row>
    <row r="258" spans="1:16" x14ac:dyDescent="0.25">
      <c r="A258" s="127">
        <v>834</v>
      </c>
      <c r="B258" s="124" t="s">
        <v>263</v>
      </c>
      <c r="C258" s="38">
        <f>SUM(Ikärakenne[[#This Row],[0–5-vuotiaat]:[16 vuotta täyttäneet]])</f>
        <v>5832</v>
      </c>
      <c r="D258" s="41">
        <v>248</v>
      </c>
      <c r="E258" s="41">
        <v>52</v>
      </c>
      <c r="F258" s="41">
        <v>316</v>
      </c>
      <c r="G258" s="41">
        <v>230</v>
      </c>
      <c r="H258" s="41">
        <v>4986</v>
      </c>
      <c r="I258" s="41">
        <v>3089</v>
      </c>
      <c r="J258" s="136" cm="1">
        <f t="array" ref="J258">Ikäryhmähinnat[Ikä 0–5]*Ikärakenne[[#This Row],[0–5-vuotiaat]]</f>
        <v>2224706.3199999998</v>
      </c>
      <c r="K258" s="136" cm="1">
        <f t="array" ref="K258">Ikäryhmähinnat[Ikä 6]*Ikärakenne[[#This Row],[6 vuotiaat]]</f>
        <v>496013.95999999996</v>
      </c>
      <c r="L258" s="136" cm="1">
        <f t="array" ref="L258">Ikäryhmähinnat[Ikä 7–12]*Ikärakenne[[#This Row],[7–12-vuotiaat]]</f>
        <v>2582380.44</v>
      </c>
      <c r="M258" s="136" cm="1">
        <f t="array" ref="M258">Ikäryhmähinnat[Ikä 13–15]*Ikärakenne[[#This Row],[13–15-vuotiaat]]</f>
        <v>3185302.1999999997</v>
      </c>
      <c r="N258" s="136" cm="1">
        <f t="array" ref="N258">Ikäryhmähinnat[Ikä 16+]*Ikärakenne[[#This Row],[16 vuotta täyttäneet]]</f>
        <v>350116.92</v>
      </c>
      <c r="O258" s="136" cm="1">
        <f t="array" ref="O258">Ikäryhmähinnat[Ikä 18-64]*Ikärakenne[[#This Row],[18–64-vuotiaat]]</f>
        <v>265870.23</v>
      </c>
      <c r="P258" s="178">
        <f>SUM(Ikärakenne[[#This Row],[Ikä 0–5]:[Ikä 18-64]])</f>
        <v>9104390.0700000003</v>
      </c>
    </row>
    <row r="259" spans="1:16" x14ac:dyDescent="0.25">
      <c r="A259" s="127">
        <v>837</v>
      </c>
      <c r="B259" s="124" t="s">
        <v>264</v>
      </c>
      <c r="C259" s="38">
        <f>SUM(Ikärakenne[[#This Row],[0–5-vuotiaat]:[16 vuotta täyttäneet]])</f>
        <v>260180</v>
      </c>
      <c r="D259" s="41">
        <v>12219</v>
      </c>
      <c r="E259" s="41">
        <v>2054</v>
      </c>
      <c r="F259" s="41">
        <v>13471</v>
      </c>
      <c r="G259" s="41">
        <v>6845</v>
      </c>
      <c r="H259" s="41">
        <v>225591</v>
      </c>
      <c r="I259" s="41">
        <v>171528</v>
      </c>
      <c r="J259" s="136" cm="1">
        <f t="array" ref="J259">Ikäryhmähinnat[Ikä 0–5]*Ikärakenne[[#This Row],[0–5-vuotiaat]]</f>
        <v>109611639.21000001</v>
      </c>
      <c r="K259" s="136" cm="1">
        <f t="array" ref="K259">Ikäryhmähinnat[Ikä 6]*Ikärakenne[[#This Row],[6 vuotiaat]]</f>
        <v>19592551.419999998</v>
      </c>
      <c r="L259" s="136" cm="1">
        <f t="array" ref="L259">Ikäryhmähinnat[Ikä 7–12]*Ikärakenne[[#This Row],[7–12-vuotiaat]]</f>
        <v>110086224.39</v>
      </c>
      <c r="M259" s="136" cm="1">
        <f t="array" ref="M259">Ikäryhmähinnat[Ikä 13–15]*Ikärakenne[[#This Row],[13–15-vuotiaat]]</f>
        <v>94797363.299999997</v>
      </c>
      <c r="N259" s="136" cm="1">
        <f t="array" ref="N259">Ikäryhmähinnat[Ikä 16+]*Ikärakenne[[#This Row],[16 vuotta täyttäneet]]</f>
        <v>15841000.02</v>
      </c>
      <c r="O259" s="136" cm="1">
        <f t="array" ref="O259">Ikäryhmähinnat[Ikä 18-64]*Ikärakenne[[#This Row],[18–64-vuotiaat]]</f>
        <v>14763414.959999999</v>
      </c>
      <c r="P259" s="178">
        <f>SUM(Ikärakenne[[#This Row],[Ikä 0–5]:[Ikä 18-64]])</f>
        <v>364692193.29999995</v>
      </c>
    </row>
    <row r="260" spans="1:16" x14ac:dyDescent="0.25">
      <c r="A260" s="127">
        <v>844</v>
      </c>
      <c r="B260" s="124" t="s">
        <v>265</v>
      </c>
      <c r="C260" s="38">
        <f>SUM(Ikärakenne[[#This Row],[0–5-vuotiaat]:[16 vuotta täyttäneet]])</f>
        <v>1388</v>
      </c>
      <c r="D260" s="41">
        <v>32</v>
      </c>
      <c r="E260" s="41">
        <v>11</v>
      </c>
      <c r="F260" s="41">
        <v>69</v>
      </c>
      <c r="G260" s="41">
        <v>30</v>
      </c>
      <c r="H260" s="41">
        <v>1246</v>
      </c>
      <c r="I260" s="41">
        <v>613</v>
      </c>
      <c r="J260" s="136" cm="1">
        <f t="array" ref="J260">Ikäryhmähinnat[Ikä 0–5]*Ikärakenne[[#This Row],[0–5-vuotiaat]]</f>
        <v>287058.88</v>
      </c>
      <c r="K260" s="136" cm="1">
        <f t="array" ref="K260">Ikäryhmähinnat[Ikä 6]*Ikärakenne[[#This Row],[6 vuotiaat]]</f>
        <v>104926.03</v>
      </c>
      <c r="L260" s="136" cm="1">
        <f t="array" ref="L260">Ikäryhmähinnat[Ikä 7–12]*Ikärakenne[[#This Row],[7–12-vuotiaat]]</f>
        <v>563874.21</v>
      </c>
      <c r="M260" s="136" cm="1">
        <f t="array" ref="M260">Ikäryhmähinnat[Ikä 13–15]*Ikärakenne[[#This Row],[13–15-vuotiaat]]</f>
        <v>415474.19999999995</v>
      </c>
      <c r="N260" s="136" cm="1">
        <f t="array" ref="N260">Ikäryhmähinnat[Ikä 16+]*Ikärakenne[[#This Row],[16 vuotta täyttäneet]]</f>
        <v>87494.12</v>
      </c>
      <c r="O260" s="136" cm="1">
        <f t="array" ref="O260">Ikäryhmähinnat[Ikä 18-64]*Ikärakenne[[#This Row],[18–64-vuotiaat]]</f>
        <v>52760.909999999996</v>
      </c>
      <c r="P260" s="178">
        <f>SUM(Ikärakenne[[#This Row],[Ikä 0–5]:[Ikä 18-64]])</f>
        <v>1511588.3499999999</v>
      </c>
    </row>
    <row r="261" spans="1:16" x14ac:dyDescent="0.25">
      <c r="A261" s="127">
        <v>845</v>
      </c>
      <c r="B261" s="124" t="s">
        <v>266</v>
      </c>
      <c r="C261" s="38">
        <f>SUM(Ikärakenne[[#This Row],[0–5-vuotiaat]:[16 vuotta täyttäneet]])</f>
        <v>2826</v>
      </c>
      <c r="D261" s="41">
        <v>144</v>
      </c>
      <c r="E261" s="41">
        <v>38</v>
      </c>
      <c r="F261" s="41">
        <v>180</v>
      </c>
      <c r="G261" s="41">
        <v>99</v>
      </c>
      <c r="H261" s="41">
        <v>2365</v>
      </c>
      <c r="I261" s="41">
        <v>1399</v>
      </c>
      <c r="J261" s="136" cm="1">
        <f t="array" ref="J261">Ikäryhmähinnat[Ikä 0–5]*Ikärakenne[[#This Row],[0–5-vuotiaat]]</f>
        <v>1291764.96</v>
      </c>
      <c r="K261" s="136" cm="1">
        <f t="array" ref="K261">Ikäryhmähinnat[Ikä 6]*Ikärakenne[[#This Row],[6 vuotiaat]]</f>
        <v>362471.74</v>
      </c>
      <c r="L261" s="136" cm="1">
        <f t="array" ref="L261">Ikäryhmähinnat[Ikä 7–12]*Ikärakenne[[#This Row],[7–12-vuotiaat]]</f>
        <v>1470976.2</v>
      </c>
      <c r="M261" s="136" cm="1">
        <f t="array" ref="M261">Ikäryhmähinnat[Ikä 13–15]*Ikärakenne[[#This Row],[13–15-vuotiaat]]</f>
        <v>1371064.8599999999</v>
      </c>
      <c r="N261" s="136" cm="1">
        <f t="array" ref="N261">Ikäryhmähinnat[Ikä 16+]*Ikärakenne[[#This Row],[16 vuotta täyttäneet]]</f>
        <v>166070.29999999999</v>
      </c>
      <c r="O261" s="136" cm="1">
        <f t="array" ref="O261">Ikäryhmähinnat[Ikä 18-64]*Ikärakenne[[#This Row],[18–64-vuotiaat]]</f>
        <v>120411.93</v>
      </c>
      <c r="P261" s="178">
        <f>SUM(Ikärakenne[[#This Row],[Ikä 0–5]:[Ikä 18-64]])</f>
        <v>4782759.9899999993</v>
      </c>
    </row>
    <row r="262" spans="1:16" x14ac:dyDescent="0.25">
      <c r="A262" s="127">
        <v>846</v>
      </c>
      <c r="B262" s="124" t="s">
        <v>267</v>
      </c>
      <c r="C262" s="38">
        <f>SUM(Ikärakenne[[#This Row],[0–5-vuotiaat]:[16 vuotta täyttäneet]])</f>
        <v>4662</v>
      </c>
      <c r="D262" s="41">
        <v>168</v>
      </c>
      <c r="E262" s="41">
        <v>44</v>
      </c>
      <c r="F262" s="41">
        <v>280</v>
      </c>
      <c r="G262" s="41">
        <v>165</v>
      </c>
      <c r="H262" s="41">
        <v>4005</v>
      </c>
      <c r="I262" s="41">
        <v>2220</v>
      </c>
      <c r="J262" s="136" cm="1">
        <f t="array" ref="J262">Ikäryhmähinnat[Ikä 0–5]*Ikärakenne[[#This Row],[0–5-vuotiaat]]</f>
        <v>1507059.12</v>
      </c>
      <c r="K262" s="136" cm="1">
        <f t="array" ref="K262">Ikäryhmähinnat[Ikä 6]*Ikärakenne[[#This Row],[6 vuotiaat]]</f>
        <v>419704.12</v>
      </c>
      <c r="L262" s="136" cm="1">
        <f t="array" ref="L262">Ikäryhmähinnat[Ikä 7–12]*Ikärakenne[[#This Row],[7–12-vuotiaat]]</f>
        <v>2288185.2000000002</v>
      </c>
      <c r="M262" s="136" cm="1">
        <f t="array" ref="M262">Ikäryhmähinnat[Ikä 13–15]*Ikärakenne[[#This Row],[13–15-vuotiaat]]</f>
        <v>2285108.1</v>
      </c>
      <c r="N262" s="136" cm="1">
        <f t="array" ref="N262">Ikäryhmähinnat[Ikä 16+]*Ikärakenne[[#This Row],[16 vuotta täyttäneet]]</f>
        <v>281231.09999999998</v>
      </c>
      <c r="O262" s="136" cm="1">
        <f t="array" ref="O262">Ikäryhmähinnat[Ikä 18-64]*Ikärakenne[[#This Row],[18–64-vuotiaat]]</f>
        <v>191075.4</v>
      </c>
      <c r="P262" s="178">
        <f>SUM(Ikärakenne[[#This Row],[Ikä 0–5]:[Ikä 18-64]])</f>
        <v>6972363.040000001</v>
      </c>
    </row>
    <row r="263" spans="1:16" x14ac:dyDescent="0.25">
      <c r="A263" s="127">
        <v>848</v>
      </c>
      <c r="B263" s="124" t="s">
        <v>268</v>
      </c>
      <c r="C263" s="38">
        <f>SUM(Ikärakenne[[#This Row],[0–5-vuotiaat]:[16 vuotta täyttäneet]])</f>
        <v>3976</v>
      </c>
      <c r="D263" s="41">
        <v>137</v>
      </c>
      <c r="E263" s="41">
        <v>24</v>
      </c>
      <c r="F263" s="41">
        <v>242</v>
      </c>
      <c r="G263" s="41">
        <v>131</v>
      </c>
      <c r="H263" s="41">
        <v>3442</v>
      </c>
      <c r="I263" s="41">
        <v>1896</v>
      </c>
      <c r="J263" s="136" cm="1">
        <f t="array" ref="J263">Ikäryhmähinnat[Ikä 0–5]*Ikärakenne[[#This Row],[0–5-vuotiaat]]</f>
        <v>1228970.83</v>
      </c>
      <c r="K263" s="136" cm="1">
        <f t="array" ref="K263">Ikäryhmähinnat[Ikä 6]*Ikärakenne[[#This Row],[6 vuotiaat]]</f>
        <v>228929.52</v>
      </c>
      <c r="L263" s="136" cm="1">
        <f t="array" ref="L263">Ikäryhmähinnat[Ikä 7–12]*Ikärakenne[[#This Row],[7–12-vuotiaat]]</f>
        <v>1977645.78</v>
      </c>
      <c r="M263" s="136" cm="1">
        <f t="array" ref="M263">Ikäryhmähinnat[Ikä 13–15]*Ikärakenne[[#This Row],[13–15-vuotiaat]]</f>
        <v>1814237.3399999999</v>
      </c>
      <c r="N263" s="136" cm="1">
        <f t="array" ref="N263">Ikäryhmähinnat[Ikä 16+]*Ikärakenne[[#This Row],[16 vuotta täyttäneet]]</f>
        <v>241697.24</v>
      </c>
      <c r="O263" s="136" cm="1">
        <f t="array" ref="O263">Ikäryhmähinnat[Ikä 18-64]*Ikärakenne[[#This Row],[18–64-vuotiaat]]</f>
        <v>163188.72</v>
      </c>
      <c r="P263" s="178">
        <f>SUM(Ikärakenne[[#This Row],[Ikä 0–5]:[Ikä 18-64]])</f>
        <v>5654669.4299999997</v>
      </c>
    </row>
    <row r="264" spans="1:16" x14ac:dyDescent="0.25">
      <c r="A264" s="127">
        <v>849</v>
      </c>
      <c r="B264" s="124" t="s">
        <v>269</v>
      </c>
      <c r="C264" s="38">
        <f>SUM(Ikärakenne[[#This Row],[0–5-vuotiaat]:[16 vuotta täyttäneet]])</f>
        <v>2799</v>
      </c>
      <c r="D264" s="41">
        <v>135</v>
      </c>
      <c r="E264" s="41">
        <v>30</v>
      </c>
      <c r="F264" s="41">
        <v>217</v>
      </c>
      <c r="G264" s="41">
        <v>134</v>
      </c>
      <c r="H264" s="41">
        <v>2283</v>
      </c>
      <c r="I264" s="41">
        <v>1322</v>
      </c>
      <c r="J264" s="136" cm="1">
        <f t="array" ref="J264">Ikäryhmähinnat[Ikä 0–5]*Ikärakenne[[#This Row],[0–5-vuotiaat]]</f>
        <v>1211029.6499999999</v>
      </c>
      <c r="K264" s="136" cm="1">
        <f t="array" ref="K264">Ikäryhmähinnat[Ikä 6]*Ikärakenne[[#This Row],[6 vuotiaat]]</f>
        <v>286161.89999999997</v>
      </c>
      <c r="L264" s="136" cm="1">
        <f t="array" ref="L264">Ikäryhmähinnat[Ikä 7–12]*Ikärakenne[[#This Row],[7–12-vuotiaat]]</f>
        <v>1773343.53</v>
      </c>
      <c r="M264" s="136" cm="1">
        <f t="array" ref="M264">Ikäryhmähinnat[Ikä 13–15]*Ikärakenne[[#This Row],[13–15-vuotiaat]]</f>
        <v>1855784.76</v>
      </c>
      <c r="N264" s="136" cm="1">
        <f t="array" ref="N264">Ikäryhmähinnat[Ikä 16+]*Ikärakenne[[#This Row],[16 vuotta täyttäneet]]</f>
        <v>160312.26</v>
      </c>
      <c r="O264" s="136" cm="1">
        <f t="array" ref="O264">Ikäryhmähinnat[Ikä 18-64]*Ikärakenne[[#This Row],[18–64-vuotiaat]]</f>
        <v>113784.54</v>
      </c>
      <c r="P264" s="178">
        <f>SUM(Ikärakenne[[#This Row],[Ikä 0–5]:[Ikä 18-64]])</f>
        <v>5400416.6399999997</v>
      </c>
    </row>
    <row r="265" spans="1:16" x14ac:dyDescent="0.25">
      <c r="A265" s="127">
        <v>850</v>
      </c>
      <c r="B265" s="124" t="s">
        <v>270</v>
      </c>
      <c r="C265" s="38">
        <f>SUM(Ikärakenne[[#This Row],[0–5-vuotiaat]:[16 vuotta täyttäneet]])</f>
        <v>2349</v>
      </c>
      <c r="D265" s="41">
        <v>114</v>
      </c>
      <c r="E265" s="41">
        <v>25</v>
      </c>
      <c r="F265" s="41">
        <v>168</v>
      </c>
      <c r="G265" s="41">
        <v>126</v>
      </c>
      <c r="H265" s="41">
        <v>1916</v>
      </c>
      <c r="I265" s="41">
        <v>1162</v>
      </c>
      <c r="J265" s="136" cm="1">
        <f t="array" ref="J265">Ikäryhmähinnat[Ikä 0–5]*Ikärakenne[[#This Row],[0–5-vuotiaat]]</f>
        <v>1022647.26</v>
      </c>
      <c r="K265" s="136" cm="1">
        <f t="array" ref="K265">Ikäryhmähinnat[Ikä 6]*Ikärakenne[[#This Row],[6 vuotiaat]]</f>
        <v>238468.25</v>
      </c>
      <c r="L265" s="136" cm="1">
        <f t="array" ref="L265">Ikäryhmähinnat[Ikä 7–12]*Ikärakenne[[#This Row],[7–12-vuotiaat]]</f>
        <v>1372911.12</v>
      </c>
      <c r="M265" s="136" cm="1">
        <f t="array" ref="M265">Ikäryhmähinnat[Ikä 13–15]*Ikärakenne[[#This Row],[13–15-vuotiaat]]</f>
        <v>1744991.64</v>
      </c>
      <c r="N265" s="136" cm="1">
        <f t="array" ref="N265">Ikäryhmähinnat[Ikä 16+]*Ikärakenne[[#This Row],[16 vuotta täyttäneet]]</f>
        <v>134541.51999999999</v>
      </c>
      <c r="O265" s="136" cm="1">
        <f t="array" ref="O265">Ikäryhmähinnat[Ikä 18-64]*Ikärakenne[[#This Row],[18–64-vuotiaat]]</f>
        <v>100013.34</v>
      </c>
      <c r="P265" s="178">
        <f>SUM(Ikärakenne[[#This Row],[Ikä 0–5]:[Ikä 18-64]])</f>
        <v>4613573.129999999</v>
      </c>
    </row>
    <row r="266" spans="1:16" x14ac:dyDescent="0.25">
      <c r="A266" s="127">
        <v>851</v>
      </c>
      <c r="B266" s="124" t="s">
        <v>271</v>
      </c>
      <c r="C266" s="38">
        <f>SUM(Ikärakenne[[#This Row],[0–5-vuotiaat]:[16 vuotta täyttäneet]])</f>
        <v>20959</v>
      </c>
      <c r="D266" s="41">
        <v>1057</v>
      </c>
      <c r="E266" s="41">
        <v>207</v>
      </c>
      <c r="F266" s="41">
        <v>1406</v>
      </c>
      <c r="G266" s="41">
        <v>866</v>
      </c>
      <c r="H266" s="41">
        <v>17423</v>
      </c>
      <c r="I266" s="41">
        <v>11373</v>
      </c>
      <c r="J266" s="136" cm="1">
        <f t="array" ref="J266">Ikäryhmähinnat[Ikä 0–5]*Ikärakenne[[#This Row],[0–5-vuotiaat]]</f>
        <v>9481913.6300000008</v>
      </c>
      <c r="K266" s="136" cm="1">
        <f t="array" ref="K266">Ikäryhmähinnat[Ikä 6]*Ikärakenne[[#This Row],[6 vuotiaat]]</f>
        <v>1974517.1099999999</v>
      </c>
      <c r="L266" s="136" cm="1">
        <f t="array" ref="L266">Ikäryhmähinnat[Ikä 7–12]*Ikärakenne[[#This Row],[7–12-vuotiaat]]</f>
        <v>11489958.540000001</v>
      </c>
      <c r="M266" s="136" cm="1">
        <f t="array" ref="M266">Ikäryhmähinnat[Ikä 13–15]*Ikärakenne[[#This Row],[13–15-vuotiaat]]</f>
        <v>11993355.24</v>
      </c>
      <c r="N266" s="136" cm="1">
        <f t="array" ref="N266">Ikäryhmähinnat[Ikä 16+]*Ikärakenne[[#This Row],[16 vuotta täyttäneet]]</f>
        <v>1223443.06</v>
      </c>
      <c r="O266" s="136" cm="1">
        <f t="array" ref="O266">Ikäryhmähinnat[Ikä 18-64]*Ikärakenne[[#This Row],[18–64-vuotiaat]]</f>
        <v>978874.10999999987</v>
      </c>
      <c r="P266" s="178">
        <f>SUM(Ikärakenne[[#This Row],[Ikä 0–5]:[Ikä 18-64]])</f>
        <v>37142061.690000005</v>
      </c>
    </row>
    <row r="267" spans="1:16" x14ac:dyDescent="0.25">
      <c r="A267" s="127">
        <v>853</v>
      </c>
      <c r="B267" s="124" t="s">
        <v>272</v>
      </c>
      <c r="C267" s="38">
        <f>SUM(Ikärakenne[[#This Row],[0–5-vuotiaat]:[16 vuotta täyttäneet]])</f>
        <v>206073</v>
      </c>
      <c r="D267" s="41">
        <v>9508</v>
      </c>
      <c r="E267" s="41">
        <v>1576</v>
      </c>
      <c r="F267" s="41">
        <v>10325</v>
      </c>
      <c r="G267" s="41">
        <v>5253</v>
      </c>
      <c r="H267" s="41">
        <v>179411</v>
      </c>
      <c r="I267" s="41">
        <v>133939</v>
      </c>
      <c r="J267" s="136" cm="1">
        <f t="array" ref="J267">Ikäryhmähinnat[Ikä 0–5]*Ikärakenne[[#This Row],[0–5-vuotiaat]]</f>
        <v>85292369.719999999</v>
      </c>
      <c r="K267" s="136" cm="1">
        <f t="array" ref="K267">Ikäryhmähinnat[Ikä 6]*Ikärakenne[[#This Row],[6 vuotiaat]]</f>
        <v>15033038.479999999</v>
      </c>
      <c r="L267" s="136" cm="1">
        <f t="array" ref="L267">Ikäryhmähinnat[Ikä 7–12]*Ikärakenne[[#This Row],[7–12-vuotiaat]]</f>
        <v>84376829.25</v>
      </c>
      <c r="M267" s="136" cm="1">
        <f t="array" ref="M267">Ikäryhmähinnat[Ikä 13–15]*Ikärakenne[[#This Row],[13–15-vuotiaat]]</f>
        <v>72749532.420000002</v>
      </c>
      <c r="N267" s="136" cm="1">
        <f t="array" ref="N267">Ikäryhmähinnat[Ikä 16+]*Ikärakenne[[#This Row],[16 vuotta täyttäneet]]</f>
        <v>12598240.42</v>
      </c>
      <c r="O267" s="136" cm="1">
        <f t="array" ref="O267">Ikäryhmähinnat[Ikä 18-64]*Ikärakenne[[#This Row],[18–64-vuotiaat]]</f>
        <v>11528129.729999999</v>
      </c>
      <c r="P267" s="178">
        <f>SUM(Ikärakenne[[#This Row],[Ikä 0–5]:[Ikä 18-64]])</f>
        <v>281578140.02000004</v>
      </c>
    </row>
    <row r="268" spans="1:16" x14ac:dyDescent="0.25">
      <c r="A268" s="127">
        <v>854</v>
      </c>
      <c r="B268" s="124" t="s">
        <v>273</v>
      </c>
      <c r="C268" s="38">
        <f>SUM(Ikärakenne[[#This Row],[0–5-vuotiaat]:[16 vuotta täyttäneet]])</f>
        <v>3191</v>
      </c>
      <c r="D268" s="41">
        <v>102</v>
      </c>
      <c r="E268" s="41">
        <v>10</v>
      </c>
      <c r="F268" s="41">
        <v>149</v>
      </c>
      <c r="G268" s="41">
        <v>69</v>
      </c>
      <c r="H268" s="41">
        <v>2861</v>
      </c>
      <c r="I268" s="41">
        <v>1408</v>
      </c>
      <c r="J268" s="136" cm="1">
        <f t="array" ref="J268">Ikäryhmähinnat[Ikä 0–5]*Ikärakenne[[#This Row],[0–5-vuotiaat]]</f>
        <v>915000.18</v>
      </c>
      <c r="K268" s="136" cm="1">
        <f t="array" ref="K268">Ikäryhmähinnat[Ikä 6]*Ikärakenne[[#This Row],[6 vuotiaat]]</f>
        <v>95387.299999999988</v>
      </c>
      <c r="L268" s="136" cm="1">
        <f t="array" ref="L268">Ikäryhmähinnat[Ikä 7–12]*Ikärakenne[[#This Row],[7–12-vuotiaat]]</f>
        <v>1217641.4099999999</v>
      </c>
      <c r="M268" s="136" cm="1">
        <f t="array" ref="M268">Ikäryhmähinnat[Ikä 13–15]*Ikärakenne[[#This Row],[13–15-vuotiaat]]</f>
        <v>955590.65999999992</v>
      </c>
      <c r="N268" s="136" cm="1">
        <f t="array" ref="N268">Ikäryhmähinnat[Ikä 16+]*Ikärakenne[[#This Row],[16 vuotta täyttäneet]]</f>
        <v>200899.41999999998</v>
      </c>
      <c r="O268" s="136" cm="1">
        <f t="array" ref="O268">Ikäryhmähinnat[Ikä 18-64]*Ikärakenne[[#This Row],[18–64-vuotiaat]]</f>
        <v>121186.56</v>
      </c>
      <c r="P268" s="178">
        <f>SUM(Ikärakenne[[#This Row],[Ikä 0–5]:[Ikä 18-64]])</f>
        <v>3505705.53</v>
      </c>
    </row>
    <row r="269" spans="1:16" x14ac:dyDescent="0.25">
      <c r="A269" s="127">
        <v>857</v>
      </c>
      <c r="B269" s="124" t="s">
        <v>274</v>
      </c>
      <c r="C269" s="38">
        <f>SUM(Ikärakenne[[#This Row],[0–5-vuotiaat]:[16 vuotta täyttäneet]])</f>
        <v>2311</v>
      </c>
      <c r="D269" s="41">
        <v>58</v>
      </c>
      <c r="E269" s="41">
        <v>8</v>
      </c>
      <c r="F269" s="41">
        <v>105</v>
      </c>
      <c r="G269" s="41">
        <v>62</v>
      </c>
      <c r="H269" s="41">
        <v>2078</v>
      </c>
      <c r="I269" s="41">
        <v>1078</v>
      </c>
      <c r="J269" s="136" cm="1">
        <f t="array" ref="J269">Ikäryhmähinnat[Ikä 0–5]*Ikärakenne[[#This Row],[0–5-vuotiaat]]</f>
        <v>520294.22000000003</v>
      </c>
      <c r="K269" s="136" cm="1">
        <f t="array" ref="K269">Ikäryhmähinnat[Ikä 6]*Ikärakenne[[#This Row],[6 vuotiaat]]</f>
        <v>76309.84</v>
      </c>
      <c r="L269" s="136" cm="1">
        <f t="array" ref="L269">Ikäryhmähinnat[Ikä 7–12]*Ikärakenne[[#This Row],[7–12-vuotiaat]]</f>
        <v>858069.45000000007</v>
      </c>
      <c r="M269" s="136" cm="1">
        <f t="array" ref="M269">Ikäryhmähinnat[Ikä 13–15]*Ikärakenne[[#This Row],[13–15-vuotiaat]]</f>
        <v>858646.67999999993</v>
      </c>
      <c r="N269" s="136" cm="1">
        <f t="array" ref="N269">Ikäryhmähinnat[Ikä 16+]*Ikärakenne[[#This Row],[16 vuotta täyttäneet]]</f>
        <v>145917.16</v>
      </c>
      <c r="O269" s="136" cm="1">
        <f t="array" ref="O269">Ikäryhmähinnat[Ikä 18-64]*Ikärakenne[[#This Row],[18–64-vuotiaat]]</f>
        <v>92783.459999999992</v>
      </c>
      <c r="P269" s="178">
        <f>SUM(Ikärakenne[[#This Row],[Ikä 0–5]:[Ikä 18-64]])</f>
        <v>2552020.8100000005</v>
      </c>
    </row>
    <row r="270" spans="1:16" x14ac:dyDescent="0.25">
      <c r="A270" s="127">
        <v>858</v>
      </c>
      <c r="B270" s="124" t="s">
        <v>275</v>
      </c>
      <c r="C270" s="38">
        <f>SUM(Ikärakenne[[#This Row],[0–5-vuotiaat]:[16 vuotta täyttäneet]])</f>
        <v>42225</v>
      </c>
      <c r="D270" s="41">
        <v>2407</v>
      </c>
      <c r="E270" s="41">
        <v>433</v>
      </c>
      <c r="F270" s="41">
        <v>3066</v>
      </c>
      <c r="G270" s="41">
        <v>1769</v>
      </c>
      <c r="H270" s="41">
        <v>34550</v>
      </c>
      <c r="I270" s="41">
        <v>25332</v>
      </c>
      <c r="J270" s="136" cm="1">
        <f t="array" ref="J270">Ikäryhmähinnat[Ikä 0–5]*Ikärakenne[[#This Row],[0–5-vuotiaat]]</f>
        <v>21592210.129999999</v>
      </c>
      <c r="K270" s="136" cm="1">
        <f t="array" ref="K270">Ikäryhmähinnat[Ikä 6]*Ikärakenne[[#This Row],[6 vuotiaat]]</f>
        <v>4130270.09</v>
      </c>
      <c r="L270" s="136" cm="1">
        <f t="array" ref="L270">Ikäryhmähinnat[Ikä 7–12]*Ikärakenne[[#This Row],[7–12-vuotiaat]]</f>
        <v>25055627.940000001</v>
      </c>
      <c r="M270" s="136" cm="1">
        <f t="array" ref="M270">Ikäryhmähinnat[Ikä 13–15]*Ikärakenne[[#This Row],[13–15-vuotiaat]]</f>
        <v>24499128.66</v>
      </c>
      <c r="N270" s="136" cm="1">
        <f t="array" ref="N270">Ikäryhmähinnat[Ikä 16+]*Ikärakenne[[#This Row],[16 vuotta täyttäneet]]</f>
        <v>2426101</v>
      </c>
      <c r="O270" s="136" cm="1">
        <f t="array" ref="O270">Ikäryhmähinnat[Ikä 18-64]*Ikärakenne[[#This Row],[18–64-vuotiaat]]</f>
        <v>2180325.2399999998</v>
      </c>
      <c r="P270" s="178">
        <f>SUM(Ikärakenne[[#This Row],[Ikä 0–5]:[Ikä 18-64]])</f>
        <v>79883663.059999987</v>
      </c>
    </row>
    <row r="271" spans="1:16" x14ac:dyDescent="0.25">
      <c r="A271" s="127">
        <v>859</v>
      </c>
      <c r="B271" s="124" t="s">
        <v>276</v>
      </c>
      <c r="C271" s="38">
        <f>SUM(Ikärakenne[[#This Row],[0–5-vuotiaat]:[16 vuotta täyttäneet]])</f>
        <v>6501</v>
      </c>
      <c r="D271" s="41">
        <v>573</v>
      </c>
      <c r="E271" s="41">
        <v>117</v>
      </c>
      <c r="F271" s="41">
        <v>807</v>
      </c>
      <c r="G271" s="41">
        <v>438</v>
      </c>
      <c r="H271" s="41">
        <v>4566</v>
      </c>
      <c r="I271" s="41">
        <v>3275</v>
      </c>
      <c r="J271" s="136" cm="1">
        <f t="array" ref="J271">Ikäryhmähinnat[Ikä 0–5]*Ikärakenne[[#This Row],[0–5-vuotiaat]]</f>
        <v>5140148.07</v>
      </c>
      <c r="K271" s="136" cm="1">
        <f t="array" ref="K271">Ikäryhmähinnat[Ikä 6]*Ikärakenne[[#This Row],[6 vuotiaat]]</f>
        <v>1116031.4099999999</v>
      </c>
      <c r="L271" s="136" cm="1">
        <f t="array" ref="L271">Ikäryhmähinnat[Ikä 7–12]*Ikärakenne[[#This Row],[7–12-vuotiaat]]</f>
        <v>6594876.6299999999</v>
      </c>
      <c r="M271" s="136" cm="1">
        <f t="array" ref="M271">Ikäryhmähinnat[Ikä 13–15]*Ikärakenne[[#This Row],[13–15-vuotiaat]]</f>
        <v>6065923.3199999994</v>
      </c>
      <c r="N271" s="136" cm="1">
        <f t="array" ref="N271">Ikäryhmähinnat[Ikä 16+]*Ikärakenne[[#This Row],[16 vuotta täyttäneet]]</f>
        <v>320624.52</v>
      </c>
      <c r="O271" s="136" cm="1">
        <f t="array" ref="O271">Ikäryhmähinnat[Ikä 18-64]*Ikärakenne[[#This Row],[18–64-vuotiaat]]</f>
        <v>281879.25</v>
      </c>
      <c r="P271" s="178">
        <f>SUM(Ikärakenne[[#This Row],[Ikä 0–5]:[Ikä 18-64]])</f>
        <v>19519483.199999999</v>
      </c>
    </row>
    <row r="272" spans="1:16" x14ac:dyDescent="0.25">
      <c r="A272" s="127">
        <v>886</v>
      </c>
      <c r="B272" s="124" t="s">
        <v>277</v>
      </c>
      <c r="C272" s="38">
        <f>SUM(Ikärakenne[[#This Row],[0–5-vuotiaat]:[16 vuotta täyttäneet]])</f>
        <v>12382</v>
      </c>
      <c r="D272" s="41">
        <v>610</v>
      </c>
      <c r="E272" s="41">
        <v>107</v>
      </c>
      <c r="F272" s="41">
        <v>896</v>
      </c>
      <c r="G272" s="41">
        <v>504</v>
      </c>
      <c r="H272" s="41">
        <v>10265</v>
      </c>
      <c r="I272" s="41">
        <v>6462</v>
      </c>
      <c r="J272" s="136" cm="1">
        <f t="array" ref="J272">Ikäryhmähinnat[Ikä 0–5]*Ikärakenne[[#This Row],[0–5-vuotiaat]]</f>
        <v>5472059.9000000004</v>
      </c>
      <c r="K272" s="136" cm="1">
        <f t="array" ref="K272">Ikäryhmähinnat[Ikä 6]*Ikärakenne[[#This Row],[6 vuotiaat]]</f>
        <v>1020644.11</v>
      </c>
      <c r="L272" s="136" cm="1">
        <f t="array" ref="L272">Ikäryhmähinnat[Ikä 7–12]*Ikärakenne[[#This Row],[7–12-vuotiaat]]</f>
        <v>7322192.6400000006</v>
      </c>
      <c r="M272" s="136" cm="1">
        <f t="array" ref="M272">Ikäryhmähinnat[Ikä 13–15]*Ikärakenne[[#This Row],[13–15-vuotiaat]]</f>
        <v>6979966.5599999996</v>
      </c>
      <c r="N272" s="136" cm="1">
        <f t="array" ref="N272">Ikäryhmähinnat[Ikä 16+]*Ikärakenne[[#This Row],[16 vuotta täyttäneet]]</f>
        <v>720808.3</v>
      </c>
      <c r="O272" s="136" cm="1">
        <f t="array" ref="O272">Ikäryhmähinnat[Ikä 18-64]*Ikärakenne[[#This Row],[18–64-vuotiaat]]</f>
        <v>556184.34</v>
      </c>
      <c r="P272" s="178">
        <f>SUM(Ikärakenne[[#This Row],[Ikä 0–5]:[Ikä 18-64]])</f>
        <v>22071855.850000001</v>
      </c>
    </row>
    <row r="273" spans="1:16" x14ac:dyDescent="0.25">
      <c r="A273" s="127">
        <v>887</v>
      </c>
      <c r="B273" s="124" t="s">
        <v>278</v>
      </c>
      <c r="C273" s="38">
        <f>SUM(Ikärakenne[[#This Row],[0–5-vuotiaat]:[16 vuotta täyttäneet]])</f>
        <v>4493</v>
      </c>
      <c r="D273" s="41">
        <v>159</v>
      </c>
      <c r="E273" s="41">
        <v>38</v>
      </c>
      <c r="F273" s="41">
        <v>242</v>
      </c>
      <c r="G273" s="41">
        <v>132</v>
      </c>
      <c r="H273" s="41">
        <v>3922</v>
      </c>
      <c r="I273" s="41">
        <v>2247</v>
      </c>
      <c r="J273" s="136" cm="1">
        <f t="array" ref="J273">Ikäryhmähinnat[Ikä 0–5]*Ikärakenne[[#This Row],[0–5-vuotiaat]]</f>
        <v>1426323.81</v>
      </c>
      <c r="K273" s="136" cm="1">
        <f t="array" ref="K273">Ikäryhmähinnat[Ikä 6]*Ikärakenne[[#This Row],[6 vuotiaat]]</f>
        <v>362471.74</v>
      </c>
      <c r="L273" s="136" cm="1">
        <f t="array" ref="L273">Ikäryhmähinnat[Ikä 7–12]*Ikärakenne[[#This Row],[7–12-vuotiaat]]</f>
        <v>1977645.78</v>
      </c>
      <c r="M273" s="136" cm="1">
        <f t="array" ref="M273">Ikäryhmähinnat[Ikä 13–15]*Ikärakenne[[#This Row],[13–15-vuotiaat]]</f>
        <v>1828086.48</v>
      </c>
      <c r="N273" s="136" cm="1">
        <f t="array" ref="N273">Ikäryhmähinnat[Ikä 16+]*Ikärakenne[[#This Row],[16 vuotta täyttäneet]]</f>
        <v>275402.83999999997</v>
      </c>
      <c r="O273" s="136" cm="1">
        <f t="array" ref="O273">Ikäryhmähinnat[Ikä 18-64]*Ikärakenne[[#This Row],[18–64-vuotiaat]]</f>
        <v>193399.28999999998</v>
      </c>
      <c r="P273" s="178">
        <f>SUM(Ikärakenne[[#This Row],[Ikä 0–5]:[Ikä 18-64]])</f>
        <v>6063329.9400000004</v>
      </c>
    </row>
    <row r="274" spans="1:16" x14ac:dyDescent="0.25">
      <c r="A274" s="127">
        <v>889</v>
      </c>
      <c r="B274" s="124" t="s">
        <v>279</v>
      </c>
      <c r="C274" s="38">
        <f>SUM(Ikärakenne[[#This Row],[0–5-vuotiaat]:[16 vuotta täyttäneet]])</f>
        <v>2466</v>
      </c>
      <c r="D274" s="41">
        <v>105</v>
      </c>
      <c r="E274" s="41">
        <v>16</v>
      </c>
      <c r="F274" s="41">
        <v>172</v>
      </c>
      <c r="G274" s="41">
        <v>96</v>
      </c>
      <c r="H274" s="41">
        <v>2077</v>
      </c>
      <c r="I274" s="41">
        <v>1190</v>
      </c>
      <c r="J274" s="136" cm="1">
        <f t="array" ref="J274">Ikäryhmähinnat[Ikä 0–5]*Ikärakenne[[#This Row],[0–5-vuotiaat]]</f>
        <v>941911.95000000007</v>
      </c>
      <c r="K274" s="136" cm="1">
        <f t="array" ref="K274">Ikäryhmähinnat[Ikä 6]*Ikärakenne[[#This Row],[6 vuotiaat]]</f>
        <v>152619.68</v>
      </c>
      <c r="L274" s="136" cm="1">
        <f t="array" ref="L274">Ikäryhmähinnat[Ikä 7–12]*Ikärakenne[[#This Row],[7–12-vuotiaat]]</f>
        <v>1405599.48</v>
      </c>
      <c r="M274" s="136" cm="1">
        <f t="array" ref="M274">Ikäryhmähinnat[Ikä 13–15]*Ikärakenne[[#This Row],[13–15-vuotiaat]]</f>
        <v>1329517.44</v>
      </c>
      <c r="N274" s="136" cm="1">
        <f t="array" ref="N274">Ikäryhmähinnat[Ikä 16+]*Ikärakenne[[#This Row],[16 vuotta täyttäneet]]</f>
        <v>145846.94</v>
      </c>
      <c r="O274" s="136" cm="1">
        <f t="array" ref="O274">Ikäryhmähinnat[Ikä 18-64]*Ikärakenne[[#This Row],[18–64-vuotiaat]]</f>
        <v>102423.29999999999</v>
      </c>
      <c r="P274" s="178">
        <f>SUM(Ikärakenne[[#This Row],[Ikä 0–5]:[Ikä 18-64]])</f>
        <v>4077918.79</v>
      </c>
    </row>
    <row r="275" spans="1:16" x14ac:dyDescent="0.25">
      <c r="A275" s="127">
        <v>890</v>
      </c>
      <c r="B275" s="124" t="s">
        <v>280</v>
      </c>
      <c r="C275" s="38">
        <f>SUM(Ikärakenne[[#This Row],[0–5-vuotiaat]:[16 vuotta täyttäneet]])</f>
        <v>1137</v>
      </c>
      <c r="D275" s="41">
        <v>50</v>
      </c>
      <c r="E275" s="41">
        <v>8</v>
      </c>
      <c r="F275" s="41">
        <v>55</v>
      </c>
      <c r="G275" s="41">
        <v>33</v>
      </c>
      <c r="H275" s="41">
        <v>991</v>
      </c>
      <c r="I275" s="41">
        <v>603</v>
      </c>
      <c r="J275" s="136" cm="1">
        <f t="array" ref="J275">Ikäryhmähinnat[Ikä 0–5]*Ikärakenne[[#This Row],[0–5-vuotiaat]]</f>
        <v>448529.5</v>
      </c>
      <c r="K275" s="136" cm="1">
        <f t="array" ref="K275">Ikäryhmähinnat[Ikä 6]*Ikärakenne[[#This Row],[6 vuotiaat]]</f>
        <v>76309.84</v>
      </c>
      <c r="L275" s="136" cm="1">
        <f t="array" ref="L275">Ikäryhmähinnat[Ikä 7–12]*Ikärakenne[[#This Row],[7–12-vuotiaat]]</f>
        <v>449464.95</v>
      </c>
      <c r="M275" s="136" cm="1">
        <f t="array" ref="M275">Ikäryhmähinnat[Ikä 13–15]*Ikärakenne[[#This Row],[13–15-vuotiaat]]</f>
        <v>457021.62</v>
      </c>
      <c r="N275" s="136" cm="1">
        <f t="array" ref="N275">Ikäryhmähinnat[Ikä 16+]*Ikärakenne[[#This Row],[16 vuotta täyttäneet]]</f>
        <v>69588.02</v>
      </c>
      <c r="O275" s="136" cm="1">
        <f t="array" ref="O275">Ikäryhmähinnat[Ikä 18-64]*Ikärakenne[[#This Row],[18–64-vuotiaat]]</f>
        <v>51900.21</v>
      </c>
      <c r="P275" s="178">
        <f>SUM(Ikärakenne[[#This Row],[Ikä 0–5]:[Ikä 18-64]])</f>
        <v>1552814.1400000001</v>
      </c>
    </row>
    <row r="276" spans="1:16" x14ac:dyDescent="0.25">
      <c r="A276" s="127">
        <v>892</v>
      </c>
      <c r="B276" s="124" t="s">
        <v>281</v>
      </c>
      <c r="C276" s="38">
        <f>SUM(Ikärakenne[[#This Row],[0–5-vuotiaat]:[16 vuotta täyttäneet]])</f>
        <v>3657</v>
      </c>
      <c r="D276" s="41">
        <v>301</v>
      </c>
      <c r="E276" s="41">
        <v>59</v>
      </c>
      <c r="F276" s="41">
        <v>376</v>
      </c>
      <c r="G276" s="41">
        <v>211</v>
      </c>
      <c r="H276" s="41">
        <v>2710</v>
      </c>
      <c r="I276" s="41">
        <v>1830</v>
      </c>
      <c r="J276" s="136" cm="1">
        <f t="array" ref="J276">Ikäryhmähinnat[Ikä 0–5]*Ikärakenne[[#This Row],[0–5-vuotiaat]]</f>
        <v>2700147.59</v>
      </c>
      <c r="K276" s="136" cm="1">
        <f t="array" ref="K276">Ikäryhmähinnat[Ikä 6]*Ikärakenne[[#This Row],[6 vuotiaat]]</f>
        <v>562785.06999999995</v>
      </c>
      <c r="L276" s="136" cm="1">
        <f t="array" ref="L276">Ikäryhmähinnat[Ikä 7–12]*Ikärakenne[[#This Row],[7–12-vuotiaat]]</f>
        <v>3072705.84</v>
      </c>
      <c r="M276" s="136" cm="1">
        <f t="array" ref="M276">Ikäryhmähinnat[Ikä 13–15]*Ikärakenne[[#This Row],[13–15-vuotiaat]]</f>
        <v>2922168.54</v>
      </c>
      <c r="N276" s="136" cm="1">
        <f t="array" ref="N276">Ikäryhmähinnat[Ikä 16+]*Ikärakenne[[#This Row],[16 vuotta täyttäneet]]</f>
        <v>190296.19999999998</v>
      </c>
      <c r="O276" s="136" cm="1">
        <f t="array" ref="O276">Ikäryhmähinnat[Ikä 18-64]*Ikärakenne[[#This Row],[18–64-vuotiaat]]</f>
        <v>157508.09999999998</v>
      </c>
      <c r="P276" s="178">
        <f>SUM(Ikärakenne[[#This Row],[Ikä 0–5]:[Ikä 18-64]])</f>
        <v>9605611.339999998</v>
      </c>
    </row>
    <row r="277" spans="1:16" x14ac:dyDescent="0.25">
      <c r="A277" s="127">
        <v>893</v>
      </c>
      <c r="B277" s="124" t="s">
        <v>282</v>
      </c>
      <c r="C277" s="38">
        <f>SUM(Ikärakenne[[#This Row],[0–5-vuotiaat]:[16 vuotta täyttäneet]])</f>
        <v>7439</v>
      </c>
      <c r="D277" s="41">
        <v>451</v>
      </c>
      <c r="E277" s="41">
        <v>72</v>
      </c>
      <c r="F277" s="41">
        <v>572</v>
      </c>
      <c r="G277" s="41">
        <v>292</v>
      </c>
      <c r="H277" s="41">
        <v>6052</v>
      </c>
      <c r="I277" s="41">
        <v>3872</v>
      </c>
      <c r="J277" s="136" cm="1">
        <f t="array" ref="J277">Ikäryhmähinnat[Ikä 0–5]*Ikärakenne[[#This Row],[0–5-vuotiaat]]</f>
        <v>4045736.09</v>
      </c>
      <c r="K277" s="136" cm="1">
        <f t="array" ref="K277">Ikäryhmähinnat[Ikä 6]*Ikärakenne[[#This Row],[6 vuotiaat]]</f>
        <v>686788.55999999994</v>
      </c>
      <c r="L277" s="136" cm="1">
        <f t="array" ref="L277">Ikäryhmähinnat[Ikä 7–12]*Ikärakenne[[#This Row],[7–12-vuotiaat]]</f>
        <v>4674435.4800000004</v>
      </c>
      <c r="M277" s="136" cm="1">
        <f t="array" ref="M277">Ikäryhmähinnat[Ikä 13–15]*Ikärakenne[[#This Row],[13–15-vuotiaat]]</f>
        <v>4043948.88</v>
      </c>
      <c r="N277" s="136" cm="1">
        <f t="array" ref="N277">Ikäryhmähinnat[Ikä 16+]*Ikärakenne[[#This Row],[16 vuotta täyttäneet]]</f>
        <v>424971.44</v>
      </c>
      <c r="O277" s="136" cm="1">
        <f t="array" ref="O277">Ikäryhmähinnat[Ikä 18-64]*Ikärakenne[[#This Row],[18–64-vuotiaat]]</f>
        <v>333263.03999999998</v>
      </c>
      <c r="P277" s="178">
        <f>SUM(Ikärakenne[[#This Row],[Ikä 0–5]:[Ikä 18-64]])</f>
        <v>14209143.489999996</v>
      </c>
    </row>
    <row r="278" spans="1:16" x14ac:dyDescent="0.25">
      <c r="A278" s="127">
        <v>895</v>
      </c>
      <c r="B278" s="124" t="s">
        <v>283</v>
      </c>
      <c r="C278" s="38">
        <f>SUM(Ikärakenne[[#This Row],[0–5-vuotiaat]:[16 vuotta täyttäneet]])</f>
        <v>14814</v>
      </c>
      <c r="D278" s="41">
        <v>597</v>
      </c>
      <c r="E278" s="41">
        <v>112</v>
      </c>
      <c r="F278" s="41">
        <v>855</v>
      </c>
      <c r="G278" s="41">
        <v>467</v>
      </c>
      <c r="H278" s="41">
        <v>12783</v>
      </c>
      <c r="I278" s="41">
        <v>7785</v>
      </c>
      <c r="J278" s="136" cm="1">
        <f t="array" ref="J278">Ikäryhmähinnat[Ikä 0–5]*Ikärakenne[[#This Row],[0–5-vuotiaat]]</f>
        <v>5355442.2300000004</v>
      </c>
      <c r="K278" s="136" cm="1">
        <f t="array" ref="K278">Ikäryhmähinnat[Ikä 6]*Ikärakenne[[#This Row],[6 vuotiaat]]</f>
        <v>1068337.76</v>
      </c>
      <c r="L278" s="136" cm="1">
        <f t="array" ref="L278">Ikäryhmähinnat[Ikä 7–12]*Ikärakenne[[#This Row],[7–12-vuotiaat]]</f>
        <v>6987136.9500000002</v>
      </c>
      <c r="M278" s="136" cm="1">
        <f t="array" ref="M278">Ikäryhmähinnat[Ikä 13–15]*Ikärakenne[[#This Row],[13–15-vuotiaat]]</f>
        <v>6467548.3799999999</v>
      </c>
      <c r="N278" s="136" cm="1">
        <f t="array" ref="N278">Ikäryhmähinnat[Ikä 16+]*Ikärakenne[[#This Row],[16 vuotta täyttäneet]]</f>
        <v>897622.26</v>
      </c>
      <c r="O278" s="136" cm="1">
        <f t="array" ref="O278">Ikäryhmähinnat[Ikä 18-64]*Ikärakenne[[#This Row],[18–64-vuotiaat]]</f>
        <v>670054.94999999995</v>
      </c>
      <c r="P278" s="178">
        <f>SUM(Ikärakenne[[#This Row],[Ikä 0–5]:[Ikä 18-64]])</f>
        <v>21446142.530000001</v>
      </c>
    </row>
    <row r="279" spans="1:16" x14ac:dyDescent="0.25">
      <c r="A279" s="127">
        <v>905</v>
      </c>
      <c r="B279" s="124" t="s">
        <v>284</v>
      </c>
      <c r="C279" s="38">
        <f>SUM(Ikärakenne[[#This Row],[0–5-vuotiaat]:[16 vuotta täyttäneet]])</f>
        <v>70361</v>
      </c>
      <c r="D279" s="41">
        <v>3354</v>
      </c>
      <c r="E279" s="41">
        <v>589</v>
      </c>
      <c r="F279" s="41">
        <v>4281</v>
      </c>
      <c r="G279" s="41">
        <v>2249</v>
      </c>
      <c r="H279" s="41">
        <v>59888</v>
      </c>
      <c r="I279" s="41">
        <v>43929</v>
      </c>
      <c r="J279" s="136" cm="1">
        <f t="array" ref="J279">Ikäryhmähinnat[Ikä 0–5]*Ikärakenne[[#This Row],[0–5-vuotiaat]]</f>
        <v>30087358.859999999</v>
      </c>
      <c r="K279" s="136" cm="1">
        <f t="array" ref="K279">Ikäryhmähinnat[Ikä 6]*Ikärakenne[[#This Row],[6 vuotiaat]]</f>
        <v>5618311.9699999997</v>
      </c>
      <c r="L279" s="136" cm="1">
        <f t="array" ref="L279">Ikäryhmähinnat[Ikä 7–12]*Ikärakenne[[#This Row],[7–12-vuotiaat]]</f>
        <v>34984717.289999999</v>
      </c>
      <c r="M279" s="136" cm="1">
        <f t="array" ref="M279">Ikäryhmähinnat[Ikä 13–15]*Ikärakenne[[#This Row],[13–15-vuotiaat]]</f>
        <v>31146715.859999999</v>
      </c>
      <c r="N279" s="136" cm="1">
        <f t="array" ref="N279">Ikäryhmähinnat[Ikä 16+]*Ikärakenne[[#This Row],[16 vuotta täyttäneet]]</f>
        <v>4205335.3600000003</v>
      </c>
      <c r="O279" s="136" cm="1">
        <f t="array" ref="O279">Ikäryhmähinnat[Ikä 18-64]*Ikärakenne[[#This Row],[18–64-vuotiaat]]</f>
        <v>3780969.03</v>
      </c>
      <c r="P279" s="178">
        <f>SUM(Ikärakenne[[#This Row],[Ikä 0–5]:[Ikä 18-64]])</f>
        <v>109823408.37</v>
      </c>
    </row>
    <row r="280" spans="1:16" x14ac:dyDescent="0.25">
      <c r="A280" s="127">
        <v>908</v>
      </c>
      <c r="B280" s="124" t="s">
        <v>285</v>
      </c>
      <c r="C280" s="38">
        <f>SUM(Ikärakenne[[#This Row],[0–5-vuotiaat]:[16 vuotta täyttäneet]])</f>
        <v>20847</v>
      </c>
      <c r="D280" s="41">
        <v>901</v>
      </c>
      <c r="E280" s="41">
        <v>189</v>
      </c>
      <c r="F280" s="41">
        <v>1354</v>
      </c>
      <c r="G280" s="41">
        <v>785</v>
      </c>
      <c r="H280" s="41">
        <v>17618</v>
      </c>
      <c r="I280" s="41">
        <v>11189</v>
      </c>
      <c r="J280" s="136" cm="1">
        <f t="array" ref="J280">Ikäryhmähinnat[Ikä 0–5]*Ikärakenne[[#This Row],[0–5-vuotiaat]]</f>
        <v>8082501.5899999999</v>
      </c>
      <c r="K280" s="136" cm="1">
        <f t="array" ref="K280">Ikäryhmähinnat[Ikä 6]*Ikärakenne[[#This Row],[6 vuotiaat]]</f>
        <v>1802819.97</v>
      </c>
      <c r="L280" s="136" cm="1">
        <f t="array" ref="L280">Ikäryhmähinnat[Ikä 7–12]*Ikärakenne[[#This Row],[7–12-vuotiaat]]</f>
        <v>11065009.859999999</v>
      </c>
      <c r="M280" s="136" cm="1">
        <f t="array" ref="M280">Ikäryhmähinnat[Ikä 13–15]*Ikärakenne[[#This Row],[13–15-vuotiaat]]</f>
        <v>10871574.9</v>
      </c>
      <c r="N280" s="136" cm="1">
        <f t="array" ref="N280">Ikäryhmähinnat[Ikä 16+]*Ikärakenne[[#This Row],[16 vuotta täyttäneet]]</f>
        <v>1237135.96</v>
      </c>
      <c r="O280" s="136" cm="1">
        <f t="array" ref="O280">Ikäryhmähinnat[Ikä 18-64]*Ikärakenne[[#This Row],[18–64-vuotiaat]]</f>
        <v>963037.23</v>
      </c>
      <c r="P280" s="178">
        <f>SUM(Ikärakenne[[#This Row],[Ikä 0–5]:[Ikä 18-64]])</f>
        <v>34022079.509999998</v>
      </c>
    </row>
    <row r="281" spans="1:16" x14ac:dyDescent="0.25">
      <c r="A281" s="127">
        <v>915</v>
      </c>
      <c r="B281" s="124" t="s">
        <v>286</v>
      </c>
      <c r="C281" s="38">
        <f>SUM(Ikärakenne[[#This Row],[0–5-vuotiaat]:[16 vuotta täyttäneet]])</f>
        <v>19669</v>
      </c>
      <c r="D281" s="41">
        <v>706</v>
      </c>
      <c r="E281" s="41">
        <v>131</v>
      </c>
      <c r="F281" s="41">
        <v>966</v>
      </c>
      <c r="G281" s="41">
        <v>549</v>
      </c>
      <c r="H281" s="41">
        <v>17317</v>
      </c>
      <c r="I281" s="41">
        <v>10202</v>
      </c>
      <c r="J281" s="136" cm="1">
        <f t="array" ref="J281">Ikäryhmähinnat[Ikä 0–5]*Ikärakenne[[#This Row],[0–5-vuotiaat]]</f>
        <v>6333236.54</v>
      </c>
      <c r="K281" s="136" cm="1">
        <f t="array" ref="K281">Ikäryhmähinnat[Ikä 6]*Ikärakenne[[#This Row],[6 vuotiaat]]</f>
        <v>1249573.6299999999</v>
      </c>
      <c r="L281" s="136" cm="1">
        <f t="array" ref="L281">Ikäryhmähinnat[Ikä 7–12]*Ikärakenne[[#This Row],[7–12-vuotiaat]]</f>
        <v>7894238.9400000004</v>
      </c>
      <c r="M281" s="136" cm="1">
        <f t="array" ref="M281">Ikäryhmähinnat[Ikä 13–15]*Ikärakenne[[#This Row],[13–15-vuotiaat]]</f>
        <v>7603177.8599999994</v>
      </c>
      <c r="N281" s="136" cm="1">
        <f t="array" ref="N281">Ikäryhmähinnat[Ikä 16+]*Ikärakenne[[#This Row],[16 vuotta täyttäneet]]</f>
        <v>1215999.74</v>
      </c>
      <c r="O281" s="136" cm="1">
        <f t="array" ref="O281">Ikäryhmähinnat[Ikä 18-64]*Ikärakenne[[#This Row],[18–64-vuotiaat]]</f>
        <v>878086.1399999999</v>
      </c>
      <c r="P281" s="178">
        <f>SUM(Ikärakenne[[#This Row],[Ikä 0–5]:[Ikä 18-64]])</f>
        <v>25174312.849999998</v>
      </c>
    </row>
    <row r="282" spans="1:16" x14ac:dyDescent="0.25">
      <c r="A282" s="127">
        <v>918</v>
      </c>
      <c r="B282" s="124" t="s">
        <v>287</v>
      </c>
      <c r="C282" s="38">
        <f>SUM(Ikärakenne[[#This Row],[0–5-vuotiaat]:[16 vuotta täyttäneet]])</f>
        <v>2246</v>
      </c>
      <c r="D282" s="41">
        <v>107</v>
      </c>
      <c r="E282" s="41">
        <v>22</v>
      </c>
      <c r="F282" s="41">
        <v>131</v>
      </c>
      <c r="G282" s="41">
        <v>74</v>
      </c>
      <c r="H282" s="41">
        <v>1912</v>
      </c>
      <c r="I282" s="41">
        <v>1184</v>
      </c>
      <c r="J282" s="136" cm="1">
        <f t="array" ref="J282">Ikäryhmähinnat[Ikä 0–5]*Ikärakenne[[#This Row],[0–5-vuotiaat]]</f>
        <v>959853.13</v>
      </c>
      <c r="K282" s="136" cm="1">
        <f t="array" ref="K282">Ikäryhmähinnat[Ikä 6]*Ikärakenne[[#This Row],[6 vuotiaat]]</f>
        <v>209852.06</v>
      </c>
      <c r="L282" s="136" cm="1">
        <f t="array" ref="L282">Ikäryhmähinnat[Ikä 7–12]*Ikärakenne[[#This Row],[7–12-vuotiaat]]</f>
        <v>1070543.79</v>
      </c>
      <c r="M282" s="136" cm="1">
        <f t="array" ref="M282">Ikäryhmähinnat[Ikä 13–15]*Ikärakenne[[#This Row],[13–15-vuotiaat]]</f>
        <v>1024836.36</v>
      </c>
      <c r="N282" s="136" cm="1">
        <f t="array" ref="N282">Ikäryhmähinnat[Ikä 16+]*Ikärakenne[[#This Row],[16 vuotta täyttäneet]]</f>
        <v>134260.63999999998</v>
      </c>
      <c r="O282" s="136" cm="1">
        <f t="array" ref="O282">Ikäryhmähinnat[Ikä 18-64]*Ikärakenne[[#This Row],[18–64-vuotiaat]]</f>
        <v>101906.87999999999</v>
      </c>
      <c r="P282" s="178">
        <f>SUM(Ikärakenne[[#This Row],[Ikä 0–5]:[Ikä 18-64]])</f>
        <v>3501252.86</v>
      </c>
    </row>
    <row r="283" spans="1:16" x14ac:dyDescent="0.25">
      <c r="A283" s="127">
        <v>921</v>
      </c>
      <c r="B283" s="124" t="s">
        <v>288</v>
      </c>
      <c r="C283" s="38">
        <f>SUM(Ikärakenne[[#This Row],[0–5-vuotiaat]:[16 vuotta täyttäneet]])</f>
        <v>1851</v>
      </c>
      <c r="D283" s="41">
        <v>44</v>
      </c>
      <c r="E283" s="41">
        <v>9</v>
      </c>
      <c r="F283" s="41">
        <v>68</v>
      </c>
      <c r="G283" s="41">
        <v>53</v>
      </c>
      <c r="H283" s="41">
        <v>1677</v>
      </c>
      <c r="I283" s="41">
        <v>835</v>
      </c>
      <c r="J283" s="136" cm="1">
        <f t="array" ref="J283">Ikäryhmähinnat[Ikä 0–5]*Ikärakenne[[#This Row],[0–5-vuotiaat]]</f>
        <v>394705.96</v>
      </c>
      <c r="K283" s="136" cm="1">
        <f t="array" ref="K283">Ikäryhmähinnat[Ikä 6]*Ikärakenne[[#This Row],[6 vuotiaat]]</f>
        <v>85848.569999999992</v>
      </c>
      <c r="L283" s="136" cm="1">
        <f t="array" ref="L283">Ikäryhmähinnat[Ikä 7–12]*Ikärakenne[[#This Row],[7–12-vuotiaat]]</f>
        <v>555702.12</v>
      </c>
      <c r="M283" s="136" cm="1">
        <f t="array" ref="M283">Ikäryhmähinnat[Ikä 13–15]*Ikärakenne[[#This Row],[13–15-vuotiaat]]</f>
        <v>734004.41999999993</v>
      </c>
      <c r="N283" s="136" cm="1">
        <f t="array" ref="N283">Ikäryhmähinnat[Ikä 16+]*Ikärakenne[[#This Row],[16 vuotta täyttäneet]]</f>
        <v>117758.94</v>
      </c>
      <c r="O283" s="136" cm="1">
        <f t="array" ref="O283">Ikäryhmähinnat[Ikä 18-64]*Ikärakenne[[#This Row],[18–64-vuotiaat]]</f>
        <v>71868.45</v>
      </c>
      <c r="P283" s="178">
        <f>SUM(Ikärakenne[[#This Row],[Ikä 0–5]:[Ikä 18-64]])</f>
        <v>1959888.4599999997</v>
      </c>
    </row>
    <row r="284" spans="1:16" x14ac:dyDescent="0.25">
      <c r="A284" s="127">
        <v>922</v>
      </c>
      <c r="B284" s="124" t="s">
        <v>289</v>
      </c>
      <c r="C284" s="38">
        <f>SUM(Ikärakenne[[#This Row],[0–5-vuotiaat]:[16 vuotta täyttäneet]])</f>
        <v>4511</v>
      </c>
      <c r="D284" s="41">
        <v>265</v>
      </c>
      <c r="E284" s="41">
        <v>49</v>
      </c>
      <c r="F284" s="41">
        <v>386</v>
      </c>
      <c r="G284" s="41">
        <v>218</v>
      </c>
      <c r="H284" s="41">
        <v>3593</v>
      </c>
      <c r="I284" s="41">
        <v>2568</v>
      </c>
      <c r="J284" s="136" cm="1">
        <f t="array" ref="J284">Ikäryhmähinnat[Ikä 0–5]*Ikärakenne[[#This Row],[0–5-vuotiaat]]</f>
        <v>2377206.35</v>
      </c>
      <c r="K284" s="136" cm="1">
        <f t="array" ref="K284">Ikäryhmähinnat[Ikä 6]*Ikärakenne[[#This Row],[6 vuotiaat]]</f>
        <v>467397.76999999996</v>
      </c>
      <c r="L284" s="136" cm="1">
        <f t="array" ref="L284">Ikäryhmähinnat[Ikä 7–12]*Ikärakenne[[#This Row],[7–12-vuotiaat]]</f>
        <v>3154426.74</v>
      </c>
      <c r="M284" s="136" cm="1">
        <f t="array" ref="M284">Ikäryhmähinnat[Ikä 13–15]*Ikärakenne[[#This Row],[13–15-vuotiaat]]</f>
        <v>3019112.52</v>
      </c>
      <c r="N284" s="136" cm="1">
        <f t="array" ref="N284">Ikäryhmähinnat[Ikä 16+]*Ikärakenne[[#This Row],[16 vuotta täyttäneet]]</f>
        <v>252300.46</v>
      </c>
      <c r="O284" s="136" cm="1">
        <f t="array" ref="O284">Ikäryhmähinnat[Ikä 18-64]*Ikärakenne[[#This Row],[18–64-vuotiaat]]</f>
        <v>221027.75999999998</v>
      </c>
      <c r="P284" s="178">
        <f>SUM(Ikärakenne[[#This Row],[Ikä 0–5]:[Ikä 18-64]])</f>
        <v>9491471.6000000015</v>
      </c>
    </row>
    <row r="285" spans="1:16" x14ac:dyDescent="0.25">
      <c r="A285" s="127">
        <v>924</v>
      </c>
      <c r="B285" s="124" t="s">
        <v>290</v>
      </c>
      <c r="C285" s="38">
        <f>SUM(Ikärakenne[[#This Row],[0–5-vuotiaat]:[16 vuotta täyttäneet]])</f>
        <v>2931</v>
      </c>
      <c r="D285" s="41">
        <v>124</v>
      </c>
      <c r="E285" s="41">
        <v>19</v>
      </c>
      <c r="F285" s="41">
        <v>176</v>
      </c>
      <c r="G285" s="41">
        <v>119</v>
      </c>
      <c r="H285" s="41">
        <v>2493</v>
      </c>
      <c r="I285" s="41">
        <v>1444</v>
      </c>
      <c r="J285" s="136" cm="1">
        <f t="array" ref="J285">Ikäryhmähinnat[Ikä 0–5]*Ikärakenne[[#This Row],[0–5-vuotiaat]]</f>
        <v>1112353.1599999999</v>
      </c>
      <c r="K285" s="136" cm="1">
        <f t="array" ref="K285">Ikäryhmähinnat[Ikä 6]*Ikärakenne[[#This Row],[6 vuotiaat]]</f>
        <v>181235.87</v>
      </c>
      <c r="L285" s="136" cm="1">
        <f t="array" ref="L285">Ikäryhmähinnat[Ikä 7–12]*Ikärakenne[[#This Row],[7–12-vuotiaat]]</f>
        <v>1438287.84</v>
      </c>
      <c r="M285" s="136" cm="1">
        <f t="array" ref="M285">Ikäryhmähinnat[Ikä 13–15]*Ikärakenne[[#This Row],[13–15-vuotiaat]]</f>
        <v>1648047.66</v>
      </c>
      <c r="N285" s="136" cm="1">
        <f t="array" ref="N285">Ikäryhmähinnat[Ikä 16+]*Ikärakenne[[#This Row],[16 vuotta täyttäneet]]</f>
        <v>175058.46</v>
      </c>
      <c r="O285" s="136" cm="1">
        <f t="array" ref="O285">Ikäryhmähinnat[Ikä 18-64]*Ikärakenne[[#This Row],[18–64-vuotiaat]]</f>
        <v>124285.07999999999</v>
      </c>
      <c r="P285" s="178">
        <f>SUM(Ikärakenne[[#This Row],[Ikä 0–5]:[Ikä 18-64]])</f>
        <v>4679268.07</v>
      </c>
    </row>
    <row r="286" spans="1:16" x14ac:dyDescent="0.25">
      <c r="A286" s="127">
        <v>925</v>
      </c>
      <c r="B286" s="124" t="s">
        <v>291</v>
      </c>
      <c r="C286" s="38">
        <f>SUM(Ikärakenne[[#This Row],[0–5-vuotiaat]:[16 vuotta täyttäneet]])</f>
        <v>3352</v>
      </c>
      <c r="D286" s="41">
        <v>123</v>
      </c>
      <c r="E286" s="41">
        <v>33</v>
      </c>
      <c r="F286" s="41">
        <v>224</v>
      </c>
      <c r="G286" s="41">
        <v>136</v>
      </c>
      <c r="H286" s="41">
        <v>2836</v>
      </c>
      <c r="I286" s="41">
        <v>1796</v>
      </c>
      <c r="J286" s="136" cm="1">
        <f t="array" ref="J286">Ikäryhmähinnat[Ikä 0–5]*Ikärakenne[[#This Row],[0–5-vuotiaat]]</f>
        <v>1103382.57</v>
      </c>
      <c r="K286" s="136" cm="1">
        <f t="array" ref="K286">Ikäryhmähinnat[Ikä 6]*Ikärakenne[[#This Row],[6 vuotiaat]]</f>
        <v>314778.08999999997</v>
      </c>
      <c r="L286" s="136" cm="1">
        <f t="array" ref="L286">Ikäryhmähinnat[Ikä 7–12]*Ikärakenne[[#This Row],[7–12-vuotiaat]]</f>
        <v>1830548.1600000001</v>
      </c>
      <c r="M286" s="136" cm="1">
        <f t="array" ref="M286">Ikäryhmähinnat[Ikä 13–15]*Ikärakenne[[#This Row],[13–15-vuotiaat]]</f>
        <v>1883483.04</v>
      </c>
      <c r="N286" s="136" cm="1">
        <f t="array" ref="N286">Ikäryhmähinnat[Ikä 16+]*Ikärakenne[[#This Row],[16 vuotta täyttäneet]]</f>
        <v>199143.91999999998</v>
      </c>
      <c r="O286" s="136" cm="1">
        <f t="array" ref="O286">Ikäryhmähinnat[Ikä 18-64]*Ikärakenne[[#This Row],[18–64-vuotiaat]]</f>
        <v>154581.72</v>
      </c>
      <c r="P286" s="178">
        <f>SUM(Ikärakenne[[#This Row],[Ikä 0–5]:[Ikä 18-64]])</f>
        <v>5485917.5</v>
      </c>
    </row>
    <row r="287" spans="1:16" x14ac:dyDescent="0.25">
      <c r="A287" s="127">
        <v>927</v>
      </c>
      <c r="B287" s="124" t="s">
        <v>292</v>
      </c>
      <c r="C287" s="38">
        <f>SUM(Ikärakenne[[#This Row],[0–5-vuotiaat]:[16 vuotta täyttäneet]])</f>
        <v>28799</v>
      </c>
      <c r="D287" s="41">
        <v>1462</v>
      </c>
      <c r="E287" s="41">
        <v>298</v>
      </c>
      <c r="F287" s="41">
        <v>2031</v>
      </c>
      <c r="G287" s="41">
        <v>1248</v>
      </c>
      <c r="H287" s="41">
        <v>23760</v>
      </c>
      <c r="I287" s="41">
        <v>16635</v>
      </c>
      <c r="J287" s="136" cm="1">
        <f t="array" ref="J287">Ikäryhmähinnat[Ikä 0–5]*Ikärakenne[[#This Row],[0–5-vuotiaat]]</f>
        <v>13115002.58</v>
      </c>
      <c r="K287" s="136" cm="1">
        <f t="array" ref="K287">Ikäryhmähinnat[Ikä 6]*Ikärakenne[[#This Row],[6 vuotiaat]]</f>
        <v>2842541.54</v>
      </c>
      <c r="L287" s="136" cm="1">
        <f t="array" ref="L287">Ikäryhmähinnat[Ikä 7–12]*Ikärakenne[[#This Row],[7–12-vuotiaat]]</f>
        <v>16597514.790000001</v>
      </c>
      <c r="M287" s="136" cm="1">
        <f t="array" ref="M287">Ikäryhmähinnat[Ikä 13–15]*Ikärakenne[[#This Row],[13–15-vuotiaat]]</f>
        <v>17283726.719999999</v>
      </c>
      <c r="N287" s="136" cm="1">
        <f t="array" ref="N287">Ikäryhmähinnat[Ikä 16+]*Ikärakenne[[#This Row],[16 vuotta täyttäneet]]</f>
        <v>1668427.2</v>
      </c>
      <c r="O287" s="136" cm="1">
        <f t="array" ref="O287">Ikäryhmähinnat[Ikä 18-64]*Ikärakenne[[#This Row],[18–64-vuotiaat]]</f>
        <v>1431774.45</v>
      </c>
      <c r="P287" s="178">
        <f>SUM(Ikärakenne[[#This Row],[Ikä 0–5]:[Ikä 18-64]])</f>
        <v>52938987.280000009</v>
      </c>
    </row>
    <row r="288" spans="1:16" x14ac:dyDescent="0.25">
      <c r="A288" s="127">
        <v>931</v>
      </c>
      <c r="B288" s="124" t="s">
        <v>293</v>
      </c>
      <c r="C288" s="38">
        <f>SUM(Ikärakenne[[#This Row],[0–5-vuotiaat]:[16 vuotta täyttäneet]])</f>
        <v>5764</v>
      </c>
      <c r="D288" s="41">
        <v>219</v>
      </c>
      <c r="E288" s="41">
        <v>44</v>
      </c>
      <c r="F288" s="41">
        <v>278</v>
      </c>
      <c r="G288" s="41">
        <v>154</v>
      </c>
      <c r="H288" s="41">
        <v>5069</v>
      </c>
      <c r="I288" s="41">
        <v>2668</v>
      </c>
      <c r="J288" s="136" cm="1">
        <f t="array" ref="J288">Ikäryhmähinnat[Ikä 0–5]*Ikärakenne[[#This Row],[0–5-vuotiaat]]</f>
        <v>1964559.21</v>
      </c>
      <c r="K288" s="136" cm="1">
        <f t="array" ref="K288">Ikäryhmähinnat[Ikä 6]*Ikärakenne[[#This Row],[6 vuotiaat]]</f>
        <v>419704.12</v>
      </c>
      <c r="L288" s="136" cm="1">
        <f t="array" ref="L288">Ikäryhmähinnat[Ikä 7–12]*Ikärakenne[[#This Row],[7–12-vuotiaat]]</f>
        <v>2271841.02</v>
      </c>
      <c r="M288" s="136" cm="1">
        <f t="array" ref="M288">Ikäryhmähinnat[Ikä 13–15]*Ikärakenne[[#This Row],[13–15-vuotiaat]]</f>
        <v>2132767.56</v>
      </c>
      <c r="N288" s="136" cm="1">
        <f t="array" ref="N288">Ikäryhmähinnat[Ikä 16+]*Ikärakenne[[#This Row],[16 vuotta täyttäneet]]</f>
        <v>355945.18</v>
      </c>
      <c r="O288" s="136" cm="1">
        <f t="array" ref="O288">Ikäryhmähinnat[Ikä 18-64]*Ikärakenne[[#This Row],[18–64-vuotiaat]]</f>
        <v>229634.75999999998</v>
      </c>
      <c r="P288" s="178">
        <f>SUM(Ikärakenne[[#This Row],[Ikä 0–5]:[Ikä 18-64]])</f>
        <v>7374451.8499999996</v>
      </c>
    </row>
    <row r="289" spans="1:16" x14ac:dyDescent="0.25">
      <c r="A289" s="127">
        <v>934</v>
      </c>
      <c r="B289" s="124" t="s">
        <v>294</v>
      </c>
      <c r="C289" s="38">
        <f>SUM(Ikärakenne[[#This Row],[0–5-vuotiaat]:[16 vuotta täyttäneet]])</f>
        <v>2607</v>
      </c>
      <c r="D289" s="41">
        <v>70</v>
      </c>
      <c r="E289" s="41">
        <v>15</v>
      </c>
      <c r="F289" s="41">
        <v>164</v>
      </c>
      <c r="G289" s="41">
        <v>101</v>
      </c>
      <c r="H289" s="41">
        <v>2257</v>
      </c>
      <c r="I289" s="41">
        <v>1310</v>
      </c>
      <c r="J289" s="136" cm="1">
        <f t="array" ref="J289">Ikäryhmähinnat[Ikä 0–5]*Ikärakenne[[#This Row],[0–5-vuotiaat]]</f>
        <v>627941.30000000005</v>
      </c>
      <c r="K289" s="136" cm="1">
        <f t="array" ref="K289">Ikäryhmähinnat[Ikä 6]*Ikärakenne[[#This Row],[6 vuotiaat]]</f>
        <v>143080.94999999998</v>
      </c>
      <c r="L289" s="136" cm="1">
        <f t="array" ref="L289">Ikäryhmähinnat[Ikä 7–12]*Ikärakenne[[#This Row],[7–12-vuotiaat]]</f>
        <v>1340222.76</v>
      </c>
      <c r="M289" s="136" cm="1">
        <f t="array" ref="M289">Ikäryhmähinnat[Ikä 13–15]*Ikärakenne[[#This Row],[13–15-vuotiaat]]</f>
        <v>1398763.14</v>
      </c>
      <c r="N289" s="136" cm="1">
        <f t="array" ref="N289">Ikäryhmähinnat[Ikä 16+]*Ikärakenne[[#This Row],[16 vuotta täyttäneet]]</f>
        <v>158486.54</v>
      </c>
      <c r="O289" s="136" cm="1">
        <f t="array" ref="O289">Ikäryhmähinnat[Ikä 18-64]*Ikärakenne[[#This Row],[18–64-vuotiaat]]</f>
        <v>112751.7</v>
      </c>
      <c r="P289" s="178">
        <f>SUM(Ikärakenne[[#This Row],[Ikä 0–5]:[Ikä 18-64]])</f>
        <v>3781246.3899999997</v>
      </c>
    </row>
    <row r="290" spans="1:16" x14ac:dyDescent="0.25">
      <c r="A290" s="127">
        <v>935</v>
      </c>
      <c r="B290" s="124" t="s">
        <v>295</v>
      </c>
      <c r="C290" s="38">
        <f>SUM(Ikärakenne[[#This Row],[0–5-vuotiaat]:[16 vuotta täyttäneet]])</f>
        <v>2831</v>
      </c>
      <c r="D290" s="41">
        <v>66</v>
      </c>
      <c r="E290" s="41">
        <v>16</v>
      </c>
      <c r="F290" s="41">
        <v>133</v>
      </c>
      <c r="G290" s="41">
        <v>91</v>
      </c>
      <c r="H290" s="41">
        <v>2525</v>
      </c>
      <c r="I290" s="41">
        <v>1427</v>
      </c>
      <c r="J290" s="136" cm="1">
        <f t="array" ref="J290">Ikäryhmähinnat[Ikä 0–5]*Ikärakenne[[#This Row],[0–5-vuotiaat]]</f>
        <v>592058.94000000006</v>
      </c>
      <c r="K290" s="136" cm="1">
        <f t="array" ref="K290">Ikäryhmähinnat[Ikä 6]*Ikärakenne[[#This Row],[6 vuotiaat]]</f>
        <v>152619.68</v>
      </c>
      <c r="L290" s="136" cm="1">
        <f t="array" ref="L290">Ikäryhmähinnat[Ikä 7–12]*Ikärakenne[[#This Row],[7–12-vuotiaat]]</f>
        <v>1086887.97</v>
      </c>
      <c r="M290" s="136" cm="1">
        <f t="array" ref="M290">Ikäryhmähinnat[Ikä 13–15]*Ikärakenne[[#This Row],[13–15-vuotiaat]]</f>
        <v>1260271.74</v>
      </c>
      <c r="N290" s="136" cm="1">
        <f t="array" ref="N290">Ikäryhmähinnat[Ikä 16+]*Ikärakenne[[#This Row],[16 vuotta täyttäneet]]</f>
        <v>177305.5</v>
      </c>
      <c r="O290" s="136" cm="1">
        <f t="array" ref="O290">Ikäryhmähinnat[Ikä 18-64]*Ikärakenne[[#This Row],[18–64-vuotiaat]]</f>
        <v>122821.88999999998</v>
      </c>
      <c r="P290" s="178">
        <f>SUM(Ikärakenne[[#This Row],[Ikä 0–5]:[Ikä 18-64]])</f>
        <v>3391965.72</v>
      </c>
    </row>
    <row r="291" spans="1:16" x14ac:dyDescent="0.25">
      <c r="A291" s="127">
        <v>936</v>
      </c>
      <c r="B291" s="124" t="s">
        <v>296</v>
      </c>
      <c r="C291" s="38">
        <f>SUM(Ikärakenne[[#This Row],[0–5-vuotiaat]:[16 vuotta täyttäneet]])</f>
        <v>6190</v>
      </c>
      <c r="D291" s="41">
        <v>212</v>
      </c>
      <c r="E291" s="41">
        <v>40</v>
      </c>
      <c r="F291" s="41">
        <v>312</v>
      </c>
      <c r="G291" s="41">
        <v>190</v>
      </c>
      <c r="H291" s="41">
        <v>5436</v>
      </c>
      <c r="I291" s="41">
        <v>2924</v>
      </c>
      <c r="J291" s="136" cm="1">
        <f t="array" ref="J291">Ikäryhmähinnat[Ikä 0–5]*Ikärakenne[[#This Row],[0–5-vuotiaat]]</f>
        <v>1901765.08</v>
      </c>
      <c r="K291" s="136" cm="1">
        <f t="array" ref="K291">Ikäryhmähinnat[Ikä 6]*Ikärakenne[[#This Row],[6 vuotiaat]]</f>
        <v>381549.19999999995</v>
      </c>
      <c r="L291" s="136" cm="1">
        <f t="array" ref="L291">Ikäryhmähinnat[Ikä 7–12]*Ikärakenne[[#This Row],[7–12-vuotiaat]]</f>
        <v>2549692.08</v>
      </c>
      <c r="M291" s="136" cm="1">
        <f t="array" ref="M291">Ikäryhmähinnat[Ikä 13–15]*Ikärakenne[[#This Row],[13–15-vuotiaat]]</f>
        <v>2631336.6</v>
      </c>
      <c r="N291" s="136" cm="1">
        <f t="array" ref="N291">Ikäryhmähinnat[Ikä 16+]*Ikärakenne[[#This Row],[16 vuotta täyttäneet]]</f>
        <v>381715.92</v>
      </c>
      <c r="O291" s="136" cm="1">
        <f t="array" ref="O291">Ikäryhmähinnat[Ikä 18-64]*Ikärakenne[[#This Row],[18–64-vuotiaat]]</f>
        <v>251668.68</v>
      </c>
      <c r="P291" s="178">
        <f>SUM(Ikärakenne[[#This Row],[Ikä 0–5]:[Ikä 18-64]])</f>
        <v>8097727.5600000005</v>
      </c>
    </row>
    <row r="292" spans="1:16" x14ac:dyDescent="0.25">
      <c r="A292" s="127">
        <v>946</v>
      </c>
      <c r="B292" s="124" t="s">
        <v>297</v>
      </c>
      <c r="C292" s="38">
        <f>SUM(Ikärakenne[[#This Row],[0–5-vuotiaat]:[16 vuotta täyttäneet]])</f>
        <v>6210</v>
      </c>
      <c r="D292" s="41">
        <v>358</v>
      </c>
      <c r="E292" s="41">
        <v>59</v>
      </c>
      <c r="F292" s="41">
        <v>447</v>
      </c>
      <c r="G292" s="41">
        <v>262</v>
      </c>
      <c r="H292" s="41">
        <v>5084</v>
      </c>
      <c r="I292" s="41">
        <v>3161</v>
      </c>
      <c r="J292" s="136" cm="1">
        <f t="array" ref="J292">Ikäryhmähinnat[Ikä 0–5]*Ikärakenne[[#This Row],[0–5-vuotiaat]]</f>
        <v>3211471.22</v>
      </c>
      <c r="K292" s="136" cm="1">
        <f t="array" ref="K292">Ikäryhmähinnat[Ikä 6]*Ikärakenne[[#This Row],[6 vuotiaat]]</f>
        <v>562785.06999999995</v>
      </c>
      <c r="L292" s="136" cm="1">
        <f t="array" ref="L292">Ikäryhmähinnat[Ikä 7–12]*Ikärakenne[[#This Row],[7–12-vuotiaat]]</f>
        <v>3652924.23</v>
      </c>
      <c r="M292" s="136" cm="1">
        <f t="array" ref="M292">Ikäryhmähinnat[Ikä 13–15]*Ikärakenne[[#This Row],[13–15-vuotiaat]]</f>
        <v>3628474.6799999997</v>
      </c>
      <c r="N292" s="136" cm="1">
        <f t="array" ref="N292">Ikäryhmähinnat[Ikä 16+]*Ikärakenne[[#This Row],[16 vuotta täyttäneet]]</f>
        <v>356998.48</v>
      </c>
      <c r="O292" s="136" cm="1">
        <f t="array" ref="O292">Ikäryhmähinnat[Ikä 18-64]*Ikärakenne[[#This Row],[18–64-vuotiaat]]</f>
        <v>272067.26999999996</v>
      </c>
      <c r="P292" s="178">
        <f>SUM(Ikärakenne[[#This Row],[Ikä 0–5]:[Ikä 18-64]])</f>
        <v>11684720.949999999</v>
      </c>
    </row>
    <row r="293" spans="1:16" x14ac:dyDescent="0.25">
      <c r="A293" s="127">
        <v>976</v>
      </c>
      <c r="B293" s="124" t="s">
        <v>298</v>
      </c>
      <c r="C293" s="38">
        <f>SUM(Ikärakenne[[#This Row],[0–5-vuotiaat]:[16 vuotta täyttäneet]])</f>
        <v>3721</v>
      </c>
      <c r="D293" s="41">
        <v>110</v>
      </c>
      <c r="E293" s="41">
        <v>28</v>
      </c>
      <c r="F293" s="41">
        <v>151</v>
      </c>
      <c r="G293" s="41">
        <v>122</v>
      </c>
      <c r="H293" s="41">
        <v>3310</v>
      </c>
      <c r="I293" s="41">
        <v>1712</v>
      </c>
      <c r="J293" s="136" cm="1">
        <f t="array" ref="J293">Ikäryhmähinnat[Ikä 0–5]*Ikärakenne[[#This Row],[0–5-vuotiaat]]</f>
        <v>986764.9</v>
      </c>
      <c r="K293" s="136" cm="1">
        <f t="array" ref="K293">Ikäryhmähinnat[Ikä 6]*Ikärakenne[[#This Row],[6 vuotiaat]]</f>
        <v>267084.44</v>
      </c>
      <c r="L293" s="136" cm="1">
        <f t="array" ref="L293">Ikäryhmähinnat[Ikä 7–12]*Ikärakenne[[#This Row],[7–12-vuotiaat]]</f>
        <v>1233985.5900000001</v>
      </c>
      <c r="M293" s="136" cm="1">
        <f t="array" ref="M293">Ikäryhmähinnat[Ikä 13–15]*Ikärakenne[[#This Row],[13–15-vuotiaat]]</f>
        <v>1689595.0799999998</v>
      </c>
      <c r="N293" s="136" cm="1">
        <f t="array" ref="N293">Ikäryhmähinnat[Ikä 16+]*Ikärakenne[[#This Row],[16 vuotta täyttäneet]]</f>
        <v>232428.19999999998</v>
      </c>
      <c r="O293" s="136" cm="1">
        <f t="array" ref="O293">Ikäryhmähinnat[Ikä 18-64]*Ikärakenne[[#This Row],[18–64-vuotiaat]]</f>
        <v>147351.84</v>
      </c>
      <c r="P293" s="178">
        <f>SUM(Ikärakenne[[#This Row],[Ikä 0–5]:[Ikä 18-64]])</f>
        <v>4557210.05</v>
      </c>
    </row>
    <row r="294" spans="1:16" x14ac:dyDescent="0.25">
      <c r="A294" s="127">
        <v>977</v>
      </c>
      <c r="B294" s="124" t="s">
        <v>299</v>
      </c>
      <c r="C294" s="38">
        <f>SUM(Ikärakenne[[#This Row],[0–5-vuotiaat]:[16 vuotta täyttäneet]])</f>
        <v>15406</v>
      </c>
      <c r="D294" s="41">
        <v>929</v>
      </c>
      <c r="E294" s="41">
        <v>194</v>
      </c>
      <c r="F294" s="41">
        <v>1378</v>
      </c>
      <c r="G294" s="41">
        <v>698</v>
      </c>
      <c r="H294" s="41">
        <v>12207</v>
      </c>
      <c r="I294" s="41">
        <v>8291</v>
      </c>
      <c r="J294" s="136" cm="1">
        <f t="array" ref="J294">Ikäryhmähinnat[Ikä 0–5]*Ikärakenne[[#This Row],[0–5-vuotiaat]]</f>
        <v>8333678.1100000003</v>
      </c>
      <c r="K294" s="136" cm="1">
        <f t="array" ref="K294">Ikäryhmähinnat[Ikä 6]*Ikärakenne[[#This Row],[6 vuotiaat]]</f>
        <v>1850513.6199999999</v>
      </c>
      <c r="L294" s="136" cm="1">
        <f t="array" ref="L294">Ikäryhmähinnat[Ikä 7–12]*Ikärakenne[[#This Row],[7–12-vuotiaat]]</f>
        <v>11261140.02</v>
      </c>
      <c r="M294" s="136" cm="1">
        <f t="array" ref="M294">Ikäryhmähinnat[Ikä 13–15]*Ikärakenne[[#This Row],[13–15-vuotiaat]]</f>
        <v>9666699.7199999988</v>
      </c>
      <c r="N294" s="136" cm="1">
        <f t="array" ref="N294">Ikäryhmähinnat[Ikä 16+]*Ikärakenne[[#This Row],[16 vuotta täyttäneet]]</f>
        <v>857175.54</v>
      </c>
      <c r="O294" s="136" cm="1">
        <f t="array" ref="O294">Ikäryhmähinnat[Ikä 18-64]*Ikärakenne[[#This Row],[18–64-vuotiaat]]</f>
        <v>713606.37</v>
      </c>
      <c r="P294" s="178">
        <f>SUM(Ikärakenne[[#This Row],[Ikä 0–5]:[Ikä 18-64]])</f>
        <v>32682813.379999999</v>
      </c>
    </row>
    <row r="295" spans="1:16" x14ac:dyDescent="0.25">
      <c r="A295" s="127">
        <v>980</v>
      </c>
      <c r="B295" s="124" t="s">
        <v>300</v>
      </c>
      <c r="C295" s="38">
        <f>SUM(Ikärakenne[[#This Row],[0–5-vuotiaat]:[16 vuotta täyttäneet]])</f>
        <v>33704</v>
      </c>
      <c r="D295" s="41">
        <v>2205</v>
      </c>
      <c r="E295" s="41">
        <v>404</v>
      </c>
      <c r="F295" s="41">
        <v>2842</v>
      </c>
      <c r="G295" s="41">
        <v>1582</v>
      </c>
      <c r="H295" s="41">
        <v>26671</v>
      </c>
      <c r="I295" s="41">
        <v>18815</v>
      </c>
      <c r="J295" s="136" cm="1">
        <f t="array" ref="J295">Ikäryhmähinnat[Ikä 0–5]*Ikärakenne[[#This Row],[0–5-vuotiaat]]</f>
        <v>19780150.949999999</v>
      </c>
      <c r="K295" s="136" cm="1">
        <f t="array" ref="K295">Ikäryhmähinnat[Ikä 6]*Ikärakenne[[#This Row],[6 vuotiaat]]</f>
        <v>3853646.92</v>
      </c>
      <c r="L295" s="136" cm="1">
        <f t="array" ref="L295">Ikäryhmähinnat[Ikä 7–12]*Ikärakenne[[#This Row],[7–12-vuotiaat]]</f>
        <v>23225079.780000001</v>
      </c>
      <c r="M295" s="136" cm="1">
        <f t="array" ref="M295">Ikäryhmähinnat[Ikä 13–15]*Ikärakenne[[#This Row],[13–15-vuotiaat]]</f>
        <v>21909339.48</v>
      </c>
      <c r="N295" s="136" cm="1">
        <f t="array" ref="N295">Ikäryhmähinnat[Ikä 16+]*Ikärakenne[[#This Row],[16 vuotta täyttäneet]]</f>
        <v>1872837.6199999999</v>
      </c>
      <c r="O295" s="136" cm="1">
        <f t="array" ref="O295">Ikäryhmähinnat[Ikä 18-64]*Ikärakenne[[#This Row],[18–64-vuotiaat]]</f>
        <v>1619407.0499999998</v>
      </c>
      <c r="P295" s="178">
        <f>SUM(Ikärakenne[[#This Row],[Ikä 0–5]:[Ikä 18-64]])</f>
        <v>72260461.799999997</v>
      </c>
    </row>
    <row r="296" spans="1:16" x14ac:dyDescent="0.25">
      <c r="A296" s="127">
        <v>981</v>
      </c>
      <c r="B296" s="124" t="s">
        <v>301</v>
      </c>
      <c r="C296" s="38">
        <f>SUM(Ikärakenne[[#This Row],[0–5-vuotiaat]:[16 vuotta täyttäneet]])</f>
        <v>2193</v>
      </c>
      <c r="D296" s="41">
        <v>65</v>
      </c>
      <c r="E296" s="41">
        <v>17</v>
      </c>
      <c r="F296" s="41">
        <v>105</v>
      </c>
      <c r="G296" s="41">
        <v>67</v>
      </c>
      <c r="H296" s="41">
        <v>1939</v>
      </c>
      <c r="I296" s="41">
        <v>1204</v>
      </c>
      <c r="J296" s="136" cm="1">
        <f t="array" ref="J296">Ikäryhmähinnat[Ikä 0–5]*Ikärakenne[[#This Row],[0–5-vuotiaat]]</f>
        <v>583088.35</v>
      </c>
      <c r="K296" s="136" cm="1">
        <f t="array" ref="K296">Ikäryhmähinnat[Ikä 6]*Ikärakenne[[#This Row],[6 vuotiaat]]</f>
        <v>162158.41</v>
      </c>
      <c r="L296" s="136" cm="1">
        <f t="array" ref="L296">Ikäryhmähinnat[Ikä 7–12]*Ikärakenne[[#This Row],[7–12-vuotiaat]]</f>
        <v>858069.45000000007</v>
      </c>
      <c r="M296" s="136" cm="1">
        <f t="array" ref="M296">Ikäryhmähinnat[Ikä 13–15]*Ikärakenne[[#This Row],[13–15-vuotiaat]]</f>
        <v>927892.38</v>
      </c>
      <c r="N296" s="136" cm="1">
        <f t="array" ref="N296">Ikäryhmähinnat[Ikä 16+]*Ikärakenne[[#This Row],[16 vuotta täyttäneet]]</f>
        <v>136156.57999999999</v>
      </c>
      <c r="O296" s="136" cm="1">
        <f t="array" ref="O296">Ikäryhmähinnat[Ikä 18-64]*Ikärakenne[[#This Row],[18–64-vuotiaat]]</f>
        <v>103628.28</v>
      </c>
      <c r="P296" s="178">
        <f>SUM(Ikärakenne[[#This Row],[Ikä 0–5]:[Ikä 18-64]])</f>
        <v>2770993.4499999997</v>
      </c>
    </row>
    <row r="297" spans="1:16" x14ac:dyDescent="0.25">
      <c r="A297" s="127">
        <v>989</v>
      </c>
      <c r="B297" s="124" t="s">
        <v>302</v>
      </c>
      <c r="C297" s="38">
        <f>SUM(Ikärakenne[[#This Row],[0–5-vuotiaat]:[16 vuotta täyttäneet]])</f>
        <v>5220</v>
      </c>
      <c r="D297" s="41">
        <v>191</v>
      </c>
      <c r="E297" s="41">
        <v>33</v>
      </c>
      <c r="F297" s="41">
        <v>292</v>
      </c>
      <c r="G297" s="41">
        <v>165</v>
      </c>
      <c r="H297" s="41">
        <v>4539</v>
      </c>
      <c r="I297" s="41">
        <v>2512</v>
      </c>
      <c r="J297" s="136" cm="1">
        <f t="array" ref="J297">Ikäryhmähinnat[Ikä 0–5]*Ikärakenne[[#This Row],[0–5-vuotiaat]]</f>
        <v>1713382.69</v>
      </c>
      <c r="K297" s="136" cm="1">
        <f t="array" ref="K297">Ikäryhmähinnat[Ikä 6]*Ikärakenne[[#This Row],[6 vuotiaat]]</f>
        <v>314778.08999999997</v>
      </c>
      <c r="L297" s="136" cm="1">
        <f t="array" ref="L297">Ikäryhmähinnat[Ikä 7–12]*Ikärakenne[[#This Row],[7–12-vuotiaat]]</f>
        <v>2386250.2800000003</v>
      </c>
      <c r="M297" s="136" cm="1">
        <f t="array" ref="M297">Ikäryhmähinnat[Ikä 13–15]*Ikärakenne[[#This Row],[13–15-vuotiaat]]</f>
        <v>2285108.1</v>
      </c>
      <c r="N297" s="136" cm="1">
        <f t="array" ref="N297">Ikäryhmähinnat[Ikä 16+]*Ikärakenne[[#This Row],[16 vuotta täyttäneet]]</f>
        <v>318728.58</v>
      </c>
      <c r="O297" s="136" cm="1">
        <f t="array" ref="O297">Ikäryhmähinnat[Ikä 18-64]*Ikärakenne[[#This Row],[18–64-vuotiaat]]</f>
        <v>216207.84</v>
      </c>
      <c r="P297" s="178">
        <f>SUM(Ikärakenne[[#This Row],[Ikä 0–5]:[Ikä 18-64]])</f>
        <v>7234455.5800000001</v>
      </c>
    </row>
    <row r="298" spans="1:16" x14ac:dyDescent="0.25">
      <c r="A298" s="127">
        <v>992</v>
      </c>
      <c r="B298" s="124" t="s">
        <v>303</v>
      </c>
      <c r="C298" s="38">
        <f>SUM(Ikärakenne[[#This Row],[0–5-vuotiaat]:[16 vuotta täyttäneet]])</f>
        <v>17740</v>
      </c>
      <c r="D298" s="41">
        <v>742</v>
      </c>
      <c r="E298" s="41">
        <v>152</v>
      </c>
      <c r="F298" s="41">
        <v>1131</v>
      </c>
      <c r="G298" s="41">
        <v>661</v>
      </c>
      <c r="H298" s="41">
        <v>15054</v>
      </c>
      <c r="I298" s="41">
        <v>9210</v>
      </c>
      <c r="J298" s="136" cm="1">
        <f t="array" ref="J298">Ikäryhmähinnat[Ikä 0–5]*Ikärakenne[[#This Row],[0–5-vuotiaat]]</f>
        <v>6656177.7800000003</v>
      </c>
      <c r="K298" s="136" cm="1">
        <f t="array" ref="K298">Ikäryhmähinnat[Ikä 6]*Ikärakenne[[#This Row],[6 vuotiaat]]</f>
        <v>1449886.96</v>
      </c>
      <c r="L298" s="136" cm="1">
        <f t="array" ref="L298">Ikäryhmähinnat[Ikä 7–12]*Ikärakenne[[#This Row],[7–12-vuotiaat]]</f>
        <v>9242633.790000001</v>
      </c>
      <c r="M298" s="136" cm="1">
        <f t="array" ref="M298">Ikäryhmähinnat[Ikä 13–15]*Ikärakenne[[#This Row],[13–15-vuotiaat]]</f>
        <v>9154281.5399999991</v>
      </c>
      <c r="N298" s="136" cm="1">
        <f t="array" ref="N298">Ikäryhmähinnat[Ikä 16+]*Ikärakenne[[#This Row],[16 vuotta täyttäneet]]</f>
        <v>1057091.8799999999</v>
      </c>
      <c r="O298" s="136" cm="1">
        <f t="array" ref="O298">Ikäryhmähinnat[Ikä 18-64]*Ikärakenne[[#This Row],[18–64-vuotiaat]]</f>
        <v>792704.7</v>
      </c>
      <c r="P298" s="178">
        <f>SUM(Ikärakenne[[#This Row],[Ikä 0–5]:[Ikä 18-64]])</f>
        <v>28352776.649999999</v>
      </c>
    </row>
    <row r="303" spans="1:16" x14ac:dyDescent="0.25">
      <c r="D303" s="41"/>
      <c r="E303" s="41"/>
      <c r="F303" s="41"/>
      <c r="G303" s="41"/>
      <c r="H303" s="41"/>
    </row>
    <row r="305" spans="4:8" x14ac:dyDescent="0.25">
      <c r="D305" s="41"/>
      <c r="E305" s="41"/>
      <c r="F305" s="41"/>
      <c r="G305" s="41"/>
      <c r="H305" s="41"/>
    </row>
  </sheetData>
  <pageMargins left="0.31496062992125984" right="0.31496062992125984" top="0.55118110236220474" bottom="0.55118110236220474" header="0.31496062992125984" footer="0.31496062992125984"/>
  <pageSetup paperSize="9" scale="65"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04"/>
  <sheetViews>
    <sheetView zoomScale="90" zoomScaleNormal="90" workbookViewId="0">
      <pane xSplit="2" topLeftCell="C1" activePane="topRight" state="frozen"/>
      <selection pane="topRight"/>
    </sheetView>
  </sheetViews>
  <sheetFormatPr defaultRowHeight="15" x14ac:dyDescent="0.25"/>
  <cols>
    <col min="1" max="1" width="20" style="90" customWidth="1"/>
    <col min="2" max="2" width="23.625" style="151" customWidth="1"/>
    <col min="3" max="3" width="17.5" style="138" customWidth="1"/>
    <col min="4" max="4" width="12.625" style="131" customWidth="1"/>
    <col min="5" max="5" width="10.375" style="131" customWidth="1"/>
    <col min="6" max="6" width="15.125" style="42" customWidth="1"/>
    <col min="7" max="7" width="18.875" style="153" customWidth="1"/>
    <col min="8" max="8" width="13" style="153" bestFit="1" customWidth="1"/>
    <col min="9" max="9" width="18.125" style="155" bestFit="1" customWidth="1"/>
    <col min="10" max="10" width="17.625" style="15" customWidth="1"/>
    <col min="11" max="11" width="16.125" style="42" customWidth="1"/>
    <col min="12" max="12" width="14.875" style="102" bestFit="1" customWidth="1"/>
    <col min="13" max="13" width="18.625" style="153" customWidth="1"/>
    <col min="14" max="14" width="16.125" style="153" customWidth="1"/>
    <col min="15" max="15" width="19.125" style="153" bestFit="1" customWidth="1"/>
    <col min="16" max="16" width="19.125" style="153" customWidth="1"/>
    <col min="17" max="17" width="17.625" style="42" customWidth="1"/>
    <col min="18" max="18" width="15.125" style="42" customWidth="1"/>
    <col min="19" max="19" width="16.625" style="158" customWidth="1"/>
    <col min="20" max="20" width="18.375" style="90" customWidth="1"/>
    <col min="21" max="21" width="17.875" style="166" customWidth="1"/>
    <col min="22" max="22" width="17.625" style="35" bestFit="1" customWidth="1"/>
    <col min="23" max="23" width="25.625" style="35" bestFit="1" customWidth="1"/>
    <col min="24" max="24" width="14.625" style="35" bestFit="1" customWidth="1"/>
    <col min="25" max="25" width="13.125" style="35" bestFit="1" customWidth="1"/>
    <col min="26" max="26" width="15.375" style="35" bestFit="1" customWidth="1"/>
    <col min="27" max="27" width="11.125" style="35" bestFit="1" customWidth="1"/>
    <col min="28" max="28" width="20.125" style="159" bestFit="1" customWidth="1"/>
    <col min="29" max="29" width="20.125" style="159" customWidth="1"/>
    <col min="30" max="30" width="17.125" style="35" bestFit="1" customWidth="1"/>
    <col min="31" max="31" width="18.625" style="35" bestFit="1" customWidth="1"/>
    <col min="32" max="32" width="16" style="26" bestFit="1" customWidth="1"/>
  </cols>
  <sheetData>
    <row r="1" spans="1:34" ht="23.25" x14ac:dyDescent="0.35">
      <c r="A1" s="313" t="s">
        <v>1068</v>
      </c>
      <c r="D1" s="152"/>
      <c r="E1" s="365"/>
      <c r="F1" s="154"/>
      <c r="H1" s="154"/>
      <c r="S1" s="15"/>
      <c r="AF1" s="164"/>
      <c r="AH1" s="103"/>
    </row>
    <row r="2" spans="1:34" x14ac:dyDescent="0.25">
      <c r="A2" s="151" t="s">
        <v>355</v>
      </c>
      <c r="C2" s="156"/>
      <c r="D2" s="157"/>
      <c r="E2" s="157"/>
      <c r="AF2" s="164"/>
    </row>
    <row r="3" spans="1:34" x14ac:dyDescent="0.25">
      <c r="A3" s="316" t="s">
        <v>1</v>
      </c>
      <c r="B3" s="317">
        <f>COUNT(C13:C304)</f>
        <v>292</v>
      </c>
      <c r="E3" s="160"/>
      <c r="H3" s="161"/>
      <c r="I3" s="160"/>
      <c r="J3" s="160"/>
      <c r="K3" s="160"/>
      <c r="O3" s="162"/>
      <c r="P3" s="162"/>
      <c r="Q3" s="162"/>
      <c r="R3" s="162"/>
      <c r="S3" s="128"/>
      <c r="T3" s="173"/>
      <c r="U3" s="334"/>
      <c r="V3" s="160"/>
      <c r="W3" s="160"/>
      <c r="X3" s="160"/>
      <c r="Y3" s="160"/>
      <c r="Z3" s="160"/>
      <c r="AA3" s="160"/>
      <c r="AB3" s="160"/>
      <c r="AC3" s="160"/>
      <c r="AD3" s="160"/>
      <c r="AE3" s="188"/>
      <c r="AF3" s="164"/>
    </row>
    <row r="4" spans="1:34" x14ac:dyDescent="0.25">
      <c r="A4" s="151" t="s">
        <v>663</v>
      </c>
      <c r="B4" s="151" t="s">
        <v>674</v>
      </c>
      <c r="F4" s="131"/>
      <c r="H4" s="161"/>
      <c r="J4" s="26"/>
      <c r="U4" s="178" t="s">
        <v>742</v>
      </c>
      <c r="V4" s="189"/>
      <c r="W4" s="189"/>
      <c r="X4" s="189"/>
      <c r="Y4" s="189"/>
      <c r="Z4" s="189"/>
      <c r="AA4" s="189"/>
      <c r="AB4" s="189"/>
      <c r="AC4" s="189"/>
      <c r="AF4" s="164"/>
    </row>
    <row r="5" spans="1:34" ht="29.25" x14ac:dyDescent="0.25">
      <c r="A5" s="90" t="s">
        <v>664</v>
      </c>
      <c r="B5" s="90" t="s">
        <v>670</v>
      </c>
      <c r="E5" s="42"/>
      <c r="G5" s="146"/>
      <c r="H5" s="146"/>
      <c r="I5" s="164"/>
      <c r="L5" s="160"/>
      <c r="M5" s="160"/>
      <c r="N5" s="160"/>
      <c r="O5" s="160"/>
      <c r="P5" s="160"/>
      <c r="Q5" s="160"/>
      <c r="R5" s="160"/>
      <c r="S5" s="160"/>
      <c r="T5" s="160"/>
      <c r="U5" s="348" t="s">
        <v>649</v>
      </c>
      <c r="V5" s="218" t="s">
        <v>676</v>
      </c>
      <c r="W5" s="218" t="s">
        <v>677</v>
      </c>
      <c r="X5" s="218" t="s">
        <v>650</v>
      </c>
      <c r="Y5" s="218" t="s">
        <v>651</v>
      </c>
      <c r="Z5" s="218" t="s">
        <v>360</v>
      </c>
      <c r="AA5" s="219" t="s">
        <v>652</v>
      </c>
      <c r="AB5" s="218" t="s">
        <v>653</v>
      </c>
      <c r="AC5" s="218" t="s">
        <v>741</v>
      </c>
      <c r="AE5" s="163"/>
      <c r="AF5" s="164"/>
    </row>
    <row r="6" spans="1:34" x14ac:dyDescent="0.25">
      <c r="A6" s="90" t="s">
        <v>665</v>
      </c>
      <c r="B6" s="90" t="s">
        <v>671</v>
      </c>
      <c r="G6" s="146"/>
      <c r="H6" s="146"/>
      <c r="I6" s="164"/>
      <c r="L6" s="132"/>
      <c r="M6" s="146"/>
      <c r="N6" s="146"/>
      <c r="O6" s="146"/>
      <c r="P6" s="146"/>
      <c r="S6" s="165"/>
      <c r="T6" s="168"/>
      <c r="U6" s="322">
        <v>75.930000000000007</v>
      </c>
      <c r="V6" s="323">
        <v>322.26</v>
      </c>
      <c r="W6" s="323">
        <v>322.26</v>
      </c>
      <c r="X6" s="323">
        <v>2005.74</v>
      </c>
      <c r="Y6" s="323">
        <v>45.52</v>
      </c>
      <c r="Z6" s="323">
        <v>443.57</v>
      </c>
      <c r="AA6" s="323">
        <v>324.47000000000003</v>
      </c>
      <c r="AB6" s="323">
        <v>31.16</v>
      </c>
      <c r="AC6" s="323">
        <v>754.59</v>
      </c>
      <c r="AE6" s="167"/>
      <c r="AF6" s="345"/>
    </row>
    <row r="7" spans="1:34" x14ac:dyDescent="0.25">
      <c r="A7" s="90" t="s">
        <v>666</v>
      </c>
      <c r="B7" s="171" t="s">
        <v>672</v>
      </c>
      <c r="E7" s="42"/>
      <c r="I7" s="164"/>
      <c r="L7" s="42"/>
      <c r="M7" s="146"/>
      <c r="T7" s="146"/>
      <c r="AF7" s="167"/>
    </row>
    <row r="8" spans="1:34" s="149" customFormat="1" x14ac:dyDescent="0.25">
      <c r="A8" s="90" t="s">
        <v>667</v>
      </c>
      <c r="B8" s="172" t="s">
        <v>673</v>
      </c>
      <c r="C8" s="337"/>
      <c r="D8" s="337"/>
      <c r="E8" s="337"/>
      <c r="F8" s="337"/>
      <c r="G8" s="337"/>
      <c r="H8" s="337"/>
      <c r="I8" s="337"/>
      <c r="J8" s="337"/>
      <c r="K8" s="337"/>
      <c r="L8" s="337"/>
      <c r="M8" s="337"/>
      <c r="N8" s="337"/>
      <c r="O8" s="337"/>
      <c r="P8" s="337"/>
      <c r="Q8" s="337"/>
      <c r="R8" s="337"/>
      <c r="S8" s="337"/>
      <c r="T8" s="337"/>
      <c r="U8" s="334"/>
      <c r="V8" s="160"/>
      <c r="W8" s="160"/>
      <c r="X8" s="160"/>
      <c r="Y8" s="160"/>
      <c r="Z8" s="160"/>
      <c r="AA8" s="160"/>
      <c r="AB8" s="160"/>
      <c r="AC8" s="160"/>
      <c r="AD8" s="160"/>
      <c r="AE8" s="160"/>
      <c r="AF8" s="160"/>
      <c r="AG8" s="150"/>
    </row>
    <row r="9" spans="1:34" s="149" customFormat="1" ht="14.25" x14ac:dyDescent="0.2">
      <c r="A9" s="191"/>
      <c r="B9" s="192"/>
      <c r="C9" s="181"/>
      <c r="D9" s="181"/>
      <c r="E9" s="181"/>
      <c r="F9" s="181"/>
      <c r="G9" s="181"/>
      <c r="H9" s="181"/>
      <c r="I9" s="181"/>
      <c r="J9" s="181"/>
      <c r="K9" s="181"/>
      <c r="L9" s="181"/>
      <c r="M9" s="181"/>
      <c r="N9" s="182"/>
      <c r="O9" s="181"/>
      <c r="P9" s="181"/>
      <c r="Q9" s="181"/>
      <c r="R9" s="181"/>
      <c r="S9" s="183"/>
      <c r="T9" s="181"/>
      <c r="U9" s="179"/>
      <c r="V9" s="180"/>
      <c r="W9" s="180"/>
      <c r="X9" s="180"/>
      <c r="Y9" s="180"/>
      <c r="Z9" s="180"/>
      <c r="AA9" s="180"/>
      <c r="AB9" s="180"/>
      <c r="AC9" s="180"/>
      <c r="AD9" s="180"/>
      <c r="AE9" s="349"/>
      <c r="AF9" s="350"/>
      <c r="AG9" s="150"/>
    </row>
    <row r="10" spans="1:34" s="31" customFormat="1" x14ac:dyDescent="0.25">
      <c r="A10" s="185"/>
      <c r="B10" s="185"/>
      <c r="C10" s="184" t="s">
        <v>357</v>
      </c>
      <c r="D10" s="185"/>
      <c r="E10" s="185"/>
      <c r="F10" s="185"/>
      <c r="G10" s="185"/>
      <c r="H10" s="185"/>
      <c r="I10" s="185"/>
      <c r="J10" s="185"/>
      <c r="K10" s="185"/>
      <c r="L10" s="185"/>
      <c r="M10" s="185"/>
      <c r="N10" s="185"/>
      <c r="O10" s="185"/>
      <c r="P10" s="185"/>
      <c r="Q10" s="185"/>
      <c r="R10" s="185"/>
      <c r="S10" s="187"/>
      <c r="T10" s="185"/>
      <c r="U10" s="175" t="s">
        <v>675</v>
      </c>
      <c r="V10" s="176"/>
      <c r="W10" s="176"/>
      <c r="X10" s="176"/>
      <c r="Y10" s="176"/>
      <c r="Z10" s="176"/>
      <c r="AA10" s="176"/>
      <c r="AB10" s="176"/>
      <c r="AC10" s="176"/>
      <c r="AD10" s="176"/>
      <c r="AE10" s="104"/>
      <c r="AF10" s="351"/>
    </row>
    <row r="11" spans="1:34" s="212" customFormat="1" ht="62.25" customHeight="1" x14ac:dyDescent="0.2">
      <c r="A11" s="214" t="s">
        <v>2</v>
      </c>
      <c r="B11" s="212" t="s">
        <v>3</v>
      </c>
      <c r="C11" s="392" t="s">
        <v>1095</v>
      </c>
      <c r="D11" s="373" t="s">
        <v>1069</v>
      </c>
      <c r="E11" s="374" t="s">
        <v>1070</v>
      </c>
      <c r="F11" s="374" t="s">
        <v>1071</v>
      </c>
      <c r="G11" s="375" t="s">
        <v>661</v>
      </c>
      <c r="H11" s="373" t="s">
        <v>662</v>
      </c>
      <c r="I11" s="380" t="s">
        <v>1100</v>
      </c>
      <c r="J11" s="392" t="s">
        <v>1099</v>
      </c>
      <c r="K11" s="373" t="s">
        <v>1072</v>
      </c>
      <c r="L11" s="393" t="s">
        <v>1101</v>
      </c>
      <c r="M11" s="375" t="s">
        <v>668</v>
      </c>
      <c r="N11" s="373" t="s">
        <v>669</v>
      </c>
      <c r="O11" s="375" t="s">
        <v>1417</v>
      </c>
      <c r="P11" s="373" t="s">
        <v>740</v>
      </c>
      <c r="Q11" s="374" t="s">
        <v>1061</v>
      </c>
      <c r="R11" s="399" t="s">
        <v>716</v>
      </c>
      <c r="S11" s="375" t="s">
        <v>728</v>
      </c>
      <c r="T11" s="374" t="s">
        <v>1102</v>
      </c>
      <c r="U11" s="226" t="s">
        <v>649</v>
      </c>
      <c r="V11" s="216" t="s">
        <v>676</v>
      </c>
      <c r="W11" s="216" t="s">
        <v>677</v>
      </c>
      <c r="X11" s="216" t="s">
        <v>650</v>
      </c>
      <c r="Y11" s="216" t="s">
        <v>651</v>
      </c>
      <c r="Z11" s="216" t="s">
        <v>360</v>
      </c>
      <c r="AA11" s="216" t="s">
        <v>652</v>
      </c>
      <c r="AB11" s="216" t="s">
        <v>653</v>
      </c>
      <c r="AC11" s="216" t="s">
        <v>743</v>
      </c>
      <c r="AD11" s="217" t="s">
        <v>678</v>
      </c>
      <c r="AE11" s="306"/>
      <c r="AF11" s="205"/>
    </row>
    <row r="12" spans="1:34" s="45" customFormat="1" x14ac:dyDescent="0.25">
      <c r="B12" s="151" t="s">
        <v>359</v>
      </c>
      <c r="C12" s="249">
        <f>SUM(C13:C304)</f>
        <v>5605317</v>
      </c>
      <c r="D12" s="134">
        <f>SUM(D13:D304)</f>
        <v>287857.9166666668</v>
      </c>
      <c r="E12" s="41">
        <f>SUM(E13:E304)</f>
        <v>2666017</v>
      </c>
      <c r="F12" s="332">
        <f>D12/E12</f>
        <v>0.10797302367789358</v>
      </c>
      <c r="G12" s="376">
        <f>F12/$F$12</f>
        <v>1</v>
      </c>
      <c r="H12" s="381"/>
      <c r="I12" s="382">
        <f>SUM(I13:I304)</f>
        <v>259243</v>
      </c>
      <c r="J12" s="388">
        <f>SUM(J13:J304)</f>
        <v>607004</v>
      </c>
      <c r="K12" s="269">
        <f>SUM(K13:K304)</f>
        <v>302444.37000000023</v>
      </c>
      <c r="L12" s="126">
        <f>C12/K12</f>
        <v>18.533381857959519</v>
      </c>
      <c r="M12" s="377">
        <f>$L$12/L12</f>
        <v>1</v>
      </c>
      <c r="N12" s="381"/>
      <c r="O12" s="382">
        <f>SUM(O13:O304)</f>
        <v>32229</v>
      </c>
      <c r="P12" s="400">
        <f>SUM(P13:P304)</f>
        <v>1791905</v>
      </c>
      <c r="Q12" s="34">
        <f>SUM(Q13:Q304)</f>
        <v>254544</v>
      </c>
      <c r="R12" s="165">
        <v>0.14398913904287816</v>
      </c>
      <c r="S12" s="401">
        <v>1</v>
      </c>
      <c r="T12" s="34">
        <f t="shared" ref="T12:AD12" si="0">SUM(T13:T304)</f>
        <v>397107.91666666674</v>
      </c>
      <c r="U12" s="169">
        <f t="shared" si="0"/>
        <v>425457713.60201073</v>
      </c>
      <c r="V12" s="169">
        <f t="shared" si="0"/>
        <v>43873646.203800023</v>
      </c>
      <c r="W12" s="169">
        <f t="shared" si="0"/>
        <v>72714849.52319999</v>
      </c>
      <c r="X12" s="169">
        <f t="shared" si="0"/>
        <v>1217492202.9599998</v>
      </c>
      <c r="Y12" s="169">
        <f t="shared" si="0"/>
        <v>230412438.25834188</v>
      </c>
      <c r="Z12" s="169">
        <f t="shared" si="0"/>
        <v>16037273.349999998</v>
      </c>
      <c r="AA12" s="169">
        <f t="shared" si="0"/>
        <v>10457343.630000003</v>
      </c>
      <c r="AB12" s="169">
        <f t="shared" si="0"/>
        <v>173025080.44744006</v>
      </c>
      <c r="AC12" s="169">
        <f t="shared" si="0"/>
        <v>299653662.83749968</v>
      </c>
      <c r="AD12" s="174">
        <f t="shared" si="0"/>
        <v>2489124210.8122935</v>
      </c>
      <c r="AE12" s="105"/>
      <c r="AF12" s="62"/>
    </row>
    <row r="13" spans="1:34" s="45" customFormat="1" x14ac:dyDescent="0.25">
      <c r="A13" s="90">
        <v>5</v>
      </c>
      <c r="B13" s="151" t="s">
        <v>12</v>
      </c>
      <c r="C13" s="395">
        <v>9078</v>
      </c>
      <c r="D13" s="134">
        <v>244.66666666666666</v>
      </c>
      <c r="E13" s="41">
        <v>3655</v>
      </c>
      <c r="F13" s="332">
        <f t="shared" ref="F13:F76" si="1">D13/E13</f>
        <v>6.6940264477884176E-2</v>
      </c>
      <c r="G13" s="377">
        <f>Muut[[#This Row],[Keskim. työttömyysaste 2024, %]]/$F$12</f>
        <v>0.61997212079177466</v>
      </c>
      <c r="H13" s="166">
        <v>0</v>
      </c>
      <c r="I13" s="383">
        <v>12</v>
      </c>
      <c r="J13" s="389">
        <v>452</v>
      </c>
      <c r="K13" s="269">
        <v>1008.81</v>
      </c>
      <c r="L13" s="170">
        <f>C13/K13</f>
        <v>8.9987212656496265</v>
      </c>
      <c r="M13" s="377">
        <v>2.0595572760661094</v>
      </c>
      <c r="N13" s="166">
        <v>0</v>
      </c>
      <c r="O13" s="397">
        <v>0</v>
      </c>
      <c r="P13" s="269">
        <v>2242</v>
      </c>
      <c r="Q13" s="15">
        <v>279</v>
      </c>
      <c r="R13" s="158">
        <v>0.12444246208742195</v>
      </c>
      <c r="S13" s="401">
        <v>0.87603349529653751</v>
      </c>
      <c r="T13" s="482">
        <v>383</v>
      </c>
      <c r="U13" s="197">
        <v>427342.15786974918</v>
      </c>
      <c r="V13" s="159">
        <v>0</v>
      </c>
      <c r="W13" s="159">
        <v>0</v>
      </c>
      <c r="X13" s="159">
        <v>906594.48</v>
      </c>
      <c r="Y13" s="159">
        <v>851072.00654087309</v>
      </c>
      <c r="Z13" s="159">
        <v>0</v>
      </c>
      <c r="AA13" s="155">
        <v>0</v>
      </c>
      <c r="AB13" s="159">
        <v>247804.01531060931</v>
      </c>
      <c r="AC13" s="159">
        <v>289007.97000000003</v>
      </c>
      <c r="AD13" s="174">
        <f>SUM(Muut[[#This Row],[Työttömyysaste]:[Työttömät ja palveluissa olevat ]])</f>
        <v>2721820.6297212318</v>
      </c>
      <c r="AF13" s="62"/>
    </row>
    <row r="14" spans="1:34" s="45" customFormat="1" x14ac:dyDescent="0.25">
      <c r="A14" s="90">
        <v>9</v>
      </c>
      <c r="B14" s="151" t="s">
        <v>13</v>
      </c>
      <c r="C14" s="395">
        <v>2410</v>
      </c>
      <c r="D14" s="134">
        <v>96.083333333333329</v>
      </c>
      <c r="E14" s="41">
        <v>1056</v>
      </c>
      <c r="F14" s="332">
        <f t="shared" si="1"/>
        <v>9.0988005050505041E-2</v>
      </c>
      <c r="G14" s="377">
        <f>Muut[[#This Row],[Keskim. työttömyysaste 2024, %]]/$F$12</f>
        <v>0.84269201649795</v>
      </c>
      <c r="H14" s="166">
        <v>0</v>
      </c>
      <c r="I14" s="383">
        <v>4</v>
      </c>
      <c r="J14" s="389">
        <v>49</v>
      </c>
      <c r="K14" s="269">
        <v>251.56</v>
      </c>
      <c r="L14" s="170">
        <f t="shared" ref="L14:L77" si="2">C14/K14</f>
        <v>9.5802194307521074</v>
      </c>
      <c r="M14" s="377">
        <v>1.934546697173567</v>
      </c>
      <c r="N14" s="166">
        <v>0</v>
      </c>
      <c r="O14" s="397">
        <v>0</v>
      </c>
      <c r="P14" s="269">
        <v>631</v>
      </c>
      <c r="Q14" s="15">
        <v>92</v>
      </c>
      <c r="R14" s="158">
        <v>0.14580031695721077</v>
      </c>
      <c r="S14" s="401">
        <v>1.0263856816786519</v>
      </c>
      <c r="T14" s="482">
        <v>120.58333333333333</v>
      </c>
      <c r="U14" s="197">
        <v>154205.30759858133</v>
      </c>
      <c r="V14" s="159">
        <v>0</v>
      </c>
      <c r="W14" s="159">
        <v>0</v>
      </c>
      <c r="X14" s="159">
        <v>98281.26</v>
      </c>
      <c r="Y14" s="159">
        <v>212225.96322937129</v>
      </c>
      <c r="Z14" s="159">
        <v>0</v>
      </c>
      <c r="AA14" s="155">
        <v>0</v>
      </c>
      <c r="AB14" s="159">
        <v>77077.048597067362</v>
      </c>
      <c r="AC14" s="159">
        <v>90990.977499999994</v>
      </c>
      <c r="AD14" s="174">
        <f>SUM(Muut[[#This Row],[Työttömyysaste]:[Työttömät ja palveluissa olevat ]])</f>
        <v>632780.55692501995</v>
      </c>
      <c r="AF14" s="62"/>
    </row>
    <row r="15" spans="1:34" s="45" customFormat="1" x14ac:dyDescent="0.25">
      <c r="A15" s="90">
        <v>10</v>
      </c>
      <c r="B15" s="151" t="s">
        <v>14</v>
      </c>
      <c r="C15" s="395">
        <v>10780</v>
      </c>
      <c r="D15" s="134">
        <v>423.41666666666669</v>
      </c>
      <c r="E15" s="41">
        <v>4518</v>
      </c>
      <c r="F15" s="332">
        <f t="shared" si="1"/>
        <v>9.3717721705769516E-2</v>
      </c>
      <c r="G15" s="377">
        <f>Muut[[#This Row],[Keskim. työttömyysaste 2024, %]]/$F$12</f>
        <v>0.86797348553791875</v>
      </c>
      <c r="H15" s="166">
        <v>0</v>
      </c>
      <c r="I15" s="383">
        <v>10</v>
      </c>
      <c r="J15" s="389">
        <v>295</v>
      </c>
      <c r="K15" s="269">
        <v>1087.18</v>
      </c>
      <c r="L15" s="170">
        <f t="shared" si="2"/>
        <v>9.9155613605842632</v>
      </c>
      <c r="M15" s="377">
        <v>1.8691207874152533</v>
      </c>
      <c r="N15" s="166">
        <v>0</v>
      </c>
      <c r="O15" s="397">
        <v>0</v>
      </c>
      <c r="P15" s="269">
        <v>2823</v>
      </c>
      <c r="Q15" s="15">
        <v>377</v>
      </c>
      <c r="R15" s="158">
        <v>0.13354587318455544</v>
      </c>
      <c r="S15" s="401">
        <v>0.94011847809718874</v>
      </c>
      <c r="T15" s="482">
        <v>618.25</v>
      </c>
      <c r="U15" s="197">
        <v>710458.34443931922</v>
      </c>
      <c r="V15" s="159">
        <v>0</v>
      </c>
      <c r="W15" s="159">
        <v>0</v>
      </c>
      <c r="X15" s="159">
        <v>591693.30000000005</v>
      </c>
      <c r="Y15" s="159">
        <v>917188.0374610743</v>
      </c>
      <c r="Z15" s="159">
        <v>0</v>
      </c>
      <c r="AA15" s="155">
        <v>0</v>
      </c>
      <c r="AB15" s="159">
        <v>315790.3093615406</v>
      </c>
      <c r="AC15" s="159">
        <v>466525.26750000002</v>
      </c>
      <c r="AD15" s="174">
        <f>SUM(Muut[[#This Row],[Työttömyysaste]:[Työttömät ja palveluissa olevat ]])</f>
        <v>3001655.258761934</v>
      </c>
      <c r="AF15" s="62"/>
    </row>
    <row r="16" spans="1:34" s="45" customFormat="1" x14ac:dyDescent="0.25">
      <c r="A16" s="90">
        <v>16</v>
      </c>
      <c r="B16" s="151" t="s">
        <v>15</v>
      </c>
      <c r="C16" s="395">
        <v>7889</v>
      </c>
      <c r="D16" s="134">
        <v>323.75</v>
      </c>
      <c r="E16" s="41">
        <v>3227</v>
      </c>
      <c r="F16" s="332">
        <f t="shared" si="1"/>
        <v>0.10032537960954446</v>
      </c>
      <c r="G16" s="377">
        <f>Muut[[#This Row],[Keskim. työttömyysaste 2024, %]]/$F$12</f>
        <v>0.92917078907446682</v>
      </c>
      <c r="H16" s="166">
        <v>0</v>
      </c>
      <c r="I16" s="383">
        <v>13</v>
      </c>
      <c r="J16" s="389">
        <v>278</v>
      </c>
      <c r="K16" s="269">
        <v>563.45000000000005</v>
      </c>
      <c r="L16" s="170">
        <f t="shared" si="2"/>
        <v>14.00124234625965</v>
      </c>
      <c r="M16" s="377">
        <v>1.3236955264123833</v>
      </c>
      <c r="N16" s="166">
        <v>3</v>
      </c>
      <c r="O16" s="397">
        <v>456</v>
      </c>
      <c r="P16" s="269">
        <v>2088</v>
      </c>
      <c r="Q16" s="15">
        <v>313</v>
      </c>
      <c r="R16" s="158">
        <v>0.14990421455938696</v>
      </c>
      <c r="S16" s="401">
        <v>1.055275754250889</v>
      </c>
      <c r="T16" s="482">
        <v>456.25</v>
      </c>
      <c r="U16" s="197">
        <v>556584.23899579304</v>
      </c>
      <c r="V16" s="159">
        <v>0</v>
      </c>
      <c r="W16" s="159">
        <v>0</v>
      </c>
      <c r="X16" s="159">
        <v>557595.72</v>
      </c>
      <c r="Y16" s="159">
        <v>475348.7000381191</v>
      </c>
      <c r="Z16" s="159">
        <v>0</v>
      </c>
      <c r="AA16" s="155">
        <v>147958.32</v>
      </c>
      <c r="AB16" s="159">
        <v>259409.19445188879</v>
      </c>
      <c r="AC16" s="159">
        <v>344281.6875</v>
      </c>
      <c r="AD16" s="174">
        <f>SUM(Muut[[#This Row],[Työttömyysaste]:[Työttömät ja palveluissa olevat ]])</f>
        <v>2341177.8609858011</v>
      </c>
      <c r="AF16" s="62"/>
    </row>
    <row r="17" spans="1:32" s="45" customFormat="1" x14ac:dyDescent="0.25">
      <c r="A17" s="90">
        <v>18</v>
      </c>
      <c r="B17" s="151" t="s">
        <v>16</v>
      </c>
      <c r="C17" s="395">
        <v>4651</v>
      </c>
      <c r="D17" s="134">
        <v>165.25</v>
      </c>
      <c r="E17" s="41">
        <v>2381</v>
      </c>
      <c r="F17" s="332">
        <f t="shared" si="1"/>
        <v>6.9403611927761441E-2</v>
      </c>
      <c r="G17" s="377">
        <f>Muut[[#This Row],[Keskim. työttömyysaste 2024, %]]/$F$12</f>
        <v>0.64278659209180922</v>
      </c>
      <c r="H17" s="166">
        <v>0</v>
      </c>
      <c r="I17" s="383">
        <v>172</v>
      </c>
      <c r="J17" s="389">
        <v>174</v>
      </c>
      <c r="K17" s="269">
        <v>212.45</v>
      </c>
      <c r="L17" s="170">
        <f t="shared" si="2"/>
        <v>21.892209931748649</v>
      </c>
      <c r="M17" s="377">
        <v>0.84657427988034817</v>
      </c>
      <c r="N17" s="166">
        <v>0</v>
      </c>
      <c r="O17" s="397">
        <v>0</v>
      </c>
      <c r="P17" s="269">
        <v>1487</v>
      </c>
      <c r="Q17" s="15">
        <v>198</v>
      </c>
      <c r="R17" s="158">
        <v>0.13315400134498992</v>
      </c>
      <c r="S17" s="401">
        <v>0.93735983083511765</v>
      </c>
      <c r="T17" s="482">
        <v>209.33333333333334</v>
      </c>
      <c r="U17" s="197">
        <v>227000.36139545706</v>
      </c>
      <c r="V17" s="159">
        <v>0</v>
      </c>
      <c r="W17" s="159">
        <v>0</v>
      </c>
      <c r="X17" s="159">
        <v>348998.76</v>
      </c>
      <c r="Y17" s="159">
        <v>179231.22073493371</v>
      </c>
      <c r="Z17" s="159">
        <v>0</v>
      </c>
      <c r="AA17" s="155">
        <v>0</v>
      </c>
      <c r="AB17" s="159">
        <v>135847.02346135236</v>
      </c>
      <c r="AC17" s="159">
        <v>157960.84000000003</v>
      </c>
      <c r="AD17" s="174">
        <f>SUM(Muut[[#This Row],[Työttömyysaste]:[Työttömät ja palveluissa olevat ]])</f>
        <v>1049038.2055917431</v>
      </c>
      <c r="AF17" s="62"/>
    </row>
    <row r="18" spans="1:32" s="45" customFormat="1" x14ac:dyDescent="0.25">
      <c r="A18" s="90">
        <v>19</v>
      </c>
      <c r="B18" s="151" t="s">
        <v>17</v>
      </c>
      <c r="C18" s="395">
        <v>3966</v>
      </c>
      <c r="D18" s="134">
        <v>130.25</v>
      </c>
      <c r="E18" s="41">
        <v>1908</v>
      </c>
      <c r="F18" s="332">
        <f t="shared" si="1"/>
        <v>6.826519916142558E-2</v>
      </c>
      <c r="G18" s="377">
        <f>Muut[[#This Row],[Keskim. työttömyysaste 2024, %]]/$F$12</f>
        <v>0.63224309958268043</v>
      </c>
      <c r="H18" s="166">
        <v>0</v>
      </c>
      <c r="I18" s="383">
        <v>20</v>
      </c>
      <c r="J18" s="389">
        <v>113</v>
      </c>
      <c r="K18" s="269">
        <v>95.01</v>
      </c>
      <c r="L18" s="170">
        <f t="shared" si="2"/>
        <v>41.742974423744869</v>
      </c>
      <c r="M18" s="377">
        <v>0.44398805101480937</v>
      </c>
      <c r="N18" s="166">
        <v>0</v>
      </c>
      <c r="O18" s="397">
        <v>0</v>
      </c>
      <c r="P18" s="269">
        <v>1314</v>
      </c>
      <c r="Q18" s="15">
        <v>180</v>
      </c>
      <c r="R18" s="158">
        <v>0.13698630136986301</v>
      </c>
      <c r="S18" s="401">
        <v>0.96433794690177099</v>
      </c>
      <c r="T18" s="482">
        <v>176.08333333333334</v>
      </c>
      <c r="U18" s="197">
        <v>190392.66277450707</v>
      </c>
      <c r="V18" s="159">
        <v>0</v>
      </c>
      <c r="W18" s="159">
        <v>0</v>
      </c>
      <c r="X18" s="159">
        <v>226648.62</v>
      </c>
      <c r="Y18" s="159">
        <v>80154.192901981893</v>
      </c>
      <c r="Z18" s="159">
        <v>0</v>
      </c>
      <c r="AA18" s="155">
        <v>0</v>
      </c>
      <c r="AB18" s="159">
        <v>119173.42350737113</v>
      </c>
      <c r="AC18" s="159">
        <v>132870.7225</v>
      </c>
      <c r="AD18" s="174">
        <f>SUM(Muut[[#This Row],[Työttömyysaste]:[Työttömät ja palveluissa olevat ]])</f>
        <v>749239.62168386008</v>
      </c>
      <c r="AF18" s="62"/>
    </row>
    <row r="19" spans="1:32" s="45" customFormat="1" x14ac:dyDescent="0.25">
      <c r="A19" s="90">
        <v>20</v>
      </c>
      <c r="B19" s="151" t="s">
        <v>18</v>
      </c>
      <c r="C19" s="395">
        <v>16387</v>
      </c>
      <c r="D19" s="134">
        <v>731.08333333333337</v>
      </c>
      <c r="E19" s="41">
        <v>7617</v>
      </c>
      <c r="F19" s="332">
        <f t="shared" si="1"/>
        <v>9.5980482254605926E-2</v>
      </c>
      <c r="G19" s="377">
        <f>Muut[[#This Row],[Keskim. työttömyysaste 2024, %]]/$F$12</f>
        <v>0.88893020668695966</v>
      </c>
      <c r="H19" s="166">
        <v>0</v>
      </c>
      <c r="I19" s="383">
        <v>27</v>
      </c>
      <c r="J19" s="389">
        <v>518</v>
      </c>
      <c r="K19" s="269">
        <v>293.29000000000002</v>
      </c>
      <c r="L19" s="170">
        <f t="shared" si="2"/>
        <v>55.873026697125709</v>
      </c>
      <c r="M19" s="377">
        <v>0.33170534967479998</v>
      </c>
      <c r="N19" s="166">
        <v>0</v>
      </c>
      <c r="O19" s="397">
        <v>0</v>
      </c>
      <c r="P19" s="269">
        <v>5285</v>
      </c>
      <c r="Q19" s="15">
        <v>609</v>
      </c>
      <c r="R19" s="158">
        <v>0.1152317880794702</v>
      </c>
      <c r="S19" s="401">
        <v>0.81119341732094663</v>
      </c>
      <c r="T19" s="482">
        <v>1058.3333333333335</v>
      </c>
      <c r="U19" s="197">
        <v>1106064.6636196314</v>
      </c>
      <c r="V19" s="159">
        <v>0</v>
      </c>
      <c r="W19" s="159">
        <v>0</v>
      </c>
      <c r="X19" s="159">
        <v>1038973.32</v>
      </c>
      <c r="Y19" s="159">
        <v>247431.04132430555</v>
      </c>
      <c r="Z19" s="159">
        <v>0</v>
      </c>
      <c r="AA19" s="155">
        <v>0</v>
      </c>
      <c r="AB19" s="159">
        <v>414210.70666353108</v>
      </c>
      <c r="AC19" s="159">
        <v>798607.75000000012</v>
      </c>
      <c r="AD19" s="174">
        <f>SUM(Muut[[#This Row],[Työttömyysaste]:[Työttömät ja palveluissa olevat ]])</f>
        <v>3605287.4816074679</v>
      </c>
      <c r="AF19" s="62"/>
    </row>
    <row r="20" spans="1:32" s="45" customFormat="1" x14ac:dyDescent="0.25">
      <c r="A20" s="90">
        <v>46</v>
      </c>
      <c r="B20" s="151" t="s">
        <v>19</v>
      </c>
      <c r="C20" s="395">
        <v>1288</v>
      </c>
      <c r="D20" s="134">
        <v>52.583333333333336</v>
      </c>
      <c r="E20" s="41">
        <v>516</v>
      </c>
      <c r="F20" s="332">
        <f t="shared" si="1"/>
        <v>0.10190568475452197</v>
      </c>
      <c r="G20" s="377">
        <f>Muut[[#This Row],[Keskim. työttömyysaste 2024, %]]/$F$12</f>
        <v>0.94380689993945377</v>
      </c>
      <c r="H20" s="166">
        <v>0</v>
      </c>
      <c r="I20" s="383">
        <v>2</v>
      </c>
      <c r="J20" s="389">
        <v>45</v>
      </c>
      <c r="K20" s="269">
        <v>305.58</v>
      </c>
      <c r="L20" s="170">
        <f t="shared" si="2"/>
        <v>4.2149355324301334</v>
      </c>
      <c r="M20" s="377">
        <v>4.3970736243441531</v>
      </c>
      <c r="N20" s="166">
        <v>1</v>
      </c>
      <c r="O20" s="397">
        <v>0</v>
      </c>
      <c r="P20" s="269">
        <v>301</v>
      </c>
      <c r="Q20" s="15">
        <v>51</v>
      </c>
      <c r="R20" s="158">
        <v>0.16943521594684385</v>
      </c>
      <c r="S20" s="401">
        <v>1.1927675004369747</v>
      </c>
      <c r="T20" s="482">
        <v>73.333333333333343</v>
      </c>
      <c r="U20" s="197">
        <v>92302.276191174722</v>
      </c>
      <c r="V20" s="159">
        <v>0</v>
      </c>
      <c r="W20" s="159">
        <v>0</v>
      </c>
      <c r="X20" s="159">
        <v>90258.3</v>
      </c>
      <c r="Y20" s="159">
        <v>257799.37129762789</v>
      </c>
      <c r="Z20" s="159">
        <v>571318.16</v>
      </c>
      <c r="AA20" s="155">
        <v>0</v>
      </c>
      <c r="AB20" s="159">
        <v>47870.626283937578</v>
      </c>
      <c r="AC20" s="159">
        <v>55336.600000000013</v>
      </c>
      <c r="AD20" s="174">
        <f>SUM(Muut[[#This Row],[Työttömyysaste]:[Työttömät ja palveluissa olevat ]])</f>
        <v>1114885.3337727403</v>
      </c>
      <c r="AF20" s="62"/>
    </row>
    <row r="21" spans="1:32" s="45" customFormat="1" x14ac:dyDescent="0.25">
      <c r="A21" s="90">
        <v>47</v>
      </c>
      <c r="B21" s="151" t="s">
        <v>20</v>
      </c>
      <c r="C21" s="395">
        <v>1762</v>
      </c>
      <c r="D21" s="134">
        <v>88.583333333333329</v>
      </c>
      <c r="E21" s="41">
        <v>883</v>
      </c>
      <c r="F21" s="332">
        <f t="shared" si="1"/>
        <v>0.1003208758021895</v>
      </c>
      <c r="G21" s="377">
        <f>Muut[[#This Row],[Keskim. työttömyysaste 2024, %]]/$F$12</f>
        <v>0.92912907673557377</v>
      </c>
      <c r="H21" s="166">
        <v>0</v>
      </c>
      <c r="I21" s="383">
        <v>20</v>
      </c>
      <c r="J21" s="389">
        <v>66</v>
      </c>
      <c r="K21" s="269">
        <v>7954.46</v>
      </c>
      <c r="L21" s="170">
        <f t="shared" si="2"/>
        <v>0.22151095108907456</v>
      </c>
      <c r="M21" s="377">
        <v>20</v>
      </c>
      <c r="N21" s="166">
        <v>0</v>
      </c>
      <c r="O21" s="397">
        <v>0</v>
      </c>
      <c r="P21" s="269">
        <v>549</v>
      </c>
      <c r="Q21" s="15">
        <v>70</v>
      </c>
      <c r="R21" s="158">
        <v>0.12750455373406194</v>
      </c>
      <c r="S21" s="401">
        <v>0.89758960085028239</v>
      </c>
      <c r="T21" s="482">
        <v>109.75</v>
      </c>
      <c r="U21" s="197">
        <v>124306.93414348959</v>
      </c>
      <c r="V21" s="159">
        <v>0</v>
      </c>
      <c r="W21" s="159">
        <v>0</v>
      </c>
      <c r="X21" s="159">
        <v>132378.84</v>
      </c>
      <c r="Y21" s="159">
        <v>1604124.8</v>
      </c>
      <c r="Z21" s="159">
        <v>0</v>
      </c>
      <c r="AA21" s="155">
        <v>0</v>
      </c>
      <c r="AB21" s="159">
        <v>49281.187637915842</v>
      </c>
      <c r="AC21" s="159">
        <v>82816.252500000002</v>
      </c>
      <c r="AD21" s="174">
        <f>SUM(Muut[[#This Row],[Työttömyysaste]:[Työttömät ja palveluissa olevat ]])</f>
        <v>1992908.0142814054</v>
      </c>
      <c r="AF21" s="62"/>
    </row>
    <row r="22" spans="1:32" s="45" customFormat="1" x14ac:dyDescent="0.25">
      <c r="A22" s="90">
        <v>49</v>
      </c>
      <c r="B22" s="151" t="s">
        <v>21</v>
      </c>
      <c r="C22" s="395">
        <v>320931</v>
      </c>
      <c r="D22" s="134">
        <v>15900.916666666666</v>
      </c>
      <c r="E22" s="41">
        <v>159621</v>
      </c>
      <c r="F22" s="332">
        <f t="shared" si="1"/>
        <v>9.9616696215827902E-2</v>
      </c>
      <c r="G22" s="377">
        <f>Muut[[#This Row],[Keskim. työttömyysaste 2024, %]]/$F$12</f>
        <v>0.92260726635761936</v>
      </c>
      <c r="H22" s="166">
        <v>1</v>
      </c>
      <c r="I22" s="383">
        <v>20246</v>
      </c>
      <c r="J22" s="389">
        <v>80166</v>
      </c>
      <c r="K22" s="269">
        <v>312.88</v>
      </c>
      <c r="L22" s="170">
        <f t="shared" si="2"/>
        <v>1025.7319099974432</v>
      </c>
      <c r="M22" s="377">
        <v>1.8068446225881496E-2</v>
      </c>
      <c r="N22" s="166">
        <v>3</v>
      </c>
      <c r="O22" s="397">
        <v>634</v>
      </c>
      <c r="P22" s="269">
        <v>119936</v>
      </c>
      <c r="Q22" s="15">
        <v>21045</v>
      </c>
      <c r="R22" s="158">
        <v>0.17546858324439701</v>
      </c>
      <c r="S22" s="401">
        <v>1.2352403971751496</v>
      </c>
      <c r="T22" s="482">
        <v>22208.416666666664</v>
      </c>
      <c r="U22" s="197">
        <v>22482362.188473746</v>
      </c>
      <c r="V22" s="159">
        <v>7239625.6842000009</v>
      </c>
      <c r="W22" s="159">
        <v>6067762.6427999996</v>
      </c>
      <c r="X22" s="159">
        <v>160792152.84</v>
      </c>
      <c r="Y22" s="159">
        <v>263957.93995550042</v>
      </c>
      <c r="Z22" s="159">
        <v>0</v>
      </c>
      <c r="AA22" s="155">
        <v>205713.98</v>
      </c>
      <c r="AB22" s="159">
        <v>12352663.322825287</v>
      </c>
      <c r="AC22" s="159">
        <v>16758249.132499998</v>
      </c>
      <c r="AD22" s="174">
        <f>SUM(Muut[[#This Row],[Työttömyysaste]:[Työttömät ja palveluissa olevat ]])</f>
        <v>226162487.73075452</v>
      </c>
      <c r="AF22" s="62"/>
    </row>
    <row r="23" spans="1:32" s="45" customFormat="1" x14ac:dyDescent="0.25">
      <c r="A23" s="90">
        <v>50</v>
      </c>
      <c r="B23" s="151" t="s">
        <v>22</v>
      </c>
      <c r="C23" s="395">
        <v>11084</v>
      </c>
      <c r="D23" s="134">
        <v>358</v>
      </c>
      <c r="E23" s="41">
        <v>5063</v>
      </c>
      <c r="F23" s="332">
        <f t="shared" si="1"/>
        <v>7.0709065771281845E-2</v>
      </c>
      <c r="G23" s="377">
        <f>Muut[[#This Row],[Keskim. työttömyysaste 2024, %]]/$F$12</f>
        <v>0.65487714766812477</v>
      </c>
      <c r="H23" s="166">
        <v>0</v>
      </c>
      <c r="I23" s="383">
        <v>17</v>
      </c>
      <c r="J23" s="389">
        <v>515</v>
      </c>
      <c r="K23" s="269">
        <v>578.91</v>
      </c>
      <c r="L23" s="170">
        <f t="shared" si="2"/>
        <v>19.146326717451764</v>
      </c>
      <c r="M23" s="377">
        <v>0.96798629478449516</v>
      </c>
      <c r="N23" s="166">
        <v>0</v>
      </c>
      <c r="O23" s="397">
        <v>0</v>
      </c>
      <c r="P23" s="269">
        <v>3172</v>
      </c>
      <c r="Q23" s="15">
        <v>522</v>
      </c>
      <c r="R23" s="158">
        <v>0.16456494325346785</v>
      </c>
      <c r="S23" s="401">
        <v>1.1584824024161062</v>
      </c>
      <c r="T23" s="482">
        <v>486.25</v>
      </c>
      <c r="U23" s="197">
        <v>551149.9250799329</v>
      </c>
      <c r="V23" s="159">
        <v>0</v>
      </c>
      <c r="W23" s="159">
        <v>0</v>
      </c>
      <c r="X23" s="159">
        <v>1032956.1</v>
      </c>
      <c r="Y23" s="159">
        <v>488391.36736013403</v>
      </c>
      <c r="Z23" s="159">
        <v>0</v>
      </c>
      <c r="AA23" s="155">
        <v>0</v>
      </c>
      <c r="AB23" s="159">
        <v>400113.68643152458</v>
      </c>
      <c r="AC23" s="159">
        <v>366919.38750000001</v>
      </c>
      <c r="AD23" s="174">
        <f>SUM(Muut[[#This Row],[Työttömyysaste]:[Työttömät ja palveluissa olevat ]])</f>
        <v>2839530.4663715921</v>
      </c>
      <c r="AF23" s="62"/>
    </row>
    <row r="24" spans="1:32" s="45" customFormat="1" x14ac:dyDescent="0.25">
      <c r="A24" s="90">
        <v>51</v>
      </c>
      <c r="B24" s="151" t="s">
        <v>23</v>
      </c>
      <c r="C24" s="395">
        <v>9052</v>
      </c>
      <c r="D24" s="134">
        <v>270.66666666666669</v>
      </c>
      <c r="E24" s="41">
        <v>4147</v>
      </c>
      <c r="F24" s="332">
        <f t="shared" si="1"/>
        <v>6.5268065268065278E-2</v>
      </c>
      <c r="G24" s="377">
        <f>Muut[[#This Row],[Keskim. työttömyysaste 2024, %]]/$F$12</f>
        <v>0.60448492637173667</v>
      </c>
      <c r="H24" s="166">
        <v>0</v>
      </c>
      <c r="I24" s="383">
        <v>30</v>
      </c>
      <c r="J24" s="389">
        <v>329</v>
      </c>
      <c r="K24" s="269">
        <v>515.03</v>
      </c>
      <c r="L24" s="170">
        <f t="shared" si="2"/>
        <v>17.575675203386211</v>
      </c>
      <c r="M24" s="377">
        <v>1.0544904615891395</v>
      </c>
      <c r="N24" s="166">
        <v>0</v>
      </c>
      <c r="O24" s="397">
        <v>0</v>
      </c>
      <c r="P24" s="269">
        <v>2768</v>
      </c>
      <c r="Q24" s="15">
        <v>355</v>
      </c>
      <c r="R24" s="158">
        <v>0.12825144508670519</v>
      </c>
      <c r="S24" s="401">
        <v>0.90284746726731913</v>
      </c>
      <c r="T24" s="482">
        <v>368.91666666666669</v>
      </c>
      <c r="U24" s="197">
        <v>415473.58823854284</v>
      </c>
      <c r="V24" s="159">
        <v>0</v>
      </c>
      <c r="W24" s="159">
        <v>0</v>
      </c>
      <c r="X24" s="159">
        <v>659888.46</v>
      </c>
      <c r="Y24" s="159">
        <v>434499.67340603861</v>
      </c>
      <c r="Z24" s="159">
        <v>0</v>
      </c>
      <c r="AA24" s="155">
        <v>0</v>
      </c>
      <c r="AB24" s="159">
        <v>254657.44552860956</v>
      </c>
      <c r="AC24" s="159">
        <v>278380.82750000001</v>
      </c>
      <c r="AD24" s="174">
        <f>SUM(Muut[[#This Row],[Työttömyysaste]:[Työttömät ja palveluissa olevat ]])</f>
        <v>2042899.9946731911</v>
      </c>
      <c r="AF24" s="62"/>
    </row>
    <row r="25" spans="1:32" s="45" customFormat="1" x14ac:dyDescent="0.25">
      <c r="A25" s="90">
        <v>52</v>
      </c>
      <c r="B25" s="151" t="s">
        <v>24</v>
      </c>
      <c r="C25" s="395">
        <v>2272</v>
      </c>
      <c r="D25" s="134">
        <v>44.583333333333336</v>
      </c>
      <c r="E25" s="41">
        <v>996</v>
      </c>
      <c r="F25" s="332">
        <f t="shared" si="1"/>
        <v>4.4762382864792505E-2</v>
      </c>
      <c r="G25" s="377">
        <f>Muut[[#This Row],[Keskim. työttömyysaste 2024, %]]/$F$12</f>
        <v>0.41457005963200755</v>
      </c>
      <c r="H25" s="166">
        <v>0</v>
      </c>
      <c r="I25" s="383">
        <v>48</v>
      </c>
      <c r="J25" s="389">
        <v>109</v>
      </c>
      <c r="K25" s="269">
        <v>354.27</v>
      </c>
      <c r="L25" s="170">
        <f t="shared" si="2"/>
        <v>6.4131876817116895</v>
      </c>
      <c r="M25" s="377">
        <v>2.8898860875085028</v>
      </c>
      <c r="N25" s="166">
        <v>0</v>
      </c>
      <c r="O25" s="397">
        <v>0</v>
      </c>
      <c r="P25" s="269">
        <v>636</v>
      </c>
      <c r="Q25" s="15">
        <v>85</v>
      </c>
      <c r="R25" s="158">
        <v>0.13364779874213836</v>
      </c>
      <c r="S25" s="401">
        <v>0.94083600008262402</v>
      </c>
      <c r="T25" s="482">
        <v>69.583333333333343</v>
      </c>
      <c r="U25" s="197">
        <v>71518.708114494148</v>
      </c>
      <c r="V25" s="159">
        <v>0</v>
      </c>
      <c r="W25" s="159">
        <v>0</v>
      </c>
      <c r="X25" s="159">
        <v>218625.66</v>
      </c>
      <c r="Y25" s="159">
        <v>298876.18060609541</v>
      </c>
      <c r="Z25" s="159">
        <v>0</v>
      </c>
      <c r="AA25" s="155">
        <v>0</v>
      </c>
      <c r="AB25" s="159">
        <v>66606.9738605694</v>
      </c>
      <c r="AC25" s="159">
        <v>52506.887500000012</v>
      </c>
      <c r="AD25" s="174">
        <f>SUM(Muut[[#This Row],[Työttömyysaste]:[Työttömät ja palveluissa olevat ]])</f>
        <v>708134.41008115909</v>
      </c>
      <c r="AF25" s="62"/>
    </row>
    <row r="26" spans="1:32" s="45" customFormat="1" x14ac:dyDescent="0.25">
      <c r="A26" s="90">
        <v>61</v>
      </c>
      <c r="B26" s="151" t="s">
        <v>25</v>
      </c>
      <c r="C26" s="395">
        <v>16478</v>
      </c>
      <c r="D26" s="134">
        <v>926.08333333333337</v>
      </c>
      <c r="E26" s="41">
        <v>6981</v>
      </c>
      <c r="F26" s="332">
        <f t="shared" si="1"/>
        <v>0.13265768992025975</v>
      </c>
      <c r="G26" s="377">
        <f>Muut[[#This Row],[Keskim. työttömyysaste 2024, %]]/$F$12</f>
        <v>1.2286188290512801</v>
      </c>
      <c r="H26" s="166">
        <v>0</v>
      </c>
      <c r="I26" s="383">
        <v>44</v>
      </c>
      <c r="J26" s="389">
        <v>1559</v>
      </c>
      <c r="K26" s="269">
        <v>248.87</v>
      </c>
      <c r="L26" s="170">
        <f t="shared" si="2"/>
        <v>66.211274962831993</v>
      </c>
      <c r="M26" s="377">
        <v>0.27991277721752555</v>
      </c>
      <c r="N26" s="166">
        <v>0</v>
      </c>
      <c r="O26" s="397">
        <v>0</v>
      </c>
      <c r="P26" s="269">
        <v>4455</v>
      </c>
      <c r="Q26" s="15">
        <v>893</v>
      </c>
      <c r="R26" s="158">
        <v>0.20044893378226711</v>
      </c>
      <c r="S26" s="401">
        <v>1.4110937468143556</v>
      </c>
      <c r="T26" s="482">
        <v>1396.3333333333335</v>
      </c>
      <c r="U26" s="197">
        <v>1537216.5982735739</v>
      </c>
      <c r="V26" s="159">
        <v>0</v>
      </c>
      <c r="W26" s="159">
        <v>0</v>
      </c>
      <c r="X26" s="159">
        <v>3126948.66</v>
      </c>
      <c r="Y26" s="159">
        <v>209956.5728609224</v>
      </c>
      <c r="Z26" s="159">
        <v>0</v>
      </c>
      <c r="AA26" s="155">
        <v>0</v>
      </c>
      <c r="AB26" s="159">
        <v>724532.40600181662</v>
      </c>
      <c r="AC26" s="159">
        <v>1053659.1700000002</v>
      </c>
      <c r="AD26" s="174">
        <f>SUM(Muut[[#This Row],[Työttömyysaste]:[Työttömät ja palveluissa olevat ]])</f>
        <v>6652313.4071363127</v>
      </c>
      <c r="AF26" s="62"/>
    </row>
    <row r="27" spans="1:32" s="45" customFormat="1" x14ac:dyDescent="0.25">
      <c r="A27" s="90">
        <v>69</v>
      </c>
      <c r="B27" s="151" t="s">
        <v>26</v>
      </c>
      <c r="C27" s="395">
        <v>6492</v>
      </c>
      <c r="D27" s="134">
        <v>272.41666666666669</v>
      </c>
      <c r="E27" s="41">
        <v>2870</v>
      </c>
      <c r="F27" s="332">
        <f t="shared" si="1"/>
        <v>9.4918699186991876E-2</v>
      </c>
      <c r="G27" s="377">
        <f>Muut[[#This Row],[Keskim. työttömyysaste 2024, %]]/$F$12</f>
        <v>0.87909642569753799</v>
      </c>
      <c r="H27" s="166">
        <v>0</v>
      </c>
      <c r="I27" s="383">
        <v>2</v>
      </c>
      <c r="J27" s="389">
        <v>136</v>
      </c>
      <c r="K27" s="269">
        <v>767.08</v>
      </c>
      <c r="L27" s="170">
        <f t="shared" si="2"/>
        <v>8.463263284142462</v>
      </c>
      <c r="M27" s="377">
        <v>2.1898623776345638</v>
      </c>
      <c r="N27" s="166">
        <v>0</v>
      </c>
      <c r="O27" s="397">
        <v>0</v>
      </c>
      <c r="P27" s="269">
        <v>1660</v>
      </c>
      <c r="Q27" s="15">
        <v>229</v>
      </c>
      <c r="R27" s="158">
        <v>0.13795180722891567</v>
      </c>
      <c r="S27" s="401">
        <v>0.97113478664800645</v>
      </c>
      <c r="T27" s="482">
        <v>361.5</v>
      </c>
      <c r="U27" s="197">
        <v>433339.64708806574</v>
      </c>
      <c r="V27" s="159">
        <v>0</v>
      </c>
      <c r="W27" s="159">
        <v>0</v>
      </c>
      <c r="X27" s="159">
        <v>272780.64</v>
      </c>
      <c r="Y27" s="159">
        <v>647139.02001107531</v>
      </c>
      <c r="Z27" s="159">
        <v>0</v>
      </c>
      <c r="AA27" s="155">
        <v>0</v>
      </c>
      <c r="AB27" s="159">
        <v>196451.5552080716</v>
      </c>
      <c r="AC27" s="159">
        <v>272784.28500000003</v>
      </c>
      <c r="AD27" s="174">
        <f>SUM(Muut[[#This Row],[Työttömyysaste]:[Työttömät ja palveluissa olevat ]])</f>
        <v>1822495.1473072129</v>
      </c>
      <c r="AF27" s="62"/>
    </row>
    <row r="28" spans="1:32" s="45" customFormat="1" x14ac:dyDescent="0.25">
      <c r="A28" s="90">
        <v>71</v>
      </c>
      <c r="B28" s="151" t="s">
        <v>27</v>
      </c>
      <c r="C28" s="395">
        <v>6365</v>
      </c>
      <c r="D28" s="134">
        <v>244.66666666666666</v>
      </c>
      <c r="E28" s="41">
        <v>2767</v>
      </c>
      <c r="F28" s="332">
        <f t="shared" si="1"/>
        <v>8.8423081556438979E-2</v>
      </c>
      <c r="G28" s="377">
        <f>Muut[[#This Row],[Keskim. työttömyysaste 2024, %]]/$F$12</f>
        <v>0.81893679128801444</v>
      </c>
      <c r="H28" s="166">
        <v>0</v>
      </c>
      <c r="I28" s="383">
        <v>1</v>
      </c>
      <c r="J28" s="389">
        <v>233</v>
      </c>
      <c r="K28" s="269">
        <v>1050.69</v>
      </c>
      <c r="L28" s="170">
        <f t="shared" si="2"/>
        <v>6.0579238405238458</v>
      </c>
      <c r="M28" s="377">
        <v>3.0593619771153948</v>
      </c>
      <c r="N28" s="166">
        <v>0</v>
      </c>
      <c r="O28" s="397">
        <v>0</v>
      </c>
      <c r="P28" s="269">
        <v>1785</v>
      </c>
      <c r="Q28" s="15">
        <v>240</v>
      </c>
      <c r="R28" s="158">
        <v>0.13445378151260504</v>
      </c>
      <c r="S28" s="401">
        <v>0.94650985040442726</v>
      </c>
      <c r="T28" s="482">
        <v>329.83333333333331</v>
      </c>
      <c r="U28" s="197">
        <v>395787.60613030579</v>
      </c>
      <c r="V28" s="159">
        <v>0</v>
      </c>
      <c r="W28" s="159">
        <v>0</v>
      </c>
      <c r="X28" s="159">
        <v>467337.42</v>
      </c>
      <c r="Y28" s="159">
        <v>886403.63056713354</v>
      </c>
      <c r="Z28" s="159">
        <v>0</v>
      </c>
      <c r="AA28" s="155">
        <v>0</v>
      </c>
      <c r="AB28" s="159">
        <v>187724.51676420143</v>
      </c>
      <c r="AC28" s="159">
        <v>248888.935</v>
      </c>
      <c r="AD28" s="174">
        <f>SUM(Muut[[#This Row],[Työttömyysaste]:[Työttömät ja palveluissa olevat ]])</f>
        <v>2186142.1084616408</v>
      </c>
      <c r="AF28" s="62"/>
    </row>
    <row r="29" spans="1:32" s="45" customFormat="1" x14ac:dyDescent="0.25">
      <c r="A29" s="90">
        <v>72</v>
      </c>
      <c r="B29" s="151" t="s">
        <v>28</v>
      </c>
      <c r="C29" s="395">
        <v>927</v>
      </c>
      <c r="D29" s="134">
        <v>36.416666666666664</v>
      </c>
      <c r="E29" s="41">
        <v>383</v>
      </c>
      <c r="F29" s="332">
        <f t="shared" si="1"/>
        <v>9.5082680591818972E-2</v>
      </c>
      <c r="G29" s="377">
        <f>Muut[[#This Row],[Keskim. työttömyysaste 2024, %]]/$F$12</f>
        <v>0.88061515138698687</v>
      </c>
      <c r="H29" s="166">
        <v>0</v>
      </c>
      <c r="I29" s="383">
        <v>0</v>
      </c>
      <c r="J29" s="389">
        <v>14</v>
      </c>
      <c r="K29" s="269">
        <v>205.61</v>
      </c>
      <c r="L29" s="170">
        <f t="shared" si="2"/>
        <v>4.5085355770633724</v>
      </c>
      <c r="M29" s="377">
        <v>4.1107320861003851</v>
      </c>
      <c r="N29" s="166">
        <v>2</v>
      </c>
      <c r="O29" s="397">
        <v>0</v>
      </c>
      <c r="P29" s="269">
        <v>208</v>
      </c>
      <c r="Q29" s="15">
        <v>19</v>
      </c>
      <c r="R29" s="158">
        <v>9.1346153846153841E-2</v>
      </c>
      <c r="S29" s="401">
        <v>0.64304650593882517</v>
      </c>
      <c r="T29" s="482">
        <v>45.833333333333329</v>
      </c>
      <c r="U29" s="197">
        <v>61983.9555283425</v>
      </c>
      <c r="V29" s="159">
        <v>0</v>
      </c>
      <c r="W29" s="159">
        <v>0</v>
      </c>
      <c r="X29" s="159">
        <v>28080.36</v>
      </c>
      <c r="Y29" s="159">
        <v>173460.7262664614</v>
      </c>
      <c r="Z29" s="159">
        <v>1233568.17</v>
      </c>
      <c r="AA29" s="155">
        <v>0</v>
      </c>
      <c r="AB29" s="159">
        <v>18574.604098924869</v>
      </c>
      <c r="AC29" s="159">
        <v>34585.375</v>
      </c>
      <c r="AD29" s="174">
        <f>SUM(Muut[[#This Row],[Työttömyysaste]:[Työttömät ja palveluissa olevat ]])</f>
        <v>1550253.1908937288</v>
      </c>
      <c r="AF29" s="62"/>
    </row>
    <row r="30" spans="1:32" s="45" customFormat="1" x14ac:dyDescent="0.25">
      <c r="A30" s="90">
        <v>74</v>
      </c>
      <c r="B30" s="151" t="s">
        <v>29</v>
      </c>
      <c r="C30" s="395">
        <v>985</v>
      </c>
      <c r="D30" s="134">
        <v>41</v>
      </c>
      <c r="E30" s="41">
        <v>426</v>
      </c>
      <c r="F30" s="332">
        <f t="shared" si="1"/>
        <v>9.6244131455399062E-2</v>
      </c>
      <c r="G30" s="377">
        <f>Muut[[#This Row],[Keskim. työttömyysaste 2024, %]]/$F$12</f>
        <v>0.89137201290681378</v>
      </c>
      <c r="H30" s="166">
        <v>0</v>
      </c>
      <c r="I30" s="383">
        <v>5</v>
      </c>
      <c r="J30" s="389">
        <v>45</v>
      </c>
      <c r="K30" s="269">
        <v>412.99</v>
      </c>
      <c r="L30" s="170">
        <f t="shared" si="2"/>
        <v>2.3850456427516402</v>
      </c>
      <c r="M30" s="377">
        <v>7.7706612929123882</v>
      </c>
      <c r="N30" s="166">
        <v>0</v>
      </c>
      <c r="O30" s="397">
        <v>0</v>
      </c>
      <c r="P30" s="269">
        <v>236</v>
      </c>
      <c r="Q30" s="15">
        <v>46</v>
      </c>
      <c r="R30" s="158">
        <v>0.19491525423728814</v>
      </c>
      <c r="S30" s="401">
        <v>1.3721384854644691</v>
      </c>
      <c r="T30" s="482">
        <v>51.083333333333336</v>
      </c>
      <c r="U30" s="197">
        <v>66666.648785914163</v>
      </c>
      <c r="V30" s="159">
        <v>0</v>
      </c>
      <c r="W30" s="159">
        <v>0</v>
      </c>
      <c r="X30" s="159">
        <v>90258.3</v>
      </c>
      <c r="Y30" s="159">
        <v>348414.69452257134</v>
      </c>
      <c r="Z30" s="159">
        <v>0</v>
      </c>
      <c r="AA30" s="155">
        <v>0</v>
      </c>
      <c r="AB30" s="159">
        <v>42114.497678966763</v>
      </c>
      <c r="AC30" s="159">
        <v>38546.972500000003</v>
      </c>
      <c r="AD30" s="174">
        <f>SUM(Muut[[#This Row],[Työttömyysaste]:[Työttömät ja palveluissa olevat ]])</f>
        <v>586001.11348745227</v>
      </c>
      <c r="AF30" s="62"/>
    </row>
    <row r="31" spans="1:32" s="45" customFormat="1" x14ac:dyDescent="0.25">
      <c r="A31" s="90">
        <v>75</v>
      </c>
      <c r="B31" s="151" t="s">
        <v>30</v>
      </c>
      <c r="C31" s="395">
        <v>19311</v>
      </c>
      <c r="D31" s="134">
        <v>1060.8333333333333</v>
      </c>
      <c r="E31" s="41">
        <v>8546</v>
      </c>
      <c r="F31" s="332">
        <f t="shared" si="1"/>
        <v>0.12413214759341601</v>
      </c>
      <c r="G31" s="377">
        <f>Muut[[#This Row],[Keskim. työttömyysaste 2024, %]]/$F$12</f>
        <v>1.1496588996500507</v>
      </c>
      <c r="H31" s="166">
        <v>0</v>
      </c>
      <c r="I31" s="383">
        <v>56</v>
      </c>
      <c r="J31" s="389">
        <v>1642</v>
      </c>
      <c r="K31" s="269">
        <v>609.89</v>
      </c>
      <c r="L31" s="170">
        <f t="shared" si="2"/>
        <v>31.663086786141765</v>
      </c>
      <c r="M31" s="377">
        <v>0.58533086123716693</v>
      </c>
      <c r="N31" s="166">
        <v>0</v>
      </c>
      <c r="O31" s="397">
        <v>0</v>
      </c>
      <c r="P31" s="269">
        <v>5484</v>
      </c>
      <c r="Q31" s="15">
        <v>848</v>
      </c>
      <c r="R31" s="158">
        <v>0.15463165572574764</v>
      </c>
      <c r="S31" s="401">
        <v>1.0885553658826994</v>
      </c>
      <c r="T31" s="482">
        <v>1386.5</v>
      </c>
      <c r="U31" s="197">
        <v>1685726.7144360221</v>
      </c>
      <c r="V31" s="159">
        <v>0</v>
      </c>
      <c r="W31" s="159">
        <v>0</v>
      </c>
      <c r="X31" s="159">
        <v>3293425.08</v>
      </c>
      <c r="Y31" s="159">
        <v>514527.32037669438</v>
      </c>
      <c r="Z31" s="159">
        <v>0</v>
      </c>
      <c r="AA31" s="155">
        <v>0</v>
      </c>
      <c r="AB31" s="159">
        <v>655017.24761467474</v>
      </c>
      <c r="AC31" s="159">
        <v>1046239.035</v>
      </c>
      <c r="AD31" s="174">
        <f>SUM(Muut[[#This Row],[Työttömyysaste]:[Työttömät ja palveluissa olevat ]])</f>
        <v>7194935.3974273913</v>
      </c>
      <c r="AF31" s="62"/>
    </row>
    <row r="32" spans="1:32" s="45" customFormat="1" x14ac:dyDescent="0.25">
      <c r="A32" s="90">
        <v>77</v>
      </c>
      <c r="B32" s="151" t="s">
        <v>31</v>
      </c>
      <c r="C32" s="395">
        <v>4509</v>
      </c>
      <c r="D32" s="134">
        <v>208.83333333333334</v>
      </c>
      <c r="E32" s="41">
        <v>1861</v>
      </c>
      <c r="F32" s="332">
        <f t="shared" si="1"/>
        <v>0.11221565466595021</v>
      </c>
      <c r="G32" s="377">
        <f>Muut[[#This Row],[Keskim. työttömyysaste 2024, %]]/$F$12</f>
        <v>1.0392934350038516</v>
      </c>
      <c r="H32" s="166">
        <v>0</v>
      </c>
      <c r="I32" s="383">
        <v>12</v>
      </c>
      <c r="J32" s="389">
        <v>115</v>
      </c>
      <c r="K32" s="269">
        <v>571.69000000000005</v>
      </c>
      <c r="L32" s="170">
        <f t="shared" si="2"/>
        <v>7.8871416327030373</v>
      </c>
      <c r="M32" s="377">
        <v>2.3498223717846258</v>
      </c>
      <c r="N32" s="166">
        <v>0</v>
      </c>
      <c r="O32" s="397">
        <v>0</v>
      </c>
      <c r="P32" s="269">
        <v>1203</v>
      </c>
      <c r="Q32" s="15">
        <v>168</v>
      </c>
      <c r="R32" s="158">
        <v>0.1396508728179551</v>
      </c>
      <c r="S32" s="401">
        <v>0.9830956426270423</v>
      </c>
      <c r="T32" s="482">
        <v>287.41666666666669</v>
      </c>
      <c r="U32" s="197">
        <v>355821.19929396966</v>
      </c>
      <c r="V32" s="159">
        <v>0</v>
      </c>
      <c r="W32" s="159">
        <v>0</v>
      </c>
      <c r="X32" s="159">
        <v>230660.1</v>
      </c>
      <c r="Y32" s="159">
        <v>482300.28986563551</v>
      </c>
      <c r="Z32" s="159">
        <v>0</v>
      </c>
      <c r="AA32" s="155">
        <v>0</v>
      </c>
      <c r="AB32" s="159">
        <v>138125.37035118218</v>
      </c>
      <c r="AC32" s="159">
        <v>216881.74250000002</v>
      </c>
      <c r="AD32" s="174">
        <f>SUM(Muut[[#This Row],[Työttömyysaste]:[Työttömät ja palveluissa olevat ]])</f>
        <v>1423788.7020107873</v>
      </c>
      <c r="AF32" s="62"/>
    </row>
    <row r="33" spans="1:32" s="45" customFormat="1" x14ac:dyDescent="0.25">
      <c r="A33" s="90">
        <v>78</v>
      </c>
      <c r="B33" s="151" t="s">
        <v>32</v>
      </c>
      <c r="C33" s="395">
        <v>7702</v>
      </c>
      <c r="D33" s="134">
        <v>322.33333333333331</v>
      </c>
      <c r="E33" s="41">
        <v>3464</v>
      </c>
      <c r="F33" s="332">
        <f t="shared" si="1"/>
        <v>9.3052347959969195E-2</v>
      </c>
      <c r="G33" s="377">
        <f>Muut[[#This Row],[Keskim. työttömyysaste 2024, %]]/$F$12</f>
        <v>0.86181107827047687</v>
      </c>
      <c r="H33" s="166">
        <v>1</v>
      </c>
      <c r="I33" s="383">
        <v>3189</v>
      </c>
      <c r="J33" s="389">
        <v>484</v>
      </c>
      <c r="K33" s="269">
        <v>117.6</v>
      </c>
      <c r="L33" s="170">
        <f t="shared" si="2"/>
        <v>65.493197278911566</v>
      </c>
      <c r="M33" s="377">
        <v>0.28298178479564262</v>
      </c>
      <c r="N33" s="166">
        <v>0</v>
      </c>
      <c r="O33" s="397">
        <v>0</v>
      </c>
      <c r="P33" s="269">
        <v>2085</v>
      </c>
      <c r="Q33" s="15">
        <v>468</v>
      </c>
      <c r="R33" s="158">
        <v>0.22446043165467625</v>
      </c>
      <c r="S33" s="401">
        <v>1.5801266963046572</v>
      </c>
      <c r="T33" s="482">
        <v>448.08333333333331</v>
      </c>
      <c r="U33" s="197">
        <v>503998.20146304154</v>
      </c>
      <c r="V33" s="159">
        <v>173743.25640000001</v>
      </c>
      <c r="W33" s="159">
        <v>955749.04019999993</v>
      </c>
      <c r="X33" s="159">
        <v>970778.16</v>
      </c>
      <c r="Y33" s="159">
        <v>99212.010159699727</v>
      </c>
      <c r="Z33" s="159">
        <v>0</v>
      </c>
      <c r="AA33" s="155">
        <v>0</v>
      </c>
      <c r="AB33" s="159">
        <v>379221.43199348275</v>
      </c>
      <c r="AC33" s="159">
        <v>338119.20250000001</v>
      </c>
      <c r="AD33" s="174">
        <f>SUM(Muut[[#This Row],[Työttömyysaste]:[Työttömät ja palveluissa olevat ]])</f>
        <v>3420821.302716224</v>
      </c>
      <c r="AF33" s="62"/>
    </row>
    <row r="34" spans="1:32" s="45" customFormat="1" x14ac:dyDescent="0.25">
      <c r="A34" s="90">
        <v>79</v>
      </c>
      <c r="B34" s="151" t="s">
        <v>33</v>
      </c>
      <c r="C34" s="395">
        <v>6647</v>
      </c>
      <c r="D34" s="134">
        <v>313.33333333333331</v>
      </c>
      <c r="E34" s="41">
        <v>2783</v>
      </c>
      <c r="F34" s="332">
        <f t="shared" si="1"/>
        <v>0.11258833393220745</v>
      </c>
      <c r="G34" s="377">
        <f>Muut[[#This Row],[Keskim. työttömyysaste 2024, %]]/$F$12</f>
        <v>1.0427450310929731</v>
      </c>
      <c r="H34" s="166">
        <v>0</v>
      </c>
      <c r="I34" s="383">
        <v>13</v>
      </c>
      <c r="J34" s="389">
        <v>361</v>
      </c>
      <c r="K34" s="269">
        <v>123.48</v>
      </c>
      <c r="L34" s="170">
        <f t="shared" si="2"/>
        <v>53.830579850988009</v>
      </c>
      <c r="M34" s="377">
        <v>0.3442909570965611</v>
      </c>
      <c r="N34" s="166">
        <v>0</v>
      </c>
      <c r="O34" s="397">
        <v>0</v>
      </c>
      <c r="P34" s="269">
        <v>1826</v>
      </c>
      <c r="Q34" s="15">
        <v>320</v>
      </c>
      <c r="R34" s="158">
        <v>0.17524644030668127</v>
      </c>
      <c r="S34" s="401">
        <v>1.2336765848644782</v>
      </c>
      <c r="T34" s="482">
        <v>444.08333333333331</v>
      </c>
      <c r="U34" s="197">
        <v>526280.41401178215</v>
      </c>
      <c r="V34" s="159">
        <v>0</v>
      </c>
      <c r="W34" s="159">
        <v>0</v>
      </c>
      <c r="X34" s="159">
        <v>724072.14</v>
      </c>
      <c r="Y34" s="159">
        <v>104172.61066768473</v>
      </c>
      <c r="Z34" s="159">
        <v>0</v>
      </c>
      <c r="AA34" s="155">
        <v>0</v>
      </c>
      <c r="AB34" s="159">
        <v>255519.73576895482</v>
      </c>
      <c r="AC34" s="159">
        <v>335100.84250000003</v>
      </c>
      <c r="AD34" s="174">
        <f>SUM(Muut[[#This Row],[Työttömyysaste]:[Työttömät ja palveluissa olevat ]])</f>
        <v>1945145.7429484217</v>
      </c>
      <c r="AF34" s="62"/>
    </row>
    <row r="35" spans="1:32" s="45" customFormat="1" x14ac:dyDescent="0.25">
      <c r="A35" s="90">
        <v>81</v>
      </c>
      <c r="B35" s="151" t="s">
        <v>34</v>
      </c>
      <c r="C35" s="395">
        <v>2482</v>
      </c>
      <c r="D35" s="134">
        <v>122.08333333333333</v>
      </c>
      <c r="E35" s="41">
        <v>1005</v>
      </c>
      <c r="F35" s="332">
        <f t="shared" si="1"/>
        <v>0.12147595356550581</v>
      </c>
      <c r="G35" s="377">
        <f>Muut[[#This Row],[Keskim. työttömyysaste 2024, %]]/$F$12</f>
        <v>1.1250583657626774</v>
      </c>
      <c r="H35" s="166">
        <v>0</v>
      </c>
      <c r="I35" s="383">
        <v>2</v>
      </c>
      <c r="J35" s="389">
        <v>91</v>
      </c>
      <c r="K35" s="269">
        <v>542.97</v>
      </c>
      <c r="L35" s="170">
        <f t="shared" si="2"/>
        <v>4.5711549441037258</v>
      </c>
      <c r="M35" s="377">
        <v>4.0544199626979367</v>
      </c>
      <c r="N35" s="166">
        <v>0</v>
      </c>
      <c r="O35" s="397">
        <v>0</v>
      </c>
      <c r="P35" s="269">
        <v>516</v>
      </c>
      <c r="Q35" s="15">
        <v>104</v>
      </c>
      <c r="R35" s="158">
        <v>0.20155038759689922</v>
      </c>
      <c r="S35" s="401">
        <v>1.4188476148988847</v>
      </c>
      <c r="T35" s="482">
        <v>168.75</v>
      </c>
      <c r="U35" s="197">
        <v>212026.54201007777</v>
      </c>
      <c r="V35" s="159">
        <v>0</v>
      </c>
      <c r="W35" s="159">
        <v>0</v>
      </c>
      <c r="X35" s="159">
        <v>182522.34</v>
      </c>
      <c r="Y35" s="159">
        <v>458070.962214389</v>
      </c>
      <c r="Z35" s="159">
        <v>0</v>
      </c>
      <c r="AA35" s="155">
        <v>0</v>
      </c>
      <c r="AB35" s="159">
        <v>109732.42595037863</v>
      </c>
      <c r="AC35" s="159">
        <v>127337.0625</v>
      </c>
      <c r="AD35" s="174">
        <f>SUM(Muut[[#This Row],[Työttömyysaste]:[Työttömät ja palveluissa olevat ]])</f>
        <v>1089689.3326748454</v>
      </c>
      <c r="AF35" s="62"/>
    </row>
    <row r="36" spans="1:32" s="45" customFormat="1" x14ac:dyDescent="0.25">
      <c r="A36" s="90">
        <v>82</v>
      </c>
      <c r="B36" s="151" t="s">
        <v>35</v>
      </c>
      <c r="C36" s="395">
        <v>9361</v>
      </c>
      <c r="D36" s="134">
        <v>298.33333333333331</v>
      </c>
      <c r="E36" s="41">
        <v>4447</v>
      </c>
      <c r="F36" s="332">
        <f t="shared" si="1"/>
        <v>6.7086425305449365E-2</v>
      </c>
      <c r="G36" s="377">
        <f>Muut[[#This Row],[Keskim. työttömyysaste 2024, %]]/$F$12</f>
        <v>0.6213257999107481</v>
      </c>
      <c r="H36" s="166">
        <v>0</v>
      </c>
      <c r="I36" s="383">
        <v>36</v>
      </c>
      <c r="J36" s="389">
        <v>249</v>
      </c>
      <c r="K36" s="269">
        <v>357.8</v>
      </c>
      <c r="L36" s="170">
        <f t="shared" si="2"/>
        <v>26.162660704304081</v>
      </c>
      <c r="M36" s="377">
        <v>0.70839055963870479</v>
      </c>
      <c r="N36" s="166">
        <v>0</v>
      </c>
      <c r="O36" s="397">
        <v>0</v>
      </c>
      <c r="P36" s="269">
        <v>2974</v>
      </c>
      <c r="Q36" s="15">
        <v>272</v>
      </c>
      <c r="R36" s="158">
        <v>9.1459314055144583E-2</v>
      </c>
      <c r="S36" s="401">
        <v>0.64384311612917167</v>
      </c>
      <c r="T36" s="482">
        <v>427.5</v>
      </c>
      <c r="U36" s="197">
        <v>441626.40562839556</v>
      </c>
      <c r="V36" s="159">
        <v>0</v>
      </c>
      <c r="W36" s="159">
        <v>0</v>
      </c>
      <c r="X36" s="159">
        <v>499429.26</v>
      </c>
      <c r="Y36" s="159">
        <v>301854.22818997072</v>
      </c>
      <c r="Z36" s="159">
        <v>0</v>
      </c>
      <c r="AA36" s="155">
        <v>0</v>
      </c>
      <c r="AB36" s="159">
        <v>187801.80017825408</v>
      </c>
      <c r="AC36" s="159">
        <v>322587.22500000003</v>
      </c>
      <c r="AD36" s="174">
        <f>SUM(Muut[[#This Row],[Työttömyysaste]:[Työttömät ja palveluissa olevat ]])</f>
        <v>1753298.9189966205</v>
      </c>
      <c r="AF36" s="62"/>
    </row>
    <row r="37" spans="1:32" s="45" customFormat="1" x14ac:dyDescent="0.25">
      <c r="A37" s="90">
        <v>86</v>
      </c>
      <c r="B37" s="151" t="s">
        <v>36</v>
      </c>
      <c r="C37" s="395">
        <v>7901</v>
      </c>
      <c r="D37" s="134">
        <v>275.25</v>
      </c>
      <c r="E37" s="41">
        <v>3857</v>
      </c>
      <c r="F37" s="332">
        <f t="shared" si="1"/>
        <v>7.136375421311901E-2</v>
      </c>
      <c r="G37" s="377">
        <f>Muut[[#This Row],[Keskim. työttömyysaste 2024, %]]/$F$12</f>
        <v>0.66094059221692469</v>
      </c>
      <c r="H37" s="166">
        <v>0</v>
      </c>
      <c r="I37" s="383">
        <v>32</v>
      </c>
      <c r="J37" s="389">
        <v>291</v>
      </c>
      <c r="K37" s="269">
        <v>389.52</v>
      </c>
      <c r="L37" s="170">
        <f t="shared" si="2"/>
        <v>20.283939207229412</v>
      </c>
      <c r="M37" s="377">
        <v>0.91369736758794973</v>
      </c>
      <c r="N37" s="166">
        <v>0</v>
      </c>
      <c r="O37" s="397">
        <v>0</v>
      </c>
      <c r="P37" s="269">
        <v>2480</v>
      </c>
      <c r="Q37" s="15">
        <v>331</v>
      </c>
      <c r="R37" s="158">
        <v>0.13346774193548386</v>
      </c>
      <c r="S37" s="401">
        <v>0.93956846012046336</v>
      </c>
      <c r="T37" s="482">
        <v>408.58333333333337</v>
      </c>
      <c r="U37" s="197">
        <v>396513.41663871269</v>
      </c>
      <c r="V37" s="159">
        <v>0</v>
      </c>
      <c r="W37" s="159">
        <v>0</v>
      </c>
      <c r="X37" s="159">
        <v>583670.34</v>
      </c>
      <c r="Y37" s="159">
        <v>328614.47446774004</v>
      </c>
      <c r="Z37" s="159">
        <v>0</v>
      </c>
      <c r="AA37" s="155">
        <v>0</v>
      </c>
      <c r="AB37" s="159">
        <v>231317.20737031108</v>
      </c>
      <c r="AC37" s="159">
        <v>308312.89750000002</v>
      </c>
      <c r="AD37" s="174">
        <f>SUM(Muut[[#This Row],[Työttömyysaste]:[Työttömät ja palveluissa olevat ]])</f>
        <v>1848428.3359767636</v>
      </c>
      <c r="AF37" s="62"/>
    </row>
    <row r="38" spans="1:32" s="45" customFormat="1" x14ac:dyDescent="0.25">
      <c r="A38" s="90">
        <v>90</v>
      </c>
      <c r="B38" s="151" t="s">
        <v>37</v>
      </c>
      <c r="C38" s="395">
        <v>2929</v>
      </c>
      <c r="D38" s="134">
        <v>127.91666666666667</v>
      </c>
      <c r="E38" s="41">
        <v>1139</v>
      </c>
      <c r="F38" s="332">
        <f t="shared" si="1"/>
        <v>0.11230611647644133</v>
      </c>
      <c r="G38" s="377">
        <f>Muut[[#This Row],[Keskim. työttömyysaste 2024, %]]/$F$12</f>
        <v>1.0401312536312244</v>
      </c>
      <c r="H38" s="166">
        <v>0</v>
      </c>
      <c r="I38" s="383">
        <v>10</v>
      </c>
      <c r="J38" s="389">
        <v>128</v>
      </c>
      <c r="K38" s="269">
        <v>1030</v>
      </c>
      <c r="L38" s="170">
        <f t="shared" si="2"/>
        <v>2.8436893203883495</v>
      </c>
      <c r="M38" s="377">
        <v>6.5173722477631628</v>
      </c>
      <c r="N38" s="166">
        <v>0</v>
      </c>
      <c r="O38" s="397">
        <v>0</v>
      </c>
      <c r="P38" s="269">
        <v>645</v>
      </c>
      <c r="Q38" s="15">
        <v>132</v>
      </c>
      <c r="R38" s="158">
        <v>0.20465116279069767</v>
      </c>
      <c r="S38" s="401">
        <v>1.440676039743483</v>
      </c>
      <c r="T38" s="482">
        <v>199.25</v>
      </c>
      <c r="U38" s="197">
        <v>231324.1194723931</v>
      </c>
      <c r="V38" s="159">
        <v>0</v>
      </c>
      <c r="W38" s="159">
        <v>0</v>
      </c>
      <c r="X38" s="159">
        <v>256734.72</v>
      </c>
      <c r="Y38" s="159">
        <v>868948.72843954689</v>
      </c>
      <c r="Z38" s="159">
        <v>0</v>
      </c>
      <c r="AA38" s="155">
        <v>0</v>
      </c>
      <c r="AB38" s="159">
        <v>131487.10215193391</v>
      </c>
      <c r="AC38" s="159">
        <v>150352.0575</v>
      </c>
      <c r="AD38" s="174">
        <f>SUM(Muut[[#This Row],[Työttömyysaste]:[Työttömät ja palveluissa olevat ]])</f>
        <v>1638846.7275638739</v>
      </c>
      <c r="AF38" s="62"/>
    </row>
    <row r="39" spans="1:32" s="45" customFormat="1" x14ac:dyDescent="0.25">
      <c r="A39" s="90">
        <v>91</v>
      </c>
      <c r="B39" s="151" t="s">
        <v>38</v>
      </c>
      <c r="C39" s="395">
        <v>684018</v>
      </c>
      <c r="D39" s="134">
        <v>41743.75</v>
      </c>
      <c r="E39" s="41">
        <v>359047</v>
      </c>
      <c r="F39" s="332">
        <f t="shared" si="1"/>
        <v>0.11626263413982013</v>
      </c>
      <c r="G39" s="377">
        <f>Muut[[#This Row],[Keskim. työttömyysaste 2024, %]]/$F$12</f>
        <v>1.0767748293004762</v>
      </c>
      <c r="H39" s="166">
        <v>1</v>
      </c>
      <c r="I39" s="383">
        <v>36945</v>
      </c>
      <c r="J39" s="389">
        <v>139832</v>
      </c>
      <c r="K39" s="269">
        <v>214.58</v>
      </c>
      <c r="L39" s="170">
        <f t="shared" si="2"/>
        <v>3187.7062167956005</v>
      </c>
      <c r="M39" s="377">
        <v>5.8140181677689097E-3</v>
      </c>
      <c r="N39" s="166">
        <v>3</v>
      </c>
      <c r="O39" s="397">
        <v>974</v>
      </c>
      <c r="P39" s="269">
        <v>256293</v>
      </c>
      <c r="Q39" s="15">
        <v>42759</v>
      </c>
      <c r="R39" s="158">
        <v>0.16683639428310568</v>
      </c>
      <c r="S39" s="401">
        <v>1.1744726612996907</v>
      </c>
      <c r="T39" s="482">
        <v>54675.75</v>
      </c>
      <c r="U39" s="197">
        <v>55924978.418759249</v>
      </c>
      <c r="V39" s="159">
        <v>15430214.847600002</v>
      </c>
      <c r="W39" s="159">
        <v>11072483.001</v>
      </c>
      <c r="X39" s="159">
        <v>280466635.68000001</v>
      </c>
      <c r="Y39" s="159">
        <v>181028.17295976504</v>
      </c>
      <c r="Z39" s="159">
        <v>0</v>
      </c>
      <c r="AA39" s="155">
        <v>316033.78000000003</v>
      </c>
      <c r="AB39" s="159">
        <v>25032711.336477552</v>
      </c>
      <c r="AC39" s="159">
        <v>41257774.192500003</v>
      </c>
      <c r="AD39" s="174">
        <f>SUM(Muut[[#This Row],[Työttömyysaste]:[Työttömät ja palveluissa olevat ]])</f>
        <v>429681859.42929655</v>
      </c>
      <c r="AF39" s="62"/>
    </row>
    <row r="40" spans="1:32" s="45" customFormat="1" x14ac:dyDescent="0.25">
      <c r="A40" s="90">
        <v>92</v>
      </c>
      <c r="B40" s="151" t="s">
        <v>39</v>
      </c>
      <c r="C40" s="395">
        <v>251269</v>
      </c>
      <c r="D40" s="134">
        <v>16439.083333333332</v>
      </c>
      <c r="E40" s="41">
        <v>131401</v>
      </c>
      <c r="F40" s="332">
        <f t="shared" si="1"/>
        <v>0.12510622699472099</v>
      </c>
      <c r="G40" s="377">
        <f>Muut[[#This Row],[Keskim. työttömyysaste 2024, %]]/$F$12</f>
        <v>1.1586804067647434</v>
      </c>
      <c r="H40" s="166">
        <v>1</v>
      </c>
      <c r="I40" s="383">
        <v>5348</v>
      </c>
      <c r="J40" s="389">
        <v>72152</v>
      </c>
      <c r="K40" s="269">
        <v>238.39</v>
      </c>
      <c r="L40" s="170">
        <f t="shared" si="2"/>
        <v>1054.0249171525652</v>
      </c>
      <c r="M40" s="377">
        <v>1.7583438072818251E-2</v>
      </c>
      <c r="N40" s="166">
        <v>0</v>
      </c>
      <c r="O40" s="397">
        <v>0</v>
      </c>
      <c r="P40" s="269">
        <v>95048</v>
      </c>
      <c r="Q40" s="15">
        <v>23240</v>
      </c>
      <c r="R40" s="158">
        <v>0.2445080380439357</v>
      </c>
      <c r="S40" s="401">
        <v>1.7212551696803642</v>
      </c>
      <c r="T40" s="482">
        <v>22674.333333333332</v>
      </c>
      <c r="U40" s="197">
        <v>22106295.668981228</v>
      </c>
      <c r="V40" s="159">
        <v>5668176.355800001</v>
      </c>
      <c r="W40" s="159">
        <v>1602805.2264</v>
      </c>
      <c r="X40" s="159">
        <v>144718152.47999999</v>
      </c>
      <c r="Y40" s="159">
        <v>201115.23045893549</v>
      </c>
      <c r="Z40" s="159">
        <v>0</v>
      </c>
      <c r="AA40" s="155">
        <v>0</v>
      </c>
      <c r="AB40" s="159">
        <v>13476639.712579746</v>
      </c>
      <c r="AC40" s="159">
        <v>17109825.190000001</v>
      </c>
      <c r="AD40" s="174">
        <f>SUM(Muut[[#This Row],[Työttömyysaste]:[Työttömät ja palveluissa olevat ]])</f>
        <v>204883009.8642199</v>
      </c>
      <c r="AF40" s="62"/>
    </row>
    <row r="41" spans="1:32" s="45" customFormat="1" x14ac:dyDescent="0.25">
      <c r="A41" s="90">
        <v>97</v>
      </c>
      <c r="B41" s="151" t="s">
        <v>40</v>
      </c>
      <c r="C41" s="395">
        <v>2059</v>
      </c>
      <c r="D41" s="134">
        <v>83.416666666666671</v>
      </c>
      <c r="E41" s="41">
        <v>842</v>
      </c>
      <c r="F41" s="332">
        <f t="shared" si="1"/>
        <v>9.9069675376088684E-2</v>
      </c>
      <c r="G41" s="377">
        <f>Muut[[#This Row],[Keskim. työttömyysaste 2024, %]]/$F$12</f>
        <v>0.91754099312467652</v>
      </c>
      <c r="H41" s="166">
        <v>0</v>
      </c>
      <c r="I41" s="383">
        <v>8</v>
      </c>
      <c r="J41" s="389">
        <v>61</v>
      </c>
      <c r="K41" s="269">
        <v>465.19</v>
      </c>
      <c r="L41" s="170">
        <f t="shared" si="2"/>
        <v>4.4261484554698081</v>
      </c>
      <c r="M41" s="377">
        <v>4.1872481333191782</v>
      </c>
      <c r="N41" s="166">
        <v>3</v>
      </c>
      <c r="O41" s="397">
        <v>1590</v>
      </c>
      <c r="P41" s="269">
        <v>471</v>
      </c>
      <c r="Q41" s="15">
        <v>72</v>
      </c>
      <c r="R41" s="158">
        <v>0.15286624203821655</v>
      </c>
      <c r="S41" s="401">
        <v>1.0761274413833775</v>
      </c>
      <c r="T41" s="482">
        <v>116.08333333333334</v>
      </c>
      <c r="U41" s="197">
        <v>143448.23958478283</v>
      </c>
      <c r="V41" s="159">
        <v>0</v>
      </c>
      <c r="W41" s="159">
        <v>0</v>
      </c>
      <c r="X41" s="159">
        <v>122350.14</v>
      </c>
      <c r="Y41" s="159">
        <v>392452.67862407066</v>
      </c>
      <c r="Z41" s="159">
        <v>0</v>
      </c>
      <c r="AA41" s="155">
        <v>515907.30000000005</v>
      </c>
      <c r="AB41" s="159">
        <v>69042.657880348939</v>
      </c>
      <c r="AC41" s="159">
        <v>87595.322500000009</v>
      </c>
      <c r="AD41" s="174">
        <f>SUM(Muut[[#This Row],[Työttömyysaste]:[Työttömät ja palveluissa olevat ]])</f>
        <v>1330796.3385892024</v>
      </c>
      <c r="AF41" s="62"/>
    </row>
    <row r="42" spans="1:32" s="45" customFormat="1" x14ac:dyDescent="0.25">
      <c r="A42" s="90">
        <v>98</v>
      </c>
      <c r="B42" s="151" t="s">
        <v>41</v>
      </c>
      <c r="C42" s="395">
        <v>22849</v>
      </c>
      <c r="D42" s="134">
        <v>812</v>
      </c>
      <c r="E42" s="41">
        <v>10464</v>
      </c>
      <c r="F42" s="332">
        <f t="shared" si="1"/>
        <v>7.7599388379204895E-2</v>
      </c>
      <c r="G42" s="377">
        <f>Muut[[#This Row],[Keskim. työttömyysaste 2024, %]]/$F$12</f>
        <v>0.71869237088979121</v>
      </c>
      <c r="H42" s="166">
        <v>0</v>
      </c>
      <c r="I42" s="383">
        <v>80</v>
      </c>
      <c r="J42" s="389">
        <v>802</v>
      </c>
      <c r="K42" s="269">
        <v>651.94000000000005</v>
      </c>
      <c r="L42" s="170">
        <f t="shared" si="2"/>
        <v>35.047703776421137</v>
      </c>
      <c r="M42" s="377">
        <v>0.52880445395764064</v>
      </c>
      <c r="N42" s="166">
        <v>0</v>
      </c>
      <c r="O42" s="397">
        <v>0</v>
      </c>
      <c r="P42" s="269">
        <v>6914</v>
      </c>
      <c r="Q42" s="15">
        <v>807</v>
      </c>
      <c r="R42" s="158">
        <v>0.11671969916112236</v>
      </c>
      <c r="S42" s="401">
        <v>0.82166781587981241</v>
      </c>
      <c r="T42" s="482">
        <v>1127.1666666666667</v>
      </c>
      <c r="U42" s="197">
        <v>1246877.0525282517</v>
      </c>
      <c r="V42" s="159">
        <v>0</v>
      </c>
      <c r="W42" s="159">
        <v>0</v>
      </c>
      <c r="X42" s="159">
        <v>1608603.48</v>
      </c>
      <c r="Y42" s="159">
        <v>550002.3631251246</v>
      </c>
      <c r="Z42" s="159">
        <v>0</v>
      </c>
      <c r="AA42" s="155">
        <v>0</v>
      </c>
      <c r="AB42" s="159">
        <v>585006.81174417899</v>
      </c>
      <c r="AC42" s="159">
        <v>850548.69500000007</v>
      </c>
      <c r="AD42" s="174">
        <f>SUM(Muut[[#This Row],[Työttömyysaste]:[Työttömät ja palveluissa olevat ]])</f>
        <v>4841038.4023975553</v>
      </c>
      <c r="AF42" s="62"/>
    </row>
    <row r="43" spans="1:32" s="45" customFormat="1" x14ac:dyDescent="0.25">
      <c r="A43" s="90">
        <v>102</v>
      </c>
      <c r="B43" s="151" t="s">
        <v>42</v>
      </c>
      <c r="C43" s="395">
        <v>9555</v>
      </c>
      <c r="D43" s="134">
        <v>339.75</v>
      </c>
      <c r="E43" s="41">
        <v>4303</v>
      </c>
      <c r="F43" s="332">
        <f t="shared" si="1"/>
        <v>7.8956541947478504E-2</v>
      </c>
      <c r="G43" s="377">
        <f>Muut[[#This Row],[Keskim. työttömyysaste 2024, %]]/$F$12</f>
        <v>0.73126174722144122</v>
      </c>
      <c r="H43" s="166">
        <v>0</v>
      </c>
      <c r="I43" s="383">
        <v>20</v>
      </c>
      <c r="J43" s="389">
        <v>552</v>
      </c>
      <c r="K43" s="269">
        <v>532.65</v>
      </c>
      <c r="L43" s="170">
        <f t="shared" si="2"/>
        <v>17.938608842579555</v>
      </c>
      <c r="M43" s="377">
        <v>1.0331560279060321</v>
      </c>
      <c r="N43" s="166">
        <v>0</v>
      </c>
      <c r="O43" s="397">
        <v>0</v>
      </c>
      <c r="P43" s="269">
        <v>2643</v>
      </c>
      <c r="Q43" s="15">
        <v>398</v>
      </c>
      <c r="R43" s="158">
        <v>0.15058645478622776</v>
      </c>
      <c r="S43" s="401">
        <v>1.0600784982703009</v>
      </c>
      <c r="T43" s="482">
        <v>470.16666666666663</v>
      </c>
      <c r="U43" s="197">
        <v>530538.55117763719</v>
      </c>
      <c r="V43" s="159">
        <v>0</v>
      </c>
      <c r="W43" s="159">
        <v>0</v>
      </c>
      <c r="X43" s="159">
        <v>1107168.48</v>
      </c>
      <c r="Y43" s="159">
        <v>449364.60213915008</v>
      </c>
      <c r="Z43" s="159">
        <v>0</v>
      </c>
      <c r="AA43" s="155">
        <v>0</v>
      </c>
      <c r="AB43" s="159">
        <v>315621.19958831009</v>
      </c>
      <c r="AC43" s="159">
        <v>354783.065</v>
      </c>
      <c r="AD43" s="174">
        <f>SUM(Muut[[#This Row],[Työttömyysaste]:[Työttömät ja palveluissa olevat ]])</f>
        <v>2757475.8979050973</v>
      </c>
      <c r="AF43" s="62"/>
    </row>
    <row r="44" spans="1:32" s="45" customFormat="1" x14ac:dyDescent="0.25">
      <c r="A44" s="90">
        <v>103</v>
      </c>
      <c r="B44" s="151" t="s">
        <v>43</v>
      </c>
      <c r="C44" s="395">
        <v>2094</v>
      </c>
      <c r="D44" s="134">
        <v>89.75</v>
      </c>
      <c r="E44" s="41">
        <v>958</v>
      </c>
      <c r="F44" s="332">
        <f t="shared" si="1"/>
        <v>9.3684759916492694E-2</v>
      </c>
      <c r="G44" s="377">
        <f>Muut[[#This Row],[Keskim. työttömyysaste 2024, %]]/$F$12</f>
        <v>0.8676682075327834</v>
      </c>
      <c r="H44" s="166">
        <v>0</v>
      </c>
      <c r="I44" s="383">
        <v>5</v>
      </c>
      <c r="J44" s="389">
        <v>61</v>
      </c>
      <c r="K44" s="269">
        <v>147.96</v>
      </c>
      <c r="L44" s="170">
        <f t="shared" si="2"/>
        <v>14.152473641524736</v>
      </c>
      <c r="M44" s="377">
        <v>1.3095507066397758</v>
      </c>
      <c r="N44" s="166">
        <v>0</v>
      </c>
      <c r="O44" s="397">
        <v>0</v>
      </c>
      <c r="P44" s="269">
        <v>560</v>
      </c>
      <c r="Q44" s="15">
        <v>81</v>
      </c>
      <c r="R44" s="158">
        <v>0.14464285714285716</v>
      </c>
      <c r="S44" s="401">
        <v>1.018237550005388</v>
      </c>
      <c r="T44" s="482">
        <v>125.91666666666666</v>
      </c>
      <c r="U44" s="197">
        <v>137957.00641373714</v>
      </c>
      <c r="V44" s="159">
        <v>0</v>
      </c>
      <c r="W44" s="159">
        <v>0</v>
      </c>
      <c r="X44" s="159">
        <v>122350.14</v>
      </c>
      <c r="Y44" s="159">
        <v>124824.906660112</v>
      </c>
      <c r="Z44" s="159">
        <v>0</v>
      </c>
      <c r="AA44" s="155">
        <v>0</v>
      </c>
      <c r="AB44" s="159">
        <v>66439.022629803556</v>
      </c>
      <c r="AC44" s="159">
        <v>95015.457500000004</v>
      </c>
      <c r="AD44" s="174">
        <f>SUM(Muut[[#This Row],[Työttömyysaste]:[Työttömät ja palveluissa olevat ]])</f>
        <v>546586.53320365271</v>
      </c>
      <c r="AF44" s="62"/>
    </row>
    <row r="45" spans="1:32" s="45" customFormat="1" x14ac:dyDescent="0.25">
      <c r="A45" s="90">
        <v>105</v>
      </c>
      <c r="B45" s="151" t="s">
        <v>44</v>
      </c>
      <c r="C45" s="395">
        <v>2002</v>
      </c>
      <c r="D45" s="134">
        <v>87.416666666666671</v>
      </c>
      <c r="E45" s="41">
        <v>720</v>
      </c>
      <c r="F45" s="332">
        <f t="shared" si="1"/>
        <v>0.12141203703703704</v>
      </c>
      <c r="G45" s="377">
        <f>Muut[[#This Row],[Keskim. työttömyysaste 2024, %]]/$F$12</f>
        <v>1.1244663981925234</v>
      </c>
      <c r="H45" s="166">
        <v>0</v>
      </c>
      <c r="I45" s="383">
        <v>2</v>
      </c>
      <c r="J45" s="389">
        <v>43</v>
      </c>
      <c r="K45" s="269">
        <v>1421.45</v>
      </c>
      <c r="L45" s="170">
        <f t="shared" si="2"/>
        <v>1.4084209785782122</v>
      </c>
      <c r="M45" s="377">
        <v>13.158978842156124</v>
      </c>
      <c r="N45" s="166">
        <v>0</v>
      </c>
      <c r="O45" s="397">
        <v>0</v>
      </c>
      <c r="P45" s="269">
        <v>388</v>
      </c>
      <c r="Q45" s="15">
        <v>54</v>
      </c>
      <c r="R45" s="158">
        <v>0.13917525773195877</v>
      </c>
      <c r="S45" s="401">
        <v>0.97974747079556224</v>
      </c>
      <c r="T45" s="482">
        <v>116.25</v>
      </c>
      <c r="U45" s="197">
        <v>170932.22869674614</v>
      </c>
      <c r="V45" s="159">
        <v>0</v>
      </c>
      <c r="W45" s="159">
        <v>0</v>
      </c>
      <c r="X45" s="159">
        <v>86246.82</v>
      </c>
      <c r="Y45" s="159">
        <v>1199191.4272236833</v>
      </c>
      <c r="Z45" s="159">
        <v>0</v>
      </c>
      <c r="AA45" s="155">
        <v>0</v>
      </c>
      <c r="AB45" s="159">
        <v>61118.920242359418</v>
      </c>
      <c r="AC45" s="159">
        <v>87721.087500000009</v>
      </c>
      <c r="AD45" s="174">
        <f>SUM(Muut[[#This Row],[Työttömyysaste]:[Työttömät ja palveluissa olevat ]])</f>
        <v>1605210.4836627888</v>
      </c>
      <c r="AF45" s="62"/>
    </row>
    <row r="46" spans="1:32" s="45" customFormat="1" x14ac:dyDescent="0.25">
      <c r="A46" s="90">
        <v>106</v>
      </c>
      <c r="B46" s="151" t="s">
        <v>45</v>
      </c>
      <c r="C46" s="395">
        <v>47031</v>
      </c>
      <c r="D46" s="134">
        <v>2484.5</v>
      </c>
      <c r="E46" s="41">
        <v>23109</v>
      </c>
      <c r="F46" s="332">
        <f t="shared" si="1"/>
        <v>0.1075122246743693</v>
      </c>
      <c r="G46" s="377">
        <f>Muut[[#This Row],[Keskim. työttömyysaste 2024, %]]/$F$12</f>
        <v>0.99573227656475627</v>
      </c>
      <c r="H46" s="166">
        <v>0</v>
      </c>
      <c r="I46" s="383">
        <v>435</v>
      </c>
      <c r="J46" s="389">
        <v>4079</v>
      </c>
      <c r="K46" s="269">
        <v>322.70999999999998</v>
      </c>
      <c r="L46" s="170">
        <f t="shared" si="2"/>
        <v>145.73765919866133</v>
      </c>
      <c r="M46" s="377">
        <v>0.12716947671497772</v>
      </c>
      <c r="N46" s="166">
        <v>0</v>
      </c>
      <c r="O46" s="397">
        <v>0</v>
      </c>
      <c r="P46" s="269">
        <v>15091</v>
      </c>
      <c r="Q46" s="15">
        <v>2201</v>
      </c>
      <c r="R46" s="158">
        <v>0.1458485189848254</v>
      </c>
      <c r="S46" s="401">
        <v>1.0267250079023806</v>
      </c>
      <c r="T46" s="482">
        <v>3429.8333333333335</v>
      </c>
      <c r="U46" s="197">
        <v>3555823.5172039582</v>
      </c>
      <c r="V46" s="159">
        <v>0</v>
      </c>
      <c r="W46" s="159">
        <v>0</v>
      </c>
      <c r="X46" s="159">
        <v>8181413.46</v>
      </c>
      <c r="Y46" s="159">
        <v>272250.91665507399</v>
      </c>
      <c r="Z46" s="159">
        <v>0</v>
      </c>
      <c r="AA46" s="155">
        <v>0</v>
      </c>
      <c r="AB46" s="159">
        <v>1504651.0838618281</v>
      </c>
      <c r="AC46" s="159">
        <v>2588117.9350000001</v>
      </c>
      <c r="AD46" s="174">
        <f>SUM(Muut[[#This Row],[Työttömyysaste]:[Työttömät ja palveluissa olevat ]])</f>
        <v>16102256.912720861</v>
      </c>
      <c r="AF46" s="62"/>
    </row>
    <row r="47" spans="1:32" s="45" customFormat="1" x14ac:dyDescent="0.25">
      <c r="A47" s="90">
        <v>108</v>
      </c>
      <c r="B47" s="151" t="s">
        <v>46</v>
      </c>
      <c r="C47" s="395">
        <v>10348</v>
      </c>
      <c r="D47" s="134">
        <v>493.33333333333331</v>
      </c>
      <c r="E47" s="41">
        <v>4728</v>
      </c>
      <c r="F47" s="332">
        <f t="shared" si="1"/>
        <v>0.10434292160180485</v>
      </c>
      <c r="G47" s="377">
        <f>Muut[[#This Row],[Keskim. työttömyysaste 2024, %]]/$F$12</f>
        <v>0.96637954599735865</v>
      </c>
      <c r="H47" s="166">
        <v>0</v>
      </c>
      <c r="I47" s="383">
        <v>17</v>
      </c>
      <c r="J47" s="389">
        <v>223</v>
      </c>
      <c r="K47" s="269">
        <v>464.04</v>
      </c>
      <c r="L47" s="170">
        <f t="shared" si="2"/>
        <v>22.299801741229203</v>
      </c>
      <c r="M47" s="377">
        <v>0.83110074578348814</v>
      </c>
      <c r="N47" s="166">
        <v>0</v>
      </c>
      <c r="O47" s="397">
        <v>0</v>
      </c>
      <c r="P47" s="269">
        <v>3176</v>
      </c>
      <c r="Q47" s="15">
        <v>360</v>
      </c>
      <c r="R47" s="158">
        <v>0.11335012594458438</v>
      </c>
      <c r="S47" s="401">
        <v>0.79794714246154097</v>
      </c>
      <c r="T47" s="482">
        <v>677.5</v>
      </c>
      <c r="U47" s="197">
        <v>759307.25450259203</v>
      </c>
      <c r="V47" s="159">
        <v>0</v>
      </c>
      <c r="W47" s="159">
        <v>0</v>
      </c>
      <c r="X47" s="159">
        <v>447280.02</v>
      </c>
      <c r="Y47" s="159">
        <v>391482.49315057026</v>
      </c>
      <c r="Z47" s="159">
        <v>0</v>
      </c>
      <c r="AA47" s="155">
        <v>0</v>
      </c>
      <c r="AB47" s="159">
        <v>257293.01306078353</v>
      </c>
      <c r="AC47" s="159">
        <v>511234.72500000003</v>
      </c>
      <c r="AD47" s="174">
        <f>SUM(Muut[[#This Row],[Työttömyysaste]:[Työttömät ja palveluissa olevat ]])</f>
        <v>2366597.5057139457</v>
      </c>
      <c r="AF47" s="62"/>
    </row>
    <row r="48" spans="1:32" s="45" customFormat="1" x14ac:dyDescent="0.25">
      <c r="A48" s="90">
        <v>109</v>
      </c>
      <c r="B48" s="151" t="s">
        <v>47</v>
      </c>
      <c r="C48" s="395">
        <v>68433</v>
      </c>
      <c r="D48" s="134">
        <v>3368</v>
      </c>
      <c r="E48" s="41">
        <v>31474</v>
      </c>
      <c r="F48" s="332">
        <f t="shared" si="1"/>
        <v>0.10700895977632331</v>
      </c>
      <c r="G48" s="377">
        <f>Muut[[#This Row],[Keskim. työttömyysaste 2024, %]]/$F$12</f>
        <v>0.99107125216344527</v>
      </c>
      <c r="H48" s="166">
        <v>0</v>
      </c>
      <c r="I48" s="383">
        <v>272</v>
      </c>
      <c r="J48" s="389">
        <v>5275</v>
      </c>
      <c r="K48" s="269">
        <v>1785.57</v>
      </c>
      <c r="L48" s="170">
        <f t="shared" si="2"/>
        <v>38.325576706597893</v>
      </c>
      <c r="M48" s="377">
        <v>0.48357737705663612</v>
      </c>
      <c r="N48" s="166">
        <v>0</v>
      </c>
      <c r="O48" s="397">
        <v>0</v>
      </c>
      <c r="P48" s="269">
        <v>20306</v>
      </c>
      <c r="Q48" s="15">
        <v>2754</v>
      </c>
      <c r="R48" s="158">
        <v>0.13562493844183984</v>
      </c>
      <c r="S48" s="401">
        <v>0.95475440520548527</v>
      </c>
      <c r="T48" s="482">
        <v>4681.333333333333</v>
      </c>
      <c r="U48" s="197">
        <v>5149722.8654169291</v>
      </c>
      <c r="V48" s="159">
        <v>0</v>
      </c>
      <c r="W48" s="159">
        <v>0</v>
      </c>
      <c r="X48" s="159">
        <v>10580278.5</v>
      </c>
      <c r="Y48" s="159">
        <v>1506377.4573201959</v>
      </c>
      <c r="Z48" s="159">
        <v>0</v>
      </c>
      <c r="AA48" s="155">
        <v>0</v>
      </c>
      <c r="AB48" s="159">
        <v>2035891.8278680644</v>
      </c>
      <c r="AC48" s="159">
        <v>3532487.32</v>
      </c>
      <c r="AD48" s="174">
        <f>SUM(Muut[[#This Row],[Työttömyysaste]:[Työttömät ja palveluissa olevat ]])</f>
        <v>22804757.970605187</v>
      </c>
      <c r="AF48" s="62"/>
    </row>
    <row r="49" spans="1:32" s="45" customFormat="1" x14ac:dyDescent="0.25">
      <c r="A49" s="90">
        <v>111</v>
      </c>
      <c r="B49" s="151" t="s">
        <v>48</v>
      </c>
      <c r="C49" s="395">
        <v>17829</v>
      </c>
      <c r="D49" s="134">
        <v>1082.5833333333333</v>
      </c>
      <c r="E49" s="41">
        <v>7460</v>
      </c>
      <c r="F49" s="332">
        <f t="shared" si="1"/>
        <v>0.14511840929401251</v>
      </c>
      <c r="G49" s="377">
        <f>Muut[[#This Row],[Keskim. työttömyysaste 2024, %]]/$F$12</f>
        <v>1.34402468645253</v>
      </c>
      <c r="H49" s="166">
        <v>0</v>
      </c>
      <c r="I49" s="383">
        <v>40</v>
      </c>
      <c r="J49" s="389">
        <v>988</v>
      </c>
      <c r="K49" s="269">
        <v>675.97</v>
      </c>
      <c r="L49" s="170">
        <f t="shared" si="2"/>
        <v>26.375430862316374</v>
      </c>
      <c r="M49" s="377">
        <v>0.70267598488557381</v>
      </c>
      <c r="N49" s="166">
        <v>0</v>
      </c>
      <c r="O49" s="397">
        <v>0</v>
      </c>
      <c r="P49" s="269">
        <v>4363</v>
      </c>
      <c r="Q49" s="15">
        <v>851</v>
      </c>
      <c r="R49" s="158">
        <v>0.1950492780197112</v>
      </c>
      <c r="S49" s="401">
        <v>1.3730819682644675</v>
      </c>
      <c r="T49" s="482">
        <v>1413.6666666666665</v>
      </c>
      <c r="U49" s="197">
        <v>1819481.4431124909</v>
      </c>
      <c r="V49" s="159">
        <v>0</v>
      </c>
      <c r="W49" s="159">
        <v>0</v>
      </c>
      <c r="X49" s="159">
        <v>1981671.12</v>
      </c>
      <c r="Y49" s="159">
        <v>570275.02132357331</v>
      </c>
      <c r="Z49" s="159">
        <v>0</v>
      </c>
      <c r="AA49" s="155">
        <v>0</v>
      </c>
      <c r="AB49" s="159">
        <v>762817.93932375289</v>
      </c>
      <c r="AC49" s="159">
        <v>1066738.73</v>
      </c>
      <c r="AD49" s="174">
        <f>SUM(Muut[[#This Row],[Työttömyysaste]:[Työttömät ja palveluissa olevat ]])</f>
        <v>6200984.2537598182</v>
      </c>
      <c r="AF49" s="62"/>
    </row>
    <row r="50" spans="1:32" s="45" customFormat="1" x14ac:dyDescent="0.25">
      <c r="A50" s="90">
        <v>139</v>
      </c>
      <c r="B50" s="151" t="s">
        <v>49</v>
      </c>
      <c r="C50" s="395">
        <v>9806</v>
      </c>
      <c r="D50" s="134">
        <v>568.33333333333337</v>
      </c>
      <c r="E50" s="41">
        <v>4213</v>
      </c>
      <c r="F50" s="332">
        <f t="shared" si="1"/>
        <v>0.1348999129677981</v>
      </c>
      <c r="G50" s="377">
        <f>Muut[[#This Row],[Keskim. työttömyysaste 2024, %]]/$F$12</f>
        <v>1.2493853406405766</v>
      </c>
      <c r="H50" s="166">
        <v>0</v>
      </c>
      <c r="I50" s="383">
        <v>17</v>
      </c>
      <c r="J50" s="389">
        <v>98</v>
      </c>
      <c r="K50" s="269">
        <v>1615.75</v>
      </c>
      <c r="L50" s="170">
        <f t="shared" si="2"/>
        <v>6.0690082005260715</v>
      </c>
      <c r="M50" s="377">
        <v>3.0537743970016411</v>
      </c>
      <c r="N50" s="166">
        <v>0</v>
      </c>
      <c r="O50" s="397">
        <v>0</v>
      </c>
      <c r="P50" s="269">
        <v>2747</v>
      </c>
      <c r="Q50" s="15">
        <v>255</v>
      </c>
      <c r="R50" s="158">
        <v>9.2828540225700765E-2</v>
      </c>
      <c r="S50" s="401">
        <v>0.65348201243452742</v>
      </c>
      <c r="T50" s="482">
        <v>714.91666666666674</v>
      </c>
      <c r="U50" s="197">
        <v>930254.31833891117</v>
      </c>
      <c r="V50" s="159">
        <v>0</v>
      </c>
      <c r="W50" s="159">
        <v>0</v>
      </c>
      <c r="X50" s="159">
        <v>196562.52</v>
      </c>
      <c r="Y50" s="159">
        <v>1363110.5902681532</v>
      </c>
      <c r="Z50" s="159">
        <v>0</v>
      </c>
      <c r="AA50" s="155">
        <v>0</v>
      </c>
      <c r="AB50" s="159">
        <v>199674.67017015154</v>
      </c>
      <c r="AC50" s="159">
        <v>539468.96750000003</v>
      </c>
      <c r="AD50" s="174">
        <f>SUM(Muut[[#This Row],[Työttömyysaste]:[Työttömät ja palveluissa olevat ]])</f>
        <v>3229071.0662772162</v>
      </c>
      <c r="AF50" s="62"/>
    </row>
    <row r="51" spans="1:32" s="45" customFormat="1" x14ac:dyDescent="0.25">
      <c r="A51" s="90">
        <v>140</v>
      </c>
      <c r="B51" s="151" t="s">
        <v>50</v>
      </c>
      <c r="C51" s="395">
        <v>20463</v>
      </c>
      <c r="D51" s="134">
        <v>1122.9166666666667</v>
      </c>
      <c r="E51" s="41">
        <v>9172</v>
      </c>
      <c r="F51" s="332">
        <f t="shared" si="1"/>
        <v>0.12242876871638321</v>
      </c>
      <c r="G51" s="377">
        <f>Muut[[#This Row],[Keskim. työttömyysaste 2024, %]]/$F$12</f>
        <v>1.1338829324777844</v>
      </c>
      <c r="H51" s="166">
        <v>0</v>
      </c>
      <c r="I51" s="383">
        <v>7</v>
      </c>
      <c r="J51" s="389">
        <v>933</v>
      </c>
      <c r="K51" s="269">
        <v>763.01</v>
      </c>
      <c r="L51" s="170">
        <f t="shared" si="2"/>
        <v>26.818783502182146</v>
      </c>
      <c r="M51" s="377">
        <v>0.69105975132882236</v>
      </c>
      <c r="N51" s="166">
        <v>0</v>
      </c>
      <c r="O51" s="397">
        <v>0</v>
      </c>
      <c r="P51" s="269">
        <v>5716</v>
      </c>
      <c r="Q51" s="15">
        <v>719</v>
      </c>
      <c r="R51" s="158">
        <v>0.12578726382085376</v>
      </c>
      <c r="S51" s="401">
        <v>0.88550045169757274</v>
      </c>
      <c r="T51" s="482">
        <v>1514.5833333333335</v>
      </c>
      <c r="U51" s="197">
        <v>1761776.9447429501</v>
      </c>
      <c r="V51" s="159">
        <v>0</v>
      </c>
      <c r="W51" s="159">
        <v>0</v>
      </c>
      <c r="X51" s="159">
        <v>1871355.42</v>
      </c>
      <c r="Y51" s="159">
        <v>643705.40707442584</v>
      </c>
      <c r="Z51" s="159">
        <v>0</v>
      </c>
      <c r="AA51" s="155">
        <v>0</v>
      </c>
      <c r="AB51" s="159">
        <v>564619.06735460437</v>
      </c>
      <c r="AC51" s="159">
        <v>1142889.4375000002</v>
      </c>
      <c r="AD51" s="174">
        <f>SUM(Muut[[#This Row],[Työttömyysaste]:[Työttömät ja palveluissa olevat ]])</f>
        <v>5984346.2766719805</v>
      </c>
      <c r="AF51" s="62"/>
    </row>
    <row r="52" spans="1:32" s="45" customFormat="1" x14ac:dyDescent="0.25">
      <c r="A52" s="90">
        <v>142</v>
      </c>
      <c r="B52" s="151" t="s">
        <v>51</v>
      </c>
      <c r="C52" s="395">
        <v>6401</v>
      </c>
      <c r="D52" s="134">
        <v>290.33333333333331</v>
      </c>
      <c r="E52" s="41">
        <v>2729</v>
      </c>
      <c r="F52" s="332">
        <f t="shared" si="1"/>
        <v>0.10638817637718333</v>
      </c>
      <c r="G52" s="377">
        <f>Muut[[#This Row],[Keskim. työttömyysaste 2024, %]]/$F$12</f>
        <v>0.98532182162983428</v>
      </c>
      <c r="H52" s="166">
        <v>0</v>
      </c>
      <c r="I52" s="383">
        <v>15</v>
      </c>
      <c r="J52" s="389">
        <v>158</v>
      </c>
      <c r="K52" s="269">
        <v>589.87</v>
      </c>
      <c r="L52" s="170">
        <f t="shared" si="2"/>
        <v>10.851543560445522</v>
      </c>
      <c r="M52" s="377">
        <v>1.7079028208958882</v>
      </c>
      <c r="N52" s="166">
        <v>0</v>
      </c>
      <c r="O52" s="397">
        <v>0</v>
      </c>
      <c r="P52" s="269">
        <v>1667</v>
      </c>
      <c r="Q52" s="15">
        <v>226</v>
      </c>
      <c r="R52" s="158">
        <v>0.13557288542291543</v>
      </c>
      <c r="S52" s="401">
        <v>0.95438796928526815</v>
      </c>
      <c r="T52" s="482">
        <v>398.91666666666663</v>
      </c>
      <c r="U52" s="197">
        <v>478893.92535057763</v>
      </c>
      <c r="V52" s="159">
        <v>0</v>
      </c>
      <c r="W52" s="159">
        <v>0</v>
      </c>
      <c r="X52" s="159">
        <v>316906.92</v>
      </c>
      <c r="Y52" s="159">
        <v>497637.65674236452</v>
      </c>
      <c r="Z52" s="159">
        <v>0</v>
      </c>
      <c r="AA52" s="155">
        <v>0</v>
      </c>
      <c r="AB52" s="159">
        <v>190357.60511586824</v>
      </c>
      <c r="AC52" s="159">
        <v>301018.52749999997</v>
      </c>
      <c r="AD52" s="174">
        <f>SUM(Muut[[#This Row],[Työttömyysaste]:[Työttömät ja palveluissa olevat ]])</f>
        <v>1784814.6347088101</v>
      </c>
      <c r="AF52" s="62"/>
    </row>
    <row r="53" spans="1:32" s="45" customFormat="1" x14ac:dyDescent="0.25">
      <c r="A53" s="90">
        <v>143</v>
      </c>
      <c r="B53" s="151" t="s">
        <v>52</v>
      </c>
      <c r="C53" s="395">
        <v>6758</v>
      </c>
      <c r="D53" s="134">
        <v>302.25</v>
      </c>
      <c r="E53" s="41">
        <v>2730</v>
      </c>
      <c r="F53" s="332">
        <f t="shared" si="1"/>
        <v>0.11071428571428571</v>
      </c>
      <c r="G53" s="377">
        <f>Muut[[#This Row],[Keskim. työttömyysaste 2024, %]]/$F$12</f>
        <v>1.0253883974257301</v>
      </c>
      <c r="H53" s="166">
        <v>0</v>
      </c>
      <c r="I53" s="383">
        <v>9</v>
      </c>
      <c r="J53" s="389">
        <v>322</v>
      </c>
      <c r="K53" s="269">
        <v>750.48</v>
      </c>
      <c r="L53" s="170">
        <f t="shared" si="2"/>
        <v>9.0049035284084855</v>
      </c>
      <c r="M53" s="377">
        <v>2.0581432993136222</v>
      </c>
      <c r="N53" s="166">
        <v>0</v>
      </c>
      <c r="O53" s="397">
        <v>0</v>
      </c>
      <c r="P53" s="269">
        <v>1770</v>
      </c>
      <c r="Q53" s="15">
        <v>287</v>
      </c>
      <c r="R53" s="158">
        <v>0.16214689265536722</v>
      </c>
      <c r="S53" s="401">
        <v>1.1414601313863844</v>
      </c>
      <c r="T53" s="482">
        <v>423.25</v>
      </c>
      <c r="U53" s="197">
        <v>526162.61378974817</v>
      </c>
      <c r="V53" s="159">
        <v>0</v>
      </c>
      <c r="W53" s="159">
        <v>0</v>
      </c>
      <c r="X53" s="159">
        <v>645848.28</v>
      </c>
      <c r="Y53" s="159">
        <v>633134.60361098161</v>
      </c>
      <c r="Z53" s="159">
        <v>0</v>
      </c>
      <c r="AA53" s="155">
        <v>0</v>
      </c>
      <c r="AB53" s="159">
        <v>240367.85261605022</v>
      </c>
      <c r="AC53" s="159">
        <v>319380.21750000003</v>
      </c>
      <c r="AD53" s="174">
        <f>SUM(Muut[[#This Row],[Työttömyysaste]:[Työttömät ja palveluissa olevat ]])</f>
        <v>2364893.5675167805</v>
      </c>
      <c r="AF53" s="62"/>
    </row>
    <row r="54" spans="1:32" s="45" customFormat="1" x14ac:dyDescent="0.25">
      <c r="A54" s="90">
        <v>145</v>
      </c>
      <c r="B54" s="151" t="s">
        <v>53</v>
      </c>
      <c r="C54" s="395">
        <v>12429</v>
      </c>
      <c r="D54" s="134">
        <v>352</v>
      </c>
      <c r="E54" s="41">
        <v>5815</v>
      </c>
      <c r="F54" s="332">
        <f t="shared" si="1"/>
        <v>6.0533104041272573E-2</v>
      </c>
      <c r="G54" s="377">
        <f>Muut[[#This Row],[Keskim. työttömyysaste 2024, %]]/$F$12</f>
        <v>0.56063173910786879</v>
      </c>
      <c r="H54" s="166">
        <v>0</v>
      </c>
      <c r="I54" s="383">
        <v>27</v>
      </c>
      <c r="J54" s="389">
        <v>258</v>
      </c>
      <c r="K54" s="269">
        <v>576.74</v>
      </c>
      <c r="L54" s="170">
        <f t="shared" si="2"/>
        <v>21.550438672538753</v>
      </c>
      <c r="M54" s="377">
        <v>0.86000021343306565</v>
      </c>
      <c r="N54" s="166">
        <v>0</v>
      </c>
      <c r="O54" s="397">
        <v>0</v>
      </c>
      <c r="P54" s="269">
        <v>3863</v>
      </c>
      <c r="Q54" s="15">
        <v>282</v>
      </c>
      <c r="R54" s="158">
        <v>7.3000258866166193E-2</v>
      </c>
      <c r="S54" s="401">
        <v>0.51389751423556451</v>
      </c>
      <c r="T54" s="482">
        <v>513.33333333333337</v>
      </c>
      <c r="U54" s="197">
        <v>529087.21685627336</v>
      </c>
      <c r="V54" s="159">
        <v>0</v>
      </c>
      <c r="W54" s="159">
        <v>0</v>
      </c>
      <c r="X54" s="159">
        <v>517480.92</v>
      </c>
      <c r="Y54" s="159">
        <v>486560.66955361579</v>
      </c>
      <c r="Z54" s="159">
        <v>0</v>
      </c>
      <c r="AA54" s="155">
        <v>0</v>
      </c>
      <c r="AB54" s="159">
        <v>199026.15549015818</v>
      </c>
      <c r="AC54" s="159">
        <v>387356.20000000007</v>
      </c>
      <c r="AD54" s="174">
        <f>SUM(Muut[[#This Row],[Työttömyysaste]:[Työttömät ja palveluissa olevat ]])</f>
        <v>2119511.1619000472</v>
      </c>
      <c r="AF54" s="62"/>
    </row>
    <row r="55" spans="1:32" s="45" customFormat="1" x14ac:dyDescent="0.25">
      <c r="A55" s="90">
        <v>146</v>
      </c>
      <c r="B55" s="151" t="s">
        <v>54</v>
      </c>
      <c r="C55" s="395">
        <v>4382</v>
      </c>
      <c r="D55" s="134">
        <v>253.25</v>
      </c>
      <c r="E55" s="41">
        <v>1605</v>
      </c>
      <c r="F55" s="332">
        <f t="shared" si="1"/>
        <v>0.15778816199376947</v>
      </c>
      <c r="G55" s="377">
        <f>Muut[[#This Row],[Keskim. työttömyysaste 2024, %]]/$F$12</f>
        <v>1.4613665211829669</v>
      </c>
      <c r="H55" s="166">
        <v>0</v>
      </c>
      <c r="I55" s="383">
        <v>11</v>
      </c>
      <c r="J55" s="389">
        <v>225</v>
      </c>
      <c r="K55" s="269">
        <v>2763.39</v>
      </c>
      <c r="L55" s="170">
        <f t="shared" si="2"/>
        <v>1.5857334650556021</v>
      </c>
      <c r="M55" s="377">
        <v>11.687576926624088</v>
      </c>
      <c r="N55" s="166">
        <v>0</v>
      </c>
      <c r="O55" s="397">
        <v>0</v>
      </c>
      <c r="P55" s="269">
        <v>907</v>
      </c>
      <c r="Q55" s="15">
        <v>163</v>
      </c>
      <c r="R55" s="158">
        <v>0.17971334068357223</v>
      </c>
      <c r="S55" s="401">
        <v>1.2651220760952782</v>
      </c>
      <c r="T55" s="482">
        <v>329.41666666666669</v>
      </c>
      <c r="U55" s="197">
        <v>486233.55571589823</v>
      </c>
      <c r="V55" s="159">
        <v>0</v>
      </c>
      <c r="W55" s="159">
        <v>0</v>
      </c>
      <c r="X55" s="159">
        <v>451291.5</v>
      </c>
      <c r="Y55" s="159">
        <v>2331305.074449087</v>
      </c>
      <c r="Z55" s="159">
        <v>0</v>
      </c>
      <c r="AA55" s="155">
        <v>0</v>
      </c>
      <c r="AB55" s="159">
        <v>172743.71545092668</v>
      </c>
      <c r="AC55" s="159">
        <v>248574.52250000002</v>
      </c>
      <c r="AD55" s="174">
        <f>SUM(Muut[[#This Row],[Työttömyysaste]:[Työttömät ja palveluissa olevat ]])</f>
        <v>3690148.3681159122</v>
      </c>
      <c r="AF55" s="62"/>
    </row>
    <row r="56" spans="1:32" s="45" customFormat="1" x14ac:dyDescent="0.25">
      <c r="A56" s="90">
        <v>148</v>
      </c>
      <c r="B56" s="151" t="s">
        <v>55</v>
      </c>
      <c r="C56" s="395">
        <v>7224</v>
      </c>
      <c r="D56" s="134">
        <v>335.16666666666669</v>
      </c>
      <c r="E56" s="41">
        <v>3572</v>
      </c>
      <c r="F56" s="332">
        <f t="shared" si="1"/>
        <v>9.3831653602090337E-2</v>
      </c>
      <c r="G56" s="377">
        <f>Muut[[#This Row],[Keskim. työttömyysaste 2024, %]]/$F$12</f>
        <v>0.8690286740696459</v>
      </c>
      <c r="H56" s="166">
        <v>0</v>
      </c>
      <c r="I56" s="383">
        <v>29</v>
      </c>
      <c r="J56" s="389">
        <v>416</v>
      </c>
      <c r="K56" s="269">
        <v>15068.32</v>
      </c>
      <c r="L56" s="170">
        <f t="shared" si="2"/>
        <v>0.47941641802138529</v>
      </c>
      <c r="M56" s="377">
        <v>20</v>
      </c>
      <c r="N56" s="166">
        <v>0</v>
      </c>
      <c r="O56" s="397">
        <v>0</v>
      </c>
      <c r="P56" s="269">
        <v>2370</v>
      </c>
      <c r="Q56" s="15">
        <v>357</v>
      </c>
      <c r="R56" s="158">
        <v>0.15063291139240506</v>
      </c>
      <c r="S56" s="401">
        <v>1.0604055373083145</v>
      </c>
      <c r="T56" s="482">
        <v>437.33333333333337</v>
      </c>
      <c r="U56" s="197">
        <v>476678.14833250979</v>
      </c>
      <c r="V56" s="159">
        <v>0</v>
      </c>
      <c r="W56" s="159">
        <v>0</v>
      </c>
      <c r="X56" s="159">
        <v>834387.84</v>
      </c>
      <c r="Y56" s="159">
        <v>6576729.6000000006</v>
      </c>
      <c r="Z56" s="159">
        <v>0</v>
      </c>
      <c r="AA56" s="155">
        <v>0</v>
      </c>
      <c r="AB56" s="159">
        <v>238697.11678321564</v>
      </c>
      <c r="AC56" s="159">
        <v>330007.36000000004</v>
      </c>
      <c r="AD56" s="174">
        <f>SUM(Muut[[#This Row],[Työttömyysaste]:[Työttömät ja palveluissa olevat ]])</f>
        <v>8456500.0651157256</v>
      </c>
      <c r="AF56" s="62"/>
    </row>
    <row r="57" spans="1:32" s="45" customFormat="1" x14ac:dyDescent="0.25">
      <c r="A57" s="90">
        <v>149</v>
      </c>
      <c r="B57" s="151" t="s">
        <v>56</v>
      </c>
      <c r="C57" s="395">
        <v>5402</v>
      </c>
      <c r="D57" s="134">
        <v>137.66666666666666</v>
      </c>
      <c r="E57" s="41">
        <v>2592</v>
      </c>
      <c r="F57" s="332">
        <f t="shared" si="1"/>
        <v>5.3112139917695471E-2</v>
      </c>
      <c r="G57" s="377">
        <f>Muut[[#This Row],[Keskim. työttömyysaste 2024, %]]/$F$12</f>
        <v>0.49190194095277212</v>
      </c>
      <c r="H57" s="166">
        <v>3</v>
      </c>
      <c r="I57" s="383">
        <v>2755</v>
      </c>
      <c r="J57" s="389">
        <v>282</v>
      </c>
      <c r="K57" s="269">
        <v>350.85</v>
      </c>
      <c r="L57" s="170">
        <f t="shared" si="2"/>
        <v>15.396893259227589</v>
      </c>
      <c r="M57" s="377">
        <v>1.2037091863874672</v>
      </c>
      <c r="N57" s="166">
        <v>3</v>
      </c>
      <c r="O57" s="397">
        <v>232</v>
      </c>
      <c r="P57" s="269">
        <v>1636</v>
      </c>
      <c r="Q57" s="15">
        <v>209</v>
      </c>
      <c r="R57" s="158">
        <v>0.12775061124694376</v>
      </c>
      <c r="S57" s="401">
        <v>0.89932176380686546</v>
      </c>
      <c r="T57" s="482">
        <v>182.75</v>
      </c>
      <c r="U57" s="197">
        <v>201765.31786209065</v>
      </c>
      <c r="V57" s="159">
        <v>121859.39640000001</v>
      </c>
      <c r="W57" s="159">
        <v>825678.45900000003</v>
      </c>
      <c r="X57" s="159">
        <v>565618.68000000005</v>
      </c>
      <c r="Y57" s="159">
        <v>295990.93337185925</v>
      </c>
      <c r="Z57" s="159">
        <v>0</v>
      </c>
      <c r="AA57" s="155">
        <v>75277.040000000008</v>
      </c>
      <c r="AB57" s="159">
        <v>151379.52299751886</v>
      </c>
      <c r="AC57" s="159">
        <v>137901.32250000001</v>
      </c>
      <c r="AD57" s="174">
        <f>SUM(Muut[[#This Row],[Työttömyysaste]:[Työttömät ja palveluissa olevat ]])</f>
        <v>2375470.6721314685</v>
      </c>
      <c r="AF57" s="62"/>
    </row>
    <row r="58" spans="1:32" s="45" customFormat="1" x14ac:dyDescent="0.25">
      <c r="A58" s="90">
        <v>151</v>
      </c>
      <c r="B58" s="151" t="s">
        <v>57</v>
      </c>
      <c r="C58" s="395">
        <v>1794</v>
      </c>
      <c r="D58" s="134">
        <v>46.833333333333336</v>
      </c>
      <c r="E58" s="41">
        <v>800</v>
      </c>
      <c r="F58" s="332">
        <f t="shared" si="1"/>
        <v>5.8541666666666672E-2</v>
      </c>
      <c r="G58" s="377">
        <f>Muut[[#This Row],[Keskim. työttömyysaste 2024, %]]/$F$12</f>
        <v>0.54218789724097083</v>
      </c>
      <c r="H58" s="166">
        <v>0</v>
      </c>
      <c r="I58" s="383">
        <v>15</v>
      </c>
      <c r="J58" s="389">
        <v>85</v>
      </c>
      <c r="K58" s="269">
        <v>642.38</v>
      </c>
      <c r="L58" s="170">
        <f t="shared" si="2"/>
        <v>2.792739499984433</v>
      </c>
      <c r="M58" s="377">
        <v>6.6362730423166303</v>
      </c>
      <c r="N58" s="166">
        <v>0</v>
      </c>
      <c r="O58" s="397">
        <v>0</v>
      </c>
      <c r="P58" s="269">
        <v>428</v>
      </c>
      <c r="Q58" s="15">
        <v>72</v>
      </c>
      <c r="R58" s="158">
        <v>0.16822429906542055</v>
      </c>
      <c r="S58" s="401">
        <v>1.1842430488120814</v>
      </c>
      <c r="T58" s="482">
        <v>69.416666666666671</v>
      </c>
      <c r="U58" s="197">
        <v>73855.978705287416</v>
      </c>
      <c r="V58" s="159">
        <v>0</v>
      </c>
      <c r="W58" s="159">
        <v>0</v>
      </c>
      <c r="X58" s="159">
        <v>170487.9</v>
      </c>
      <c r="Y58" s="159">
        <v>541937.16910193802</v>
      </c>
      <c r="Z58" s="159">
        <v>0</v>
      </c>
      <c r="AA58" s="155">
        <v>0</v>
      </c>
      <c r="AB58" s="159">
        <v>66200.418041366109</v>
      </c>
      <c r="AC58" s="159">
        <v>52381.122500000005</v>
      </c>
      <c r="AD58" s="174">
        <f>SUM(Muut[[#This Row],[Työttömyysaste]:[Työttömät ja palveluissa olevat ]])</f>
        <v>904862.5883485917</v>
      </c>
      <c r="AF58" s="62"/>
    </row>
    <row r="59" spans="1:32" s="45" customFormat="1" x14ac:dyDescent="0.25">
      <c r="A59" s="90">
        <v>152</v>
      </c>
      <c r="B59" s="151" t="s">
        <v>58</v>
      </c>
      <c r="C59" s="395">
        <v>4319</v>
      </c>
      <c r="D59" s="134">
        <v>126.58333333333333</v>
      </c>
      <c r="E59" s="41">
        <v>1896</v>
      </c>
      <c r="F59" s="332">
        <f t="shared" si="1"/>
        <v>6.6763361462728543E-2</v>
      </c>
      <c r="G59" s="377">
        <f>Muut[[#This Row],[Keskim. työttömyysaste 2024, %]]/$F$12</f>
        <v>0.61833372066987591</v>
      </c>
      <c r="H59" s="166">
        <v>0</v>
      </c>
      <c r="I59" s="383">
        <v>31</v>
      </c>
      <c r="J59" s="389">
        <v>86</v>
      </c>
      <c r="K59" s="269">
        <v>354.15</v>
      </c>
      <c r="L59" s="170">
        <f t="shared" si="2"/>
        <v>12.195397430467317</v>
      </c>
      <c r="M59" s="377">
        <v>1.5197029833286324</v>
      </c>
      <c r="N59" s="166">
        <v>0</v>
      </c>
      <c r="O59" s="397">
        <v>0</v>
      </c>
      <c r="P59" s="269">
        <v>1160</v>
      </c>
      <c r="Q59" s="15">
        <v>124</v>
      </c>
      <c r="R59" s="158">
        <v>0.10689655172413794</v>
      </c>
      <c r="S59" s="401">
        <v>0.75251612890989927</v>
      </c>
      <c r="T59" s="482">
        <v>185.66666666666666</v>
      </c>
      <c r="U59" s="197">
        <v>202777.39297379265</v>
      </c>
      <c r="V59" s="159">
        <v>0</v>
      </c>
      <c r="W59" s="159">
        <v>0</v>
      </c>
      <c r="X59" s="159">
        <v>172493.64</v>
      </c>
      <c r="Y59" s="159">
        <v>298774.94386103447</v>
      </c>
      <c r="Z59" s="159">
        <v>0</v>
      </c>
      <c r="AA59" s="155">
        <v>0</v>
      </c>
      <c r="AB59" s="159">
        <v>101273.6507293394</v>
      </c>
      <c r="AC59" s="159">
        <v>140102.21</v>
      </c>
      <c r="AD59" s="174">
        <f>SUM(Muut[[#This Row],[Työttömyysaste]:[Työttömät ja palveluissa olevat ]])</f>
        <v>915421.8375641664</v>
      </c>
      <c r="AF59" s="62"/>
    </row>
    <row r="60" spans="1:32" s="45" customFormat="1" x14ac:dyDescent="0.25">
      <c r="A60" s="90">
        <v>153</v>
      </c>
      <c r="B60" s="151" t="s">
        <v>59</v>
      </c>
      <c r="C60" s="395">
        <v>24724</v>
      </c>
      <c r="D60" s="134">
        <v>1726.75</v>
      </c>
      <c r="E60" s="41">
        <v>10730</v>
      </c>
      <c r="F60" s="332">
        <f t="shared" si="1"/>
        <v>0.16092730661696178</v>
      </c>
      <c r="G60" s="377">
        <f>Muut[[#This Row],[Keskim. työttömyysaste 2024, %]]/$F$12</f>
        <v>1.4904399370813404</v>
      </c>
      <c r="H60" s="166">
        <v>0</v>
      </c>
      <c r="I60" s="383">
        <v>27</v>
      </c>
      <c r="J60" s="389">
        <v>2349</v>
      </c>
      <c r="K60" s="269">
        <v>155.04</v>
      </c>
      <c r="L60" s="170">
        <f t="shared" si="2"/>
        <v>159.468524251806</v>
      </c>
      <c r="M60" s="377">
        <v>0.11621968626670617</v>
      </c>
      <c r="N60" s="166">
        <v>0</v>
      </c>
      <c r="O60" s="397">
        <v>0</v>
      </c>
      <c r="P60" s="269">
        <v>7014</v>
      </c>
      <c r="Q60" s="15">
        <v>1154</v>
      </c>
      <c r="R60" s="158">
        <v>0.1645280866837753</v>
      </c>
      <c r="S60" s="401">
        <v>1.1582229444382519</v>
      </c>
      <c r="T60" s="482">
        <v>2363.9166666666665</v>
      </c>
      <c r="U60" s="197">
        <v>2797992.9377440205</v>
      </c>
      <c r="V60" s="159">
        <v>0</v>
      </c>
      <c r="W60" s="159">
        <v>0</v>
      </c>
      <c r="X60" s="159">
        <v>4711483.26</v>
      </c>
      <c r="Y60" s="159">
        <v>130797.87461870615</v>
      </c>
      <c r="Z60" s="159">
        <v>0</v>
      </c>
      <c r="AA60" s="155">
        <v>0</v>
      </c>
      <c r="AB60" s="159">
        <v>892294.77107955818</v>
      </c>
      <c r="AC60" s="159">
        <v>1783787.8774999999</v>
      </c>
      <c r="AD60" s="174">
        <f>SUM(Muut[[#This Row],[Työttömyysaste]:[Työttömät ja palveluissa olevat ]])</f>
        <v>10316356.720942285</v>
      </c>
      <c r="AF60" s="62"/>
    </row>
    <row r="61" spans="1:32" s="45" customFormat="1" x14ac:dyDescent="0.25">
      <c r="A61" s="90">
        <v>165</v>
      </c>
      <c r="B61" s="151" t="s">
        <v>60</v>
      </c>
      <c r="C61" s="395">
        <v>16015</v>
      </c>
      <c r="D61" s="134">
        <v>583.91666666666663</v>
      </c>
      <c r="E61" s="41">
        <v>7704</v>
      </c>
      <c r="F61" s="332">
        <f t="shared" si="1"/>
        <v>7.5793959847698156E-2</v>
      </c>
      <c r="G61" s="377">
        <f>Muut[[#This Row],[Keskim. työttömyysaste 2024, %]]/$F$12</f>
        <v>0.70197126343157357</v>
      </c>
      <c r="H61" s="166">
        <v>0</v>
      </c>
      <c r="I61" s="383">
        <v>64</v>
      </c>
      <c r="J61" s="389">
        <v>674</v>
      </c>
      <c r="K61" s="269">
        <v>547.5</v>
      </c>
      <c r="L61" s="170">
        <f t="shared" si="2"/>
        <v>29.251141552511417</v>
      </c>
      <c r="M61" s="377">
        <v>0.63359516498487889</v>
      </c>
      <c r="N61" s="166">
        <v>0</v>
      </c>
      <c r="O61" s="397">
        <v>0</v>
      </c>
      <c r="P61" s="269">
        <v>5035</v>
      </c>
      <c r="Q61" s="15">
        <v>635</v>
      </c>
      <c r="R61" s="158">
        <v>0.12611717974180736</v>
      </c>
      <c r="S61" s="401">
        <v>0.88782294992316979</v>
      </c>
      <c r="T61" s="482">
        <v>856.75</v>
      </c>
      <c r="U61" s="197">
        <v>853610.35868823563</v>
      </c>
      <c r="V61" s="159">
        <v>0</v>
      </c>
      <c r="W61" s="159">
        <v>0</v>
      </c>
      <c r="X61" s="159">
        <v>1351868.76</v>
      </c>
      <c r="Y61" s="159">
        <v>461892.64934043866</v>
      </c>
      <c r="Z61" s="159">
        <v>0</v>
      </c>
      <c r="AA61" s="155">
        <v>0</v>
      </c>
      <c r="AB61" s="159">
        <v>443047.97836048959</v>
      </c>
      <c r="AC61" s="159">
        <v>646494.98250000004</v>
      </c>
      <c r="AD61" s="174">
        <f>SUM(Muut[[#This Row],[Työttömyysaste]:[Työttömät ja palveluissa olevat ]])</f>
        <v>3756914.7288891636</v>
      </c>
      <c r="AF61" s="62"/>
    </row>
    <row r="62" spans="1:32" s="45" customFormat="1" x14ac:dyDescent="0.25">
      <c r="A62" s="90">
        <v>167</v>
      </c>
      <c r="B62" s="151" t="s">
        <v>61</v>
      </c>
      <c r="C62" s="395">
        <v>78741</v>
      </c>
      <c r="D62" s="134">
        <v>5150.166666666667</v>
      </c>
      <c r="E62" s="41">
        <v>36045</v>
      </c>
      <c r="F62" s="332">
        <f t="shared" si="1"/>
        <v>0.14288158320617747</v>
      </c>
      <c r="G62" s="377">
        <f>Muut[[#This Row],[Keskim. työttömyysaste 2024, %]]/$F$12</f>
        <v>1.3233081591974634</v>
      </c>
      <c r="H62" s="166">
        <v>0</v>
      </c>
      <c r="I62" s="383">
        <v>80</v>
      </c>
      <c r="J62" s="389">
        <v>6717</v>
      </c>
      <c r="K62" s="269">
        <v>2381.87</v>
      </c>
      <c r="L62" s="170">
        <f t="shared" si="2"/>
        <v>33.058479262092391</v>
      </c>
      <c r="M62" s="377">
        <v>0.56062415064601712</v>
      </c>
      <c r="N62" s="166">
        <v>0</v>
      </c>
      <c r="O62" s="397">
        <v>0</v>
      </c>
      <c r="P62" s="269">
        <v>23260</v>
      </c>
      <c r="Q62" s="15">
        <v>2532</v>
      </c>
      <c r="R62" s="158">
        <v>0.10885640584694754</v>
      </c>
      <c r="S62" s="401">
        <v>0.76631284932732469</v>
      </c>
      <c r="T62" s="482">
        <v>7019.0833333333339</v>
      </c>
      <c r="U62" s="197">
        <v>7911800.2874724921</v>
      </c>
      <c r="V62" s="159">
        <v>0</v>
      </c>
      <c r="W62" s="159">
        <v>0</v>
      </c>
      <c r="X62" s="159">
        <v>13472555.58</v>
      </c>
      <c r="Y62" s="159">
        <v>2009439.716318741</v>
      </c>
      <c r="Z62" s="159">
        <v>0</v>
      </c>
      <c r="AA62" s="155">
        <v>0</v>
      </c>
      <c r="AB62" s="159">
        <v>1880201.8805463903</v>
      </c>
      <c r="AC62" s="159">
        <v>5296530.0925000003</v>
      </c>
      <c r="AD62" s="174">
        <f>SUM(Muut[[#This Row],[Työttömyysaste]:[Työttömät ja palveluissa olevat ]])</f>
        <v>30570527.556837626</v>
      </c>
      <c r="AF62" s="62"/>
    </row>
    <row r="63" spans="1:32" s="45" customFormat="1" x14ac:dyDescent="0.25">
      <c r="A63" s="90">
        <v>169</v>
      </c>
      <c r="B63" s="151" t="s">
        <v>62</v>
      </c>
      <c r="C63" s="395">
        <v>4848</v>
      </c>
      <c r="D63" s="134">
        <v>175.83333333333334</v>
      </c>
      <c r="E63" s="41">
        <v>2282</v>
      </c>
      <c r="F63" s="332">
        <f t="shared" si="1"/>
        <v>7.7052293309962022E-2</v>
      </c>
      <c r="G63" s="377">
        <f>Muut[[#This Row],[Keskim. työttömyysaste 2024, %]]/$F$12</f>
        <v>0.71362541017490955</v>
      </c>
      <c r="H63" s="166">
        <v>0</v>
      </c>
      <c r="I63" s="383">
        <v>20</v>
      </c>
      <c r="J63" s="389">
        <v>169</v>
      </c>
      <c r="K63" s="269">
        <v>180.42</v>
      </c>
      <c r="L63" s="170">
        <f t="shared" si="2"/>
        <v>26.870635184569341</v>
      </c>
      <c r="M63" s="377">
        <v>0.6897262283030231</v>
      </c>
      <c r="N63" s="166">
        <v>0</v>
      </c>
      <c r="O63" s="397">
        <v>0</v>
      </c>
      <c r="P63" s="269">
        <v>1339</v>
      </c>
      <c r="Q63" s="15">
        <v>183</v>
      </c>
      <c r="R63" s="158">
        <v>0.13666915608663183</v>
      </c>
      <c r="S63" s="401">
        <v>0.96210534971327555</v>
      </c>
      <c r="T63" s="482">
        <v>264.16666666666669</v>
      </c>
      <c r="U63" s="197">
        <v>262691.67920892814</v>
      </c>
      <c r="V63" s="159">
        <v>0</v>
      </c>
      <c r="W63" s="159">
        <v>0</v>
      </c>
      <c r="X63" s="159">
        <v>338970.06</v>
      </c>
      <c r="Y63" s="159">
        <v>152209.44619909031</v>
      </c>
      <c r="Z63" s="159">
        <v>0</v>
      </c>
      <c r="AA63" s="155">
        <v>0</v>
      </c>
      <c r="AB63" s="159">
        <v>145339.17467537435</v>
      </c>
      <c r="AC63" s="159">
        <v>199337.52500000002</v>
      </c>
      <c r="AD63" s="174">
        <f>SUM(Muut[[#This Row],[Työttömyysaste]:[Työttömät ja palveluissa olevat ]])</f>
        <v>1098547.8850833927</v>
      </c>
      <c r="AF63" s="62"/>
    </row>
    <row r="64" spans="1:32" s="45" customFormat="1" x14ac:dyDescent="0.25">
      <c r="A64" s="90">
        <v>171</v>
      </c>
      <c r="B64" s="151" t="s">
        <v>63</v>
      </c>
      <c r="C64" s="395">
        <v>4552</v>
      </c>
      <c r="D64" s="134">
        <v>178.41666666666666</v>
      </c>
      <c r="E64" s="41">
        <v>1929</v>
      </c>
      <c r="F64" s="332">
        <f t="shared" si="1"/>
        <v>9.2491791947468455E-2</v>
      </c>
      <c r="G64" s="377">
        <f>Muut[[#This Row],[Keskim. työttömyysaste 2024, %]]/$F$12</f>
        <v>0.85661944805205315</v>
      </c>
      <c r="H64" s="166">
        <v>0</v>
      </c>
      <c r="I64" s="383">
        <v>16</v>
      </c>
      <c r="J64" s="389">
        <v>303</v>
      </c>
      <c r="K64" s="269">
        <v>574.88</v>
      </c>
      <c r="L64" s="170">
        <f t="shared" si="2"/>
        <v>7.9181742276649043</v>
      </c>
      <c r="M64" s="377">
        <v>2.3406130409718293</v>
      </c>
      <c r="N64" s="166">
        <v>0</v>
      </c>
      <c r="O64" s="397">
        <v>0</v>
      </c>
      <c r="P64" s="269">
        <v>1238</v>
      </c>
      <c r="Q64" s="15">
        <v>203</v>
      </c>
      <c r="R64" s="158">
        <v>0.16397415185783523</v>
      </c>
      <c r="S64" s="401">
        <v>1.1543234277170715</v>
      </c>
      <c r="T64" s="482">
        <v>260.33333333333331</v>
      </c>
      <c r="U64" s="197">
        <v>296076.25807157659</v>
      </c>
      <c r="V64" s="159">
        <v>0</v>
      </c>
      <c r="W64" s="159">
        <v>0</v>
      </c>
      <c r="X64" s="159">
        <v>607739.22</v>
      </c>
      <c r="Y64" s="159">
        <v>484991.50000517152</v>
      </c>
      <c r="Z64" s="159">
        <v>0</v>
      </c>
      <c r="AA64" s="155">
        <v>0</v>
      </c>
      <c r="AB64" s="159">
        <v>163729.60437088629</v>
      </c>
      <c r="AC64" s="159">
        <v>196444.93</v>
      </c>
      <c r="AD64" s="174">
        <f>SUM(Muut[[#This Row],[Työttömyysaste]:[Työttömät ja palveluissa olevat ]])</f>
        <v>1748981.5124476342</v>
      </c>
      <c r="AF64" s="62"/>
    </row>
    <row r="65" spans="1:32" s="45" customFormat="1" x14ac:dyDescent="0.25">
      <c r="A65" s="90">
        <v>172</v>
      </c>
      <c r="B65" s="151" t="s">
        <v>64</v>
      </c>
      <c r="C65" s="395">
        <v>4099</v>
      </c>
      <c r="D65" s="134">
        <v>207.5</v>
      </c>
      <c r="E65" s="41">
        <v>1625</v>
      </c>
      <c r="F65" s="332">
        <f t="shared" si="1"/>
        <v>0.12769230769230769</v>
      </c>
      <c r="G65" s="377">
        <f>Muut[[#This Row],[Keskim. työttömyysaste 2024, %]]/$F$12</f>
        <v>1.1826315809515617</v>
      </c>
      <c r="H65" s="166">
        <v>0</v>
      </c>
      <c r="I65" s="383">
        <v>10</v>
      </c>
      <c r="J65" s="389">
        <v>218</v>
      </c>
      <c r="K65" s="269">
        <v>867.07</v>
      </c>
      <c r="L65" s="170">
        <f t="shared" si="2"/>
        <v>4.7274153182557344</v>
      </c>
      <c r="M65" s="377">
        <v>3.9204048322959166</v>
      </c>
      <c r="N65" s="166">
        <v>3</v>
      </c>
      <c r="O65" s="397">
        <v>233</v>
      </c>
      <c r="P65" s="269">
        <v>944</v>
      </c>
      <c r="Q65" s="15">
        <v>157</v>
      </c>
      <c r="R65" s="158">
        <v>0.1663135593220339</v>
      </c>
      <c r="S65" s="401">
        <v>1.1707920772713132</v>
      </c>
      <c r="T65" s="482">
        <v>268.75</v>
      </c>
      <c r="U65" s="197">
        <v>368078.78814483189</v>
      </c>
      <c r="V65" s="159">
        <v>0</v>
      </c>
      <c r="W65" s="159">
        <v>0</v>
      </c>
      <c r="X65" s="159">
        <v>437251.32</v>
      </c>
      <c r="Y65" s="159">
        <v>731494.53783308552</v>
      </c>
      <c r="Z65" s="159">
        <v>0</v>
      </c>
      <c r="AA65" s="155">
        <v>75601.510000000009</v>
      </c>
      <c r="AB65" s="159">
        <v>149539.23074274609</v>
      </c>
      <c r="AC65" s="159">
        <v>202796.0625</v>
      </c>
      <c r="AD65" s="174">
        <f>SUM(Muut[[#This Row],[Työttömyysaste]:[Työttömät ja palveluissa olevat ]])</f>
        <v>1964761.4492206634</v>
      </c>
      <c r="AF65" s="62"/>
    </row>
    <row r="66" spans="1:32" s="45" customFormat="1" x14ac:dyDescent="0.25">
      <c r="A66" s="90">
        <v>176</v>
      </c>
      <c r="B66" s="151" t="s">
        <v>65</v>
      </c>
      <c r="C66" s="395">
        <v>4160</v>
      </c>
      <c r="D66" s="134">
        <v>305.25</v>
      </c>
      <c r="E66" s="41">
        <v>1661</v>
      </c>
      <c r="F66" s="332">
        <f t="shared" si="1"/>
        <v>0.18377483443708609</v>
      </c>
      <c r="G66" s="377">
        <f>Muut[[#This Row],[Keskim. työttömyysaste 2024, %]]/$F$12</f>
        <v>1.7020439752185266</v>
      </c>
      <c r="H66" s="166">
        <v>0</v>
      </c>
      <c r="I66" s="383">
        <v>2</v>
      </c>
      <c r="J66" s="389">
        <v>150</v>
      </c>
      <c r="K66" s="269">
        <v>1501.6</v>
      </c>
      <c r="L66" s="170">
        <f t="shared" si="2"/>
        <v>2.7703782631859353</v>
      </c>
      <c r="M66" s="377">
        <v>6.6898380283442336</v>
      </c>
      <c r="N66" s="166">
        <v>3</v>
      </c>
      <c r="O66" s="397">
        <v>181</v>
      </c>
      <c r="P66" s="269">
        <v>893</v>
      </c>
      <c r="Q66" s="15">
        <v>157</v>
      </c>
      <c r="R66" s="158">
        <v>0.17581187010078386</v>
      </c>
      <c r="S66" s="401">
        <v>1.2376570223338406</v>
      </c>
      <c r="T66" s="482">
        <v>385.41666666666669</v>
      </c>
      <c r="U66" s="197">
        <v>537622.58799950581</v>
      </c>
      <c r="V66" s="159">
        <v>0</v>
      </c>
      <c r="W66" s="159">
        <v>0</v>
      </c>
      <c r="X66" s="159">
        <v>300861</v>
      </c>
      <c r="Y66" s="159">
        <v>1266809.1365289548</v>
      </c>
      <c r="Z66" s="159">
        <v>0</v>
      </c>
      <c r="AA66" s="155">
        <v>58729.070000000007</v>
      </c>
      <c r="AB66" s="159">
        <v>160432.03411423747</v>
      </c>
      <c r="AC66" s="159">
        <v>290831.5625</v>
      </c>
      <c r="AD66" s="174">
        <f>SUM(Muut[[#This Row],[Työttömyysaste]:[Työttömät ja palveluissa olevat ]])</f>
        <v>2615285.391142698</v>
      </c>
      <c r="AF66" s="62"/>
    </row>
    <row r="67" spans="1:32" s="45" customFormat="1" x14ac:dyDescent="0.25">
      <c r="A67" s="90">
        <v>177</v>
      </c>
      <c r="B67" s="151" t="s">
        <v>66</v>
      </c>
      <c r="C67" s="395">
        <v>1668</v>
      </c>
      <c r="D67" s="134">
        <v>52.083333333333336</v>
      </c>
      <c r="E67" s="41">
        <v>754</v>
      </c>
      <c r="F67" s="332">
        <f t="shared" si="1"/>
        <v>6.9076038903625112E-2</v>
      </c>
      <c r="G67" s="377">
        <f>Muut[[#This Row],[Keskim. työttömyysaste 2024, %]]/$F$12</f>
        <v>0.63975275073979199</v>
      </c>
      <c r="H67" s="166">
        <v>0</v>
      </c>
      <c r="I67" s="383">
        <v>4</v>
      </c>
      <c r="J67" s="389">
        <v>33</v>
      </c>
      <c r="K67" s="269">
        <v>258.48</v>
      </c>
      <c r="L67" s="170">
        <f t="shared" si="2"/>
        <v>6.4531104921077063</v>
      </c>
      <c r="M67" s="377">
        <v>2.8720075195715689</v>
      </c>
      <c r="N67" s="166">
        <v>0</v>
      </c>
      <c r="O67" s="397">
        <v>0</v>
      </c>
      <c r="P67" s="269">
        <v>453</v>
      </c>
      <c r="Q67" s="15">
        <v>74</v>
      </c>
      <c r="R67" s="158">
        <v>0.16335540838852097</v>
      </c>
      <c r="S67" s="401">
        <v>1.1499676797270126</v>
      </c>
      <c r="T67" s="482">
        <v>81</v>
      </c>
      <c r="U67" s="197">
        <v>81025.479174605571</v>
      </c>
      <c r="V67" s="159">
        <v>0</v>
      </c>
      <c r="W67" s="159">
        <v>0</v>
      </c>
      <c r="X67" s="159">
        <v>66189.42</v>
      </c>
      <c r="Y67" s="159">
        <v>218063.94886121756</v>
      </c>
      <c r="Z67" s="159">
        <v>0</v>
      </c>
      <c r="AA67" s="155">
        <v>0</v>
      </c>
      <c r="AB67" s="159">
        <v>59769.432157689916</v>
      </c>
      <c r="AC67" s="159">
        <v>61121.79</v>
      </c>
      <c r="AD67" s="174">
        <f>SUM(Muut[[#This Row],[Työttömyysaste]:[Työttömät ja palveluissa olevat ]])</f>
        <v>486170.07019351301</v>
      </c>
      <c r="AF67" s="62"/>
    </row>
    <row r="68" spans="1:32" s="45" customFormat="1" x14ac:dyDescent="0.25">
      <c r="A68" s="90">
        <v>178</v>
      </c>
      <c r="B68" s="151" t="s">
        <v>67</v>
      </c>
      <c r="C68" s="395">
        <v>5674</v>
      </c>
      <c r="D68" s="134">
        <v>196.41666666666666</v>
      </c>
      <c r="E68" s="41">
        <v>2359</v>
      </c>
      <c r="F68" s="332">
        <f t="shared" si="1"/>
        <v>8.3262681927370352E-2</v>
      </c>
      <c r="G68" s="377">
        <f>Muut[[#This Row],[Keskim. työttömyysaste 2024, %]]/$F$12</f>
        <v>0.77114337536531896</v>
      </c>
      <c r="H68" s="166">
        <v>0</v>
      </c>
      <c r="I68" s="383">
        <v>15</v>
      </c>
      <c r="J68" s="389">
        <v>259</v>
      </c>
      <c r="K68" s="269">
        <v>1163.5</v>
      </c>
      <c r="L68" s="170">
        <f t="shared" si="2"/>
        <v>4.8766652342071337</v>
      </c>
      <c r="M68" s="377">
        <v>3.8004211828931793</v>
      </c>
      <c r="N68" s="166">
        <v>0</v>
      </c>
      <c r="O68" s="397">
        <v>0</v>
      </c>
      <c r="P68" s="269">
        <v>1328</v>
      </c>
      <c r="Q68" s="15">
        <v>188</v>
      </c>
      <c r="R68" s="158">
        <v>0.14156626506024098</v>
      </c>
      <c r="S68" s="401">
        <v>0.99657936621083631</v>
      </c>
      <c r="T68" s="482">
        <v>268.75</v>
      </c>
      <c r="U68" s="197">
        <v>332229.24817270675</v>
      </c>
      <c r="V68" s="159">
        <v>0</v>
      </c>
      <c r="W68" s="159">
        <v>0</v>
      </c>
      <c r="X68" s="159">
        <v>519486.66</v>
      </c>
      <c r="Y68" s="159">
        <v>981574.60731981823</v>
      </c>
      <c r="Z68" s="159">
        <v>0</v>
      </c>
      <c r="AA68" s="155">
        <v>0</v>
      </c>
      <c r="AB68" s="159">
        <v>176197.06565210968</v>
      </c>
      <c r="AC68" s="159">
        <v>202796.0625</v>
      </c>
      <c r="AD68" s="174">
        <f>SUM(Muut[[#This Row],[Työttömyysaste]:[Työttömät ja palveluissa olevat ]])</f>
        <v>2212283.6436446346</v>
      </c>
      <c r="AF68" s="62"/>
    </row>
    <row r="69" spans="1:32" s="45" customFormat="1" x14ac:dyDescent="0.25">
      <c r="A69" s="90">
        <v>179</v>
      </c>
      <c r="B69" s="151" t="s">
        <v>68</v>
      </c>
      <c r="C69" s="395">
        <v>149194</v>
      </c>
      <c r="D69" s="134">
        <v>10030</v>
      </c>
      <c r="E69" s="41">
        <v>72062</v>
      </c>
      <c r="F69" s="332">
        <f t="shared" si="1"/>
        <v>0.13918570120174295</v>
      </c>
      <c r="G69" s="377">
        <f>Muut[[#This Row],[Keskim. työttömyysaste 2024, %]]/$F$12</f>
        <v>1.2890784796113834</v>
      </c>
      <c r="H69" s="166">
        <v>0</v>
      </c>
      <c r="I69" s="383">
        <v>290</v>
      </c>
      <c r="J69" s="389">
        <v>11303</v>
      </c>
      <c r="K69" s="269">
        <v>1171.03</v>
      </c>
      <c r="L69" s="170">
        <f t="shared" si="2"/>
        <v>127.40408016874034</v>
      </c>
      <c r="M69" s="377">
        <v>0.14546929606503167</v>
      </c>
      <c r="N69" s="166">
        <v>3</v>
      </c>
      <c r="O69" s="397">
        <v>437</v>
      </c>
      <c r="P69" s="269">
        <v>48188</v>
      </c>
      <c r="Q69" s="15">
        <v>4634</v>
      </c>
      <c r="R69" s="158">
        <v>9.6165020337013365E-2</v>
      </c>
      <c r="S69" s="401">
        <v>0.67696972141160638</v>
      </c>
      <c r="T69" s="482">
        <v>14012.333333333334</v>
      </c>
      <c r="U69" s="197">
        <v>14603068.281994598</v>
      </c>
      <c r="V69" s="159">
        <v>0</v>
      </c>
      <c r="W69" s="159">
        <v>0</v>
      </c>
      <c r="X69" s="159">
        <v>22670879.219999999</v>
      </c>
      <c r="Y69" s="159">
        <v>987927.21307239088</v>
      </c>
      <c r="Z69" s="159">
        <v>0</v>
      </c>
      <c r="AA69" s="155">
        <v>141793.39000000001</v>
      </c>
      <c r="AB69" s="159">
        <v>3147154.4104033848</v>
      </c>
      <c r="AC69" s="159">
        <v>10573566.610000001</v>
      </c>
      <c r="AD69" s="174">
        <f>SUM(Muut[[#This Row],[Työttömyysaste]:[Työttömät ja palveluissa olevat ]])</f>
        <v>52124389.12547037</v>
      </c>
      <c r="AF69" s="62"/>
    </row>
    <row r="70" spans="1:32" s="45" customFormat="1" x14ac:dyDescent="0.25">
      <c r="A70" s="90">
        <v>181</v>
      </c>
      <c r="B70" s="151" t="s">
        <v>69</v>
      </c>
      <c r="C70" s="395">
        <v>1658</v>
      </c>
      <c r="D70" s="134">
        <v>50.5</v>
      </c>
      <c r="E70" s="41">
        <v>733</v>
      </c>
      <c r="F70" s="332">
        <f t="shared" si="1"/>
        <v>6.8894952251023198E-2</v>
      </c>
      <c r="G70" s="377">
        <f>Muut[[#This Row],[Keskim. työttömyysaste 2024, %]]/$F$12</f>
        <v>0.63807560355586079</v>
      </c>
      <c r="H70" s="166">
        <v>0</v>
      </c>
      <c r="I70" s="383">
        <v>3</v>
      </c>
      <c r="J70" s="389">
        <v>51</v>
      </c>
      <c r="K70" s="269">
        <v>215.07</v>
      </c>
      <c r="L70" s="170">
        <f t="shared" si="2"/>
        <v>7.7091179615938996</v>
      </c>
      <c r="M70" s="377">
        <v>2.4040859084386934</v>
      </c>
      <c r="N70" s="166">
        <v>0</v>
      </c>
      <c r="O70" s="397">
        <v>0</v>
      </c>
      <c r="P70" s="269">
        <v>440</v>
      </c>
      <c r="Q70" s="15">
        <v>69</v>
      </c>
      <c r="R70" s="158">
        <v>0.15681818181818183</v>
      </c>
      <c r="S70" s="401">
        <v>1.1039477814873229</v>
      </c>
      <c r="T70" s="482">
        <v>74.666666666666671</v>
      </c>
      <c r="U70" s="197">
        <v>80328.575598318232</v>
      </c>
      <c r="V70" s="159">
        <v>0</v>
      </c>
      <c r="W70" s="159">
        <v>0</v>
      </c>
      <c r="X70" s="159">
        <v>102292.74</v>
      </c>
      <c r="Y70" s="159">
        <v>181441.55633543042</v>
      </c>
      <c r="Z70" s="159">
        <v>0</v>
      </c>
      <c r="AA70" s="155">
        <v>0</v>
      </c>
      <c r="AB70" s="159">
        <v>57033.563340358378</v>
      </c>
      <c r="AC70" s="159">
        <v>56342.720000000008</v>
      </c>
      <c r="AD70" s="174">
        <f>SUM(Muut[[#This Row],[Työttömyysaste]:[Työttömät ja palveluissa olevat ]])</f>
        <v>477439.15527410706</v>
      </c>
      <c r="AF70" s="62"/>
    </row>
    <row r="71" spans="1:32" s="45" customFormat="1" x14ac:dyDescent="0.25">
      <c r="A71" s="90">
        <v>182</v>
      </c>
      <c r="B71" s="151" t="s">
        <v>70</v>
      </c>
      <c r="C71" s="395">
        <v>19116</v>
      </c>
      <c r="D71" s="134">
        <v>1073</v>
      </c>
      <c r="E71" s="41">
        <v>8311</v>
      </c>
      <c r="F71" s="332">
        <f t="shared" si="1"/>
        <v>0.12910600409096379</v>
      </c>
      <c r="G71" s="377">
        <f>Muut[[#This Row],[Keskim. työttömyysaste 2024, %]]/$F$12</f>
        <v>1.1957246328130475</v>
      </c>
      <c r="H71" s="166">
        <v>0</v>
      </c>
      <c r="I71" s="383">
        <v>25</v>
      </c>
      <c r="J71" s="389">
        <v>793</v>
      </c>
      <c r="K71" s="269">
        <v>1571.42</v>
      </c>
      <c r="L71" s="170">
        <f t="shared" si="2"/>
        <v>12.164793626147052</v>
      </c>
      <c r="M71" s="377">
        <v>1.5235262041867936</v>
      </c>
      <c r="N71" s="166">
        <v>0</v>
      </c>
      <c r="O71" s="397">
        <v>0</v>
      </c>
      <c r="P71" s="269">
        <v>4872</v>
      </c>
      <c r="Q71" s="15">
        <v>621</v>
      </c>
      <c r="R71" s="158">
        <v>0.12746305418719212</v>
      </c>
      <c r="S71" s="401">
        <v>0.89729745785915405</v>
      </c>
      <c r="T71" s="482">
        <v>1518.5</v>
      </c>
      <c r="U71" s="197">
        <v>1735567.8550992608</v>
      </c>
      <c r="V71" s="159">
        <v>0</v>
      </c>
      <c r="W71" s="159">
        <v>0</v>
      </c>
      <c r="X71" s="159">
        <v>1590551.82</v>
      </c>
      <c r="Y71" s="159">
        <v>1325712.0493635659</v>
      </c>
      <c r="Z71" s="159">
        <v>0</v>
      </c>
      <c r="AA71" s="155">
        <v>0</v>
      </c>
      <c r="AB71" s="159">
        <v>534479.3224502129</v>
      </c>
      <c r="AC71" s="159">
        <v>1145844.915</v>
      </c>
      <c r="AD71" s="174">
        <f>SUM(Muut[[#This Row],[Työttömyysaste]:[Työttömät ja palveluissa olevat ]])</f>
        <v>6332155.9619130399</v>
      </c>
      <c r="AF71" s="62"/>
    </row>
    <row r="72" spans="1:32" s="45" customFormat="1" x14ac:dyDescent="0.25">
      <c r="A72" s="90">
        <v>186</v>
      </c>
      <c r="B72" s="151" t="s">
        <v>71</v>
      </c>
      <c r="C72" s="395">
        <v>46871</v>
      </c>
      <c r="D72" s="134">
        <v>2683.25</v>
      </c>
      <c r="E72" s="41">
        <v>23742</v>
      </c>
      <c r="F72" s="332">
        <f t="shared" si="1"/>
        <v>0.11301701625810799</v>
      </c>
      <c r="G72" s="377">
        <f>Muut[[#This Row],[Keskim. työttömyysaste 2024, %]]/$F$12</f>
        <v>1.0467153035860302</v>
      </c>
      <c r="H72" s="166">
        <v>0</v>
      </c>
      <c r="I72" s="383">
        <v>485</v>
      </c>
      <c r="J72" s="389">
        <v>4474</v>
      </c>
      <c r="K72" s="269">
        <v>37.54</v>
      </c>
      <c r="L72" s="170">
        <f t="shared" si="2"/>
        <v>1248.5615343633458</v>
      </c>
      <c r="M72" s="377">
        <v>1.4843787308736752E-2</v>
      </c>
      <c r="N72" s="166">
        <v>0</v>
      </c>
      <c r="O72" s="397">
        <v>0</v>
      </c>
      <c r="P72" s="269">
        <v>15917</v>
      </c>
      <c r="Q72" s="15">
        <v>2279</v>
      </c>
      <c r="R72" s="158">
        <v>0.14318024753408307</v>
      </c>
      <c r="S72" s="401">
        <v>1.0079412653905067</v>
      </c>
      <c r="T72" s="482">
        <v>3446.5833333333335</v>
      </c>
      <c r="U72" s="197">
        <v>3725170.8260633359</v>
      </c>
      <c r="V72" s="159">
        <v>0</v>
      </c>
      <c r="W72" s="159">
        <v>0</v>
      </c>
      <c r="X72" s="159">
        <v>8973680.7599999998</v>
      </c>
      <c r="Y72" s="159">
        <v>31670.228413223875</v>
      </c>
      <c r="Z72" s="159">
        <v>0</v>
      </c>
      <c r="AA72" s="155">
        <v>0</v>
      </c>
      <c r="AB72" s="159">
        <v>1472098.5809616905</v>
      </c>
      <c r="AC72" s="159">
        <v>2600757.3175000004</v>
      </c>
      <c r="AD72" s="174">
        <f>SUM(Muut[[#This Row],[Työttömyysaste]:[Työttömät ja palveluissa olevat ]])</f>
        <v>16803377.712938253</v>
      </c>
      <c r="AF72" s="62"/>
    </row>
    <row r="73" spans="1:32" s="45" customFormat="1" x14ac:dyDescent="0.25">
      <c r="A73" s="90">
        <v>202</v>
      </c>
      <c r="B73" s="151" t="s">
        <v>72</v>
      </c>
      <c r="C73" s="395">
        <v>36551</v>
      </c>
      <c r="D73" s="134">
        <v>1169</v>
      </c>
      <c r="E73" s="41">
        <v>17685</v>
      </c>
      <c r="F73" s="332">
        <f t="shared" si="1"/>
        <v>6.6101215719536324E-2</v>
      </c>
      <c r="G73" s="377">
        <f>Muut[[#This Row],[Keskim. työttömyysaste 2024, %]]/$F$12</f>
        <v>0.61220120978301273</v>
      </c>
      <c r="H73" s="166">
        <v>0</v>
      </c>
      <c r="I73" s="383">
        <v>1846</v>
      </c>
      <c r="J73" s="389">
        <v>2433</v>
      </c>
      <c r="K73" s="269">
        <v>150.63999999999999</v>
      </c>
      <c r="L73" s="170">
        <f t="shared" si="2"/>
        <v>242.63807753584709</v>
      </c>
      <c r="M73" s="377">
        <v>7.6382825178053171E-2</v>
      </c>
      <c r="N73" s="166">
        <v>3</v>
      </c>
      <c r="O73" s="397">
        <v>233</v>
      </c>
      <c r="P73" s="269">
        <v>12598</v>
      </c>
      <c r="Q73" s="15">
        <v>1148</v>
      </c>
      <c r="R73" s="158">
        <v>9.1125575488172725E-2</v>
      </c>
      <c r="S73" s="401">
        <v>0.6414937077484999</v>
      </c>
      <c r="T73" s="482">
        <v>1658.9166666666667</v>
      </c>
      <c r="U73" s="197">
        <v>1699052.6881778818</v>
      </c>
      <c r="V73" s="159">
        <v>0</v>
      </c>
      <c r="W73" s="159">
        <v>0</v>
      </c>
      <c r="X73" s="159">
        <v>4879965.42</v>
      </c>
      <c r="Y73" s="159">
        <v>127085.86063313915</v>
      </c>
      <c r="Z73" s="159">
        <v>0</v>
      </c>
      <c r="AA73" s="155">
        <v>75601.510000000009</v>
      </c>
      <c r="AB73" s="159">
        <v>730615.88971128454</v>
      </c>
      <c r="AC73" s="159">
        <v>1251801.9275000002</v>
      </c>
      <c r="AD73" s="174">
        <f>SUM(Muut[[#This Row],[Työttömyysaste]:[Työttömät ja palveluissa olevat ]])</f>
        <v>8764123.2960223053</v>
      </c>
      <c r="AF73" s="62"/>
    </row>
    <row r="74" spans="1:32" s="45" customFormat="1" x14ac:dyDescent="0.25">
      <c r="A74" s="90">
        <v>204</v>
      </c>
      <c r="B74" s="151" t="s">
        <v>73</v>
      </c>
      <c r="C74" s="395">
        <v>2589</v>
      </c>
      <c r="D74" s="134">
        <v>147.5</v>
      </c>
      <c r="E74" s="41">
        <v>1008</v>
      </c>
      <c r="F74" s="332">
        <f t="shared" si="1"/>
        <v>0.14632936507936509</v>
      </c>
      <c r="G74" s="377">
        <f>Muut[[#This Row],[Keskim. työttömyysaste 2024, %]]/$F$12</f>
        <v>1.3552400414004948</v>
      </c>
      <c r="H74" s="166">
        <v>0</v>
      </c>
      <c r="I74" s="383">
        <v>4</v>
      </c>
      <c r="J74" s="389">
        <v>64</v>
      </c>
      <c r="K74" s="269">
        <v>674.1</v>
      </c>
      <c r="L74" s="170">
        <f t="shared" si="2"/>
        <v>3.8406764574988874</v>
      </c>
      <c r="M74" s="377">
        <v>4.8255514524721947</v>
      </c>
      <c r="N74" s="166">
        <v>0</v>
      </c>
      <c r="O74" s="397">
        <v>0</v>
      </c>
      <c r="P74" s="269">
        <v>615</v>
      </c>
      <c r="Q74" s="15">
        <v>108</v>
      </c>
      <c r="R74" s="158">
        <v>0.17560975609756097</v>
      </c>
      <c r="S74" s="401">
        <v>1.2362342070526118</v>
      </c>
      <c r="T74" s="482">
        <v>175</v>
      </c>
      <c r="U74" s="197">
        <v>266416.84135342395</v>
      </c>
      <c r="V74" s="159">
        <v>0</v>
      </c>
      <c r="W74" s="159">
        <v>0</v>
      </c>
      <c r="X74" s="159">
        <v>128367.36</v>
      </c>
      <c r="Y74" s="159">
        <v>568697.41537970735</v>
      </c>
      <c r="Z74" s="159">
        <v>0</v>
      </c>
      <c r="AA74" s="155">
        <v>0</v>
      </c>
      <c r="AB74" s="159">
        <v>99731.018881765049</v>
      </c>
      <c r="AC74" s="159">
        <v>132053.25</v>
      </c>
      <c r="AD74" s="174">
        <f>SUM(Muut[[#This Row],[Työttömyysaste]:[Työttömät ja palveluissa olevat ]])</f>
        <v>1195265.8856148962</v>
      </c>
      <c r="AF74" s="62"/>
    </row>
    <row r="75" spans="1:32" s="45" customFormat="1" x14ac:dyDescent="0.25">
      <c r="A75" s="90">
        <v>205</v>
      </c>
      <c r="B75" s="151" t="s">
        <v>74</v>
      </c>
      <c r="C75" s="395">
        <v>36433</v>
      </c>
      <c r="D75" s="134">
        <v>1667.5</v>
      </c>
      <c r="E75" s="41">
        <v>16534</v>
      </c>
      <c r="F75" s="332">
        <f t="shared" si="1"/>
        <v>0.10085278819402443</v>
      </c>
      <c r="G75" s="377">
        <f>Muut[[#This Row],[Keskim. työttömyysaste 2024, %]]/$F$12</f>
        <v>0.93405542198104674</v>
      </c>
      <c r="H75" s="166">
        <v>0</v>
      </c>
      <c r="I75" s="383">
        <v>39</v>
      </c>
      <c r="J75" s="389">
        <v>2835</v>
      </c>
      <c r="K75" s="269">
        <v>1835.09</v>
      </c>
      <c r="L75" s="170">
        <f t="shared" si="2"/>
        <v>19.853522170574742</v>
      </c>
      <c r="M75" s="377">
        <v>0.93350598945249996</v>
      </c>
      <c r="N75" s="166">
        <v>0</v>
      </c>
      <c r="O75" s="397">
        <v>0</v>
      </c>
      <c r="P75" s="269">
        <v>10873</v>
      </c>
      <c r="Q75" s="15">
        <v>1323</v>
      </c>
      <c r="R75" s="158">
        <v>0.12167754989423342</v>
      </c>
      <c r="S75" s="401">
        <v>0.8565694341380129</v>
      </c>
      <c r="T75" s="482">
        <v>2687.1666666666665</v>
      </c>
      <c r="U75" s="197">
        <v>2583931.3994834642</v>
      </c>
      <c r="V75" s="159">
        <v>0</v>
      </c>
      <c r="W75" s="159">
        <v>0</v>
      </c>
      <c r="X75" s="159">
        <v>5686272.9000000004</v>
      </c>
      <c r="Y75" s="159">
        <v>1548154.4874486679</v>
      </c>
      <c r="Z75" s="159">
        <v>0</v>
      </c>
      <c r="AA75" s="155">
        <v>0</v>
      </c>
      <c r="AB75" s="159">
        <v>972422.40308348904</v>
      </c>
      <c r="AC75" s="159">
        <v>2027709.095</v>
      </c>
      <c r="AD75" s="174">
        <f>SUM(Muut[[#This Row],[Työttömyysaste]:[Työttömät ja palveluissa olevat ]])</f>
        <v>12818490.285015622</v>
      </c>
      <c r="AF75" s="62"/>
    </row>
    <row r="76" spans="1:32" s="45" customFormat="1" x14ac:dyDescent="0.25">
      <c r="A76" s="90">
        <v>208</v>
      </c>
      <c r="B76" s="151" t="s">
        <v>75</v>
      </c>
      <c r="C76" s="395">
        <v>12271</v>
      </c>
      <c r="D76" s="134">
        <v>438</v>
      </c>
      <c r="E76" s="41">
        <v>5351</v>
      </c>
      <c r="F76" s="332">
        <f t="shared" si="1"/>
        <v>8.1853859091758546E-2</v>
      </c>
      <c r="G76" s="377">
        <f>Muut[[#This Row],[Keskim. työttömyysaste 2024, %]]/$F$12</f>
        <v>0.75809546036189523</v>
      </c>
      <c r="H76" s="166">
        <v>0</v>
      </c>
      <c r="I76" s="383">
        <v>52</v>
      </c>
      <c r="J76" s="389">
        <v>494</v>
      </c>
      <c r="K76" s="269">
        <v>924.06</v>
      </c>
      <c r="L76" s="170">
        <f t="shared" si="2"/>
        <v>13.279440728956995</v>
      </c>
      <c r="M76" s="377">
        <v>1.3956447591611174</v>
      </c>
      <c r="N76" s="166">
        <v>0</v>
      </c>
      <c r="O76" s="397">
        <v>0</v>
      </c>
      <c r="P76" s="269">
        <v>3387</v>
      </c>
      <c r="Q76" s="15">
        <v>417</v>
      </c>
      <c r="R76" s="158">
        <v>0.12311780336581045</v>
      </c>
      <c r="S76" s="401">
        <v>0.8667083389913437</v>
      </c>
      <c r="T76" s="482">
        <v>576.58333333333337</v>
      </c>
      <c r="U76" s="197">
        <v>706345.61269407498</v>
      </c>
      <c r="V76" s="159">
        <v>0</v>
      </c>
      <c r="W76" s="159">
        <v>0</v>
      </c>
      <c r="X76" s="159">
        <v>990835.56</v>
      </c>
      <c r="Y76" s="159">
        <v>779573.55534159963</v>
      </c>
      <c r="Z76" s="159">
        <v>0</v>
      </c>
      <c r="AA76" s="155">
        <v>0</v>
      </c>
      <c r="AB76" s="159">
        <v>331398.37934508821</v>
      </c>
      <c r="AC76" s="159">
        <v>435084.01750000007</v>
      </c>
      <c r="AD76" s="174">
        <f>SUM(Muut[[#This Row],[Työttömyysaste]:[Työttömät ja palveluissa olevat ]])</f>
        <v>3243237.1248807628</v>
      </c>
      <c r="AF76" s="62"/>
    </row>
    <row r="77" spans="1:32" s="45" customFormat="1" x14ac:dyDescent="0.25">
      <c r="A77" s="90">
        <v>211</v>
      </c>
      <c r="B77" s="151" t="s">
        <v>76</v>
      </c>
      <c r="C77" s="395">
        <v>33951</v>
      </c>
      <c r="D77" s="134">
        <v>1359.9166666666667</v>
      </c>
      <c r="E77" s="41">
        <v>16183</v>
      </c>
      <c r="F77" s="332">
        <f t="shared" ref="F77:F140" si="3">D77/E77</f>
        <v>8.4033656717955055E-2</v>
      </c>
      <c r="G77" s="377">
        <f>Muut[[#This Row],[Keskim. työttömyysaste 2024, %]]/$F$12</f>
        <v>0.77828381437798089</v>
      </c>
      <c r="H77" s="166">
        <v>0</v>
      </c>
      <c r="I77" s="383">
        <v>88</v>
      </c>
      <c r="J77" s="389">
        <v>1222</v>
      </c>
      <c r="K77" s="269">
        <v>658.03</v>
      </c>
      <c r="L77" s="170">
        <f t="shared" si="2"/>
        <v>51.594912086075105</v>
      </c>
      <c r="M77" s="377">
        <v>0.35920948614158937</v>
      </c>
      <c r="N77" s="166">
        <v>0</v>
      </c>
      <c r="O77" s="397">
        <v>0</v>
      </c>
      <c r="P77" s="269">
        <v>11377</v>
      </c>
      <c r="Q77" s="15">
        <v>872</v>
      </c>
      <c r="R77" s="158">
        <v>7.6645864463391056E-2</v>
      </c>
      <c r="S77" s="401">
        <v>0.53956136369850694</v>
      </c>
      <c r="T77" s="482">
        <v>1752.1666666666667</v>
      </c>
      <c r="U77" s="197">
        <v>2006337.4014632229</v>
      </c>
      <c r="V77" s="159">
        <v>0</v>
      </c>
      <c r="W77" s="159">
        <v>0</v>
      </c>
      <c r="X77" s="159">
        <v>2451014.2799999998</v>
      </c>
      <c r="Y77" s="159">
        <v>555140.12793696602</v>
      </c>
      <c r="Z77" s="159">
        <v>0</v>
      </c>
      <c r="AA77" s="155">
        <v>0</v>
      </c>
      <c r="AB77" s="159">
        <v>570809.06728419673</v>
      </c>
      <c r="AC77" s="159">
        <v>1322167.4450000001</v>
      </c>
      <c r="AD77" s="174">
        <f>SUM(Muut[[#This Row],[Työttömyysaste]:[Työttömät ja palveluissa olevat ]])</f>
        <v>6905468.3216843856</v>
      </c>
      <c r="AF77" s="62"/>
    </row>
    <row r="78" spans="1:32" s="45" customFormat="1" x14ac:dyDescent="0.25">
      <c r="A78" s="90">
        <v>213</v>
      </c>
      <c r="B78" s="151" t="s">
        <v>77</v>
      </c>
      <c r="C78" s="395">
        <v>5062</v>
      </c>
      <c r="D78" s="134">
        <v>204.25</v>
      </c>
      <c r="E78" s="41">
        <v>2014</v>
      </c>
      <c r="F78" s="332">
        <f t="shared" si="3"/>
        <v>0.10141509433962265</v>
      </c>
      <c r="G78" s="377">
        <f>Muut[[#This Row],[Keskim. työttömyysaste 2024, %]]/$F$12</f>
        <v>0.93926326118425074</v>
      </c>
      <c r="H78" s="166">
        <v>0</v>
      </c>
      <c r="I78" s="383">
        <v>10</v>
      </c>
      <c r="J78" s="389">
        <v>181</v>
      </c>
      <c r="K78" s="269">
        <v>1068.92</v>
      </c>
      <c r="L78" s="170">
        <f t="shared" ref="L78:L141" si="4">C78/K78</f>
        <v>4.7356210006361561</v>
      </c>
      <c r="M78" s="377">
        <v>3.9136117217720443</v>
      </c>
      <c r="N78" s="166">
        <v>0</v>
      </c>
      <c r="O78" s="397">
        <v>0</v>
      </c>
      <c r="P78" s="269">
        <v>1162</v>
      </c>
      <c r="Q78" s="15">
        <v>154</v>
      </c>
      <c r="R78" s="158">
        <v>0.13253012048192772</v>
      </c>
      <c r="S78" s="401">
        <v>0.93296791730376161</v>
      </c>
      <c r="T78" s="482">
        <v>324.66666666666669</v>
      </c>
      <c r="U78" s="197">
        <v>361013.02919274749</v>
      </c>
      <c r="V78" s="159">
        <v>0</v>
      </c>
      <c r="W78" s="159">
        <v>0</v>
      </c>
      <c r="X78" s="159">
        <v>363038.94</v>
      </c>
      <c r="Y78" s="159">
        <v>901783.17942097131</v>
      </c>
      <c r="Z78" s="159">
        <v>0</v>
      </c>
      <c r="AA78" s="155">
        <v>0</v>
      </c>
      <c r="AB78" s="159">
        <v>147158.82089472355</v>
      </c>
      <c r="AC78" s="159">
        <v>244990.22000000003</v>
      </c>
      <c r="AD78" s="174">
        <f>SUM(Muut[[#This Row],[Työttömyysaste]:[Työttömät ja palveluissa olevat ]])</f>
        <v>2017984.1895084423</v>
      </c>
      <c r="AF78" s="62"/>
    </row>
    <row r="79" spans="1:32" s="45" customFormat="1" x14ac:dyDescent="0.25">
      <c r="A79" s="90">
        <v>214</v>
      </c>
      <c r="B79" s="151" t="s">
        <v>78</v>
      </c>
      <c r="C79" s="395">
        <v>12478</v>
      </c>
      <c r="D79" s="134">
        <v>580</v>
      </c>
      <c r="E79" s="41">
        <v>5372</v>
      </c>
      <c r="F79" s="332">
        <f t="shared" si="3"/>
        <v>0.10796723752792256</v>
      </c>
      <c r="G79" s="377">
        <f>Muut[[#This Row],[Keskim. työttömyysaste 2024, %]]/$F$12</f>
        <v>0.99994641115184213</v>
      </c>
      <c r="H79" s="166">
        <v>0</v>
      </c>
      <c r="I79" s="383">
        <v>12</v>
      </c>
      <c r="J79" s="389">
        <v>871</v>
      </c>
      <c r="K79" s="269">
        <v>1021.24</v>
      </c>
      <c r="L79" s="170">
        <f t="shared" si="4"/>
        <v>12.218479495515256</v>
      </c>
      <c r="M79" s="377">
        <v>1.5168320955780237</v>
      </c>
      <c r="N79" s="166">
        <v>0</v>
      </c>
      <c r="O79" s="397">
        <v>0</v>
      </c>
      <c r="P79" s="269">
        <v>3351</v>
      </c>
      <c r="Q79" s="15">
        <v>524</v>
      </c>
      <c r="R79" s="158">
        <v>0.15637123246792003</v>
      </c>
      <c r="S79" s="401">
        <v>1.1008014068900789</v>
      </c>
      <c r="T79" s="482">
        <v>857.75</v>
      </c>
      <c r="U79" s="197">
        <v>947403.76700251945</v>
      </c>
      <c r="V79" s="159">
        <v>0</v>
      </c>
      <c r="W79" s="159">
        <v>0</v>
      </c>
      <c r="X79" s="159">
        <v>1746999.54</v>
      </c>
      <c r="Y79" s="159">
        <v>861558.44605009991</v>
      </c>
      <c r="Z79" s="159">
        <v>0</v>
      </c>
      <c r="AA79" s="155">
        <v>0</v>
      </c>
      <c r="AB79" s="159">
        <v>428007.52660323447</v>
      </c>
      <c r="AC79" s="159">
        <v>647249.57250000001</v>
      </c>
      <c r="AD79" s="174">
        <f>SUM(Muut[[#This Row],[Työttömyysaste]:[Työttömät ja palveluissa olevat ]])</f>
        <v>4631218.852155854</v>
      </c>
      <c r="AF79" s="62"/>
    </row>
    <row r="80" spans="1:32" s="45" customFormat="1" x14ac:dyDescent="0.25">
      <c r="A80" s="90">
        <v>216</v>
      </c>
      <c r="B80" s="151" t="s">
        <v>79</v>
      </c>
      <c r="C80" s="395">
        <v>1186</v>
      </c>
      <c r="D80" s="134">
        <v>55.75</v>
      </c>
      <c r="E80" s="41">
        <v>490</v>
      </c>
      <c r="F80" s="332">
        <f t="shared" si="3"/>
        <v>0.11377551020408164</v>
      </c>
      <c r="G80" s="377">
        <f>Muut[[#This Row],[Keskim. työttömyysaste 2024, %]]/$F$12</f>
        <v>1.0537401503499439</v>
      </c>
      <c r="H80" s="166">
        <v>0</v>
      </c>
      <c r="I80" s="383">
        <v>1</v>
      </c>
      <c r="J80" s="389">
        <v>20</v>
      </c>
      <c r="K80" s="269">
        <v>445</v>
      </c>
      <c r="L80" s="170">
        <f t="shared" si="4"/>
        <v>2.6651685393258426</v>
      </c>
      <c r="M80" s="377">
        <v>6.9539248961146596</v>
      </c>
      <c r="N80" s="166">
        <v>0</v>
      </c>
      <c r="O80" s="397">
        <v>0</v>
      </c>
      <c r="P80" s="269">
        <v>253</v>
      </c>
      <c r="Q80" s="15">
        <v>40</v>
      </c>
      <c r="R80" s="158">
        <v>0.15810276679841898</v>
      </c>
      <c r="S80" s="401">
        <v>1.112990831997301</v>
      </c>
      <c r="T80" s="482">
        <v>75.25</v>
      </c>
      <c r="U80" s="197">
        <v>94892.440684660512</v>
      </c>
      <c r="V80" s="159">
        <v>0</v>
      </c>
      <c r="W80" s="159">
        <v>0</v>
      </c>
      <c r="X80" s="159">
        <v>40114.800000000003</v>
      </c>
      <c r="Y80" s="159">
        <v>375419.59626757121</v>
      </c>
      <c r="Z80" s="159">
        <v>0</v>
      </c>
      <c r="AA80" s="155">
        <v>0</v>
      </c>
      <c r="AB80" s="159">
        <v>41131.422069492575</v>
      </c>
      <c r="AC80" s="159">
        <v>56782.897499999999</v>
      </c>
      <c r="AD80" s="174">
        <f>SUM(Muut[[#This Row],[Työttömyysaste]:[Työttömät ja palveluissa olevat ]])</f>
        <v>608341.1565217243</v>
      </c>
      <c r="AF80" s="62"/>
    </row>
    <row r="81" spans="1:32" s="45" customFormat="1" x14ac:dyDescent="0.25">
      <c r="A81" s="90">
        <v>217</v>
      </c>
      <c r="B81" s="151" t="s">
        <v>80</v>
      </c>
      <c r="C81" s="395">
        <v>5264</v>
      </c>
      <c r="D81" s="134">
        <v>196.66666666666666</v>
      </c>
      <c r="E81" s="41">
        <v>2396</v>
      </c>
      <c r="F81" s="332">
        <f t="shared" si="3"/>
        <v>8.208124652198108E-2</v>
      </c>
      <c r="G81" s="377">
        <f>Muut[[#This Row],[Keskim. työttömyysaste 2024, %]]/$F$12</f>
        <v>0.76020142556021064</v>
      </c>
      <c r="H81" s="166">
        <v>0</v>
      </c>
      <c r="I81" s="383">
        <v>21</v>
      </c>
      <c r="J81" s="389">
        <v>164</v>
      </c>
      <c r="K81" s="269">
        <v>468.02</v>
      </c>
      <c r="L81" s="170">
        <f t="shared" si="4"/>
        <v>11.247382590487586</v>
      </c>
      <c r="M81" s="377">
        <v>1.6477950944457094</v>
      </c>
      <c r="N81" s="166">
        <v>0</v>
      </c>
      <c r="O81" s="397">
        <v>0</v>
      </c>
      <c r="P81" s="269">
        <v>1438</v>
      </c>
      <c r="Q81" s="15">
        <v>189</v>
      </c>
      <c r="R81" s="158">
        <v>0.13143254520166897</v>
      </c>
      <c r="S81" s="401">
        <v>0.9252413528097172</v>
      </c>
      <c r="T81" s="482">
        <v>282.5</v>
      </c>
      <c r="U81" s="197">
        <v>303849.1040940297</v>
      </c>
      <c r="V81" s="159">
        <v>0</v>
      </c>
      <c r="W81" s="159">
        <v>0</v>
      </c>
      <c r="X81" s="159">
        <v>328941.36</v>
      </c>
      <c r="Y81" s="159">
        <v>394840.17852842406</v>
      </c>
      <c r="Z81" s="159">
        <v>0</v>
      </c>
      <c r="AA81" s="155">
        <v>0</v>
      </c>
      <c r="AB81" s="159">
        <v>151763.86019389133</v>
      </c>
      <c r="AC81" s="159">
        <v>213171.67500000002</v>
      </c>
      <c r="AD81" s="174">
        <f>SUM(Muut[[#This Row],[Työttömyysaste]:[Työttömät ja palveluissa olevat ]])</f>
        <v>1392566.1778163451</v>
      </c>
      <c r="AF81" s="62"/>
    </row>
    <row r="82" spans="1:32" s="45" customFormat="1" x14ac:dyDescent="0.25">
      <c r="A82" s="90">
        <v>218</v>
      </c>
      <c r="B82" s="151" t="s">
        <v>81</v>
      </c>
      <c r="C82" s="395">
        <v>1159</v>
      </c>
      <c r="D82" s="134">
        <v>38.166666666666664</v>
      </c>
      <c r="E82" s="41">
        <v>499</v>
      </c>
      <c r="F82" s="332">
        <f t="shared" si="3"/>
        <v>7.6486305945223779E-2</v>
      </c>
      <c r="G82" s="377">
        <f>Muut[[#This Row],[Keskim. työttömyysaste 2024, %]]/$F$12</f>
        <v>0.70838347709330296</v>
      </c>
      <c r="H82" s="166">
        <v>0</v>
      </c>
      <c r="I82" s="383">
        <v>22</v>
      </c>
      <c r="J82" s="389">
        <v>30</v>
      </c>
      <c r="K82" s="269">
        <v>185.58</v>
      </c>
      <c r="L82" s="170">
        <f t="shared" si="4"/>
        <v>6.2452850522685628</v>
      </c>
      <c r="M82" s="377">
        <v>2.9675798146679275</v>
      </c>
      <c r="N82" s="166">
        <v>0</v>
      </c>
      <c r="O82" s="397">
        <v>0</v>
      </c>
      <c r="P82" s="269">
        <v>277</v>
      </c>
      <c r="Q82" s="15">
        <v>49</v>
      </c>
      <c r="R82" s="158">
        <v>0.17689530685920576</v>
      </c>
      <c r="S82" s="401">
        <v>1.2452840563421064</v>
      </c>
      <c r="T82" s="482">
        <v>50.083333333333329</v>
      </c>
      <c r="U82" s="197">
        <v>62339.779044789924</v>
      </c>
      <c r="V82" s="159">
        <v>0</v>
      </c>
      <c r="W82" s="159">
        <v>0</v>
      </c>
      <c r="X82" s="159">
        <v>60172.2</v>
      </c>
      <c r="Y82" s="159">
        <v>156562.62623670982</v>
      </c>
      <c r="Z82" s="159">
        <v>0</v>
      </c>
      <c r="AA82" s="155">
        <v>0</v>
      </c>
      <c r="AB82" s="159">
        <v>44972.736335723617</v>
      </c>
      <c r="AC82" s="159">
        <v>37792.3825</v>
      </c>
      <c r="AD82" s="174">
        <f>SUM(Muut[[#This Row],[Työttömyysaste]:[Työttömät ja palveluissa olevat ]])</f>
        <v>361839.72411722335</v>
      </c>
      <c r="AF82" s="62"/>
    </row>
    <row r="83" spans="1:32" s="45" customFormat="1" x14ac:dyDescent="0.25">
      <c r="A83" s="90">
        <v>224</v>
      </c>
      <c r="B83" s="151" t="s">
        <v>82</v>
      </c>
      <c r="C83" s="395">
        <v>8440</v>
      </c>
      <c r="D83" s="134">
        <v>493</v>
      </c>
      <c r="E83" s="41">
        <v>3958</v>
      </c>
      <c r="F83" s="332">
        <f t="shared" si="3"/>
        <v>0.1245578575037898</v>
      </c>
      <c r="G83" s="377">
        <f>Muut[[#This Row],[Keskim. työttömyysaste 2024, %]]/$F$12</f>
        <v>1.1536016429008444</v>
      </c>
      <c r="H83" s="166">
        <v>0</v>
      </c>
      <c r="I83" s="383">
        <v>58</v>
      </c>
      <c r="J83" s="389">
        <v>763</v>
      </c>
      <c r="K83" s="269">
        <v>242.44</v>
      </c>
      <c r="L83" s="170">
        <f t="shared" si="4"/>
        <v>34.812737172083814</v>
      </c>
      <c r="M83" s="377">
        <v>0.53237358976821159</v>
      </c>
      <c r="N83" s="166">
        <v>0</v>
      </c>
      <c r="O83" s="397">
        <v>0</v>
      </c>
      <c r="P83" s="269">
        <v>2570</v>
      </c>
      <c r="Q83" s="15">
        <v>589</v>
      </c>
      <c r="R83" s="158">
        <v>0.2291828793774319</v>
      </c>
      <c r="S83" s="401">
        <v>1.6133711557562431</v>
      </c>
      <c r="T83" s="482">
        <v>683.25</v>
      </c>
      <c r="U83" s="197">
        <v>739284.68997169193</v>
      </c>
      <c r="V83" s="159">
        <v>0</v>
      </c>
      <c r="W83" s="159">
        <v>0</v>
      </c>
      <c r="X83" s="159">
        <v>1530379.62</v>
      </c>
      <c r="Y83" s="159">
        <v>204531.97060474151</v>
      </c>
      <c r="Z83" s="159">
        <v>0</v>
      </c>
      <c r="AA83" s="155">
        <v>0</v>
      </c>
      <c r="AB83" s="159">
        <v>424301.12560079672</v>
      </c>
      <c r="AC83" s="159">
        <v>515573.61749999999</v>
      </c>
      <c r="AD83" s="174">
        <f>SUM(Muut[[#This Row],[Työttömyysaste]:[Työttömät ja palveluissa olevat ]])</f>
        <v>3414071.0236772303</v>
      </c>
      <c r="AF83" s="62"/>
    </row>
    <row r="84" spans="1:32" s="45" customFormat="1" x14ac:dyDescent="0.25">
      <c r="A84" s="90">
        <v>226</v>
      </c>
      <c r="B84" s="151" t="s">
        <v>83</v>
      </c>
      <c r="C84" s="395">
        <v>3573</v>
      </c>
      <c r="D84" s="134">
        <v>165.91666666666666</v>
      </c>
      <c r="E84" s="41">
        <v>1444</v>
      </c>
      <c r="F84" s="332">
        <f t="shared" si="3"/>
        <v>0.11490073868882733</v>
      </c>
      <c r="G84" s="377">
        <f>Muut[[#This Row],[Keskim. työttömyysaste 2024, %]]/$F$12</f>
        <v>1.0641615356776577</v>
      </c>
      <c r="H84" s="166">
        <v>0</v>
      </c>
      <c r="I84" s="383">
        <v>2</v>
      </c>
      <c r="J84" s="389">
        <v>80</v>
      </c>
      <c r="K84" s="269">
        <v>887.06</v>
      </c>
      <c r="L84" s="170">
        <f t="shared" si="4"/>
        <v>4.0279124298243643</v>
      </c>
      <c r="M84" s="377">
        <v>4.6012375345428405</v>
      </c>
      <c r="N84" s="166">
        <v>0</v>
      </c>
      <c r="O84" s="397">
        <v>0</v>
      </c>
      <c r="P84" s="269">
        <v>856</v>
      </c>
      <c r="Q84" s="15">
        <v>108</v>
      </c>
      <c r="R84" s="158">
        <v>0.12616822429906541</v>
      </c>
      <c r="S84" s="401">
        <v>0.88818228660906096</v>
      </c>
      <c r="T84" s="482">
        <v>237.25</v>
      </c>
      <c r="U84" s="197">
        <v>288704.77924850828</v>
      </c>
      <c r="V84" s="159">
        <v>0</v>
      </c>
      <c r="W84" s="159">
        <v>0</v>
      </c>
      <c r="X84" s="159">
        <v>160459.20000000001</v>
      </c>
      <c r="Y84" s="159">
        <v>748358.89228114975</v>
      </c>
      <c r="Z84" s="159">
        <v>0</v>
      </c>
      <c r="AA84" s="155">
        <v>0</v>
      </c>
      <c r="AB84" s="159">
        <v>98885.490661288088</v>
      </c>
      <c r="AC84" s="159">
        <v>179026.47750000001</v>
      </c>
      <c r="AD84" s="174">
        <f>SUM(Muut[[#This Row],[Työttömyysaste]:[Työttömät ja palveluissa olevat ]])</f>
        <v>1475434.8396909463</v>
      </c>
      <c r="AF84" s="62"/>
    </row>
    <row r="85" spans="1:32" s="45" customFormat="1" x14ac:dyDescent="0.25">
      <c r="A85" s="90">
        <v>230</v>
      </c>
      <c r="B85" s="151" t="s">
        <v>84</v>
      </c>
      <c r="C85" s="395">
        <v>2170</v>
      </c>
      <c r="D85" s="134">
        <v>79.25</v>
      </c>
      <c r="E85" s="41">
        <v>939</v>
      </c>
      <c r="F85" s="332">
        <f t="shared" si="3"/>
        <v>8.4398296059637917E-2</v>
      </c>
      <c r="G85" s="377">
        <f>Muut[[#This Row],[Keskim. työttömyysaste 2024, %]]/$F$12</f>
        <v>0.78166094812178211</v>
      </c>
      <c r="H85" s="166">
        <v>0</v>
      </c>
      <c r="I85" s="383">
        <v>1</v>
      </c>
      <c r="J85" s="389">
        <v>116</v>
      </c>
      <c r="K85" s="269">
        <v>502.22</v>
      </c>
      <c r="L85" s="170">
        <f t="shared" si="4"/>
        <v>4.3208155788299942</v>
      </c>
      <c r="M85" s="377">
        <v>4.2893249017071113</v>
      </c>
      <c r="N85" s="166">
        <v>0</v>
      </c>
      <c r="O85" s="397">
        <v>0</v>
      </c>
      <c r="P85" s="269">
        <v>578</v>
      </c>
      <c r="Q85" s="15">
        <v>111</v>
      </c>
      <c r="R85" s="158">
        <v>0.19204152249134948</v>
      </c>
      <c r="S85" s="401">
        <v>1.3519083708901471</v>
      </c>
      <c r="T85" s="482">
        <v>127.91666666666666</v>
      </c>
      <c r="U85" s="197">
        <v>128792.78926622462</v>
      </c>
      <c r="V85" s="159">
        <v>0</v>
      </c>
      <c r="W85" s="159">
        <v>0</v>
      </c>
      <c r="X85" s="159">
        <v>232665.84</v>
      </c>
      <c r="Y85" s="159">
        <v>423692.65087078576</v>
      </c>
      <c r="Z85" s="159">
        <v>0</v>
      </c>
      <c r="AA85" s="155">
        <v>0</v>
      </c>
      <c r="AB85" s="159">
        <v>91412.258696153265</v>
      </c>
      <c r="AC85" s="159">
        <v>96524.637499999997</v>
      </c>
      <c r="AD85" s="174">
        <f>SUM(Muut[[#This Row],[Työttömyysaste]:[Työttömät ja palveluissa olevat ]])</f>
        <v>973088.17633316363</v>
      </c>
      <c r="AF85" s="62"/>
    </row>
    <row r="86" spans="1:32" s="45" customFormat="1" x14ac:dyDescent="0.25">
      <c r="A86" s="90">
        <v>231</v>
      </c>
      <c r="B86" s="151" t="s">
        <v>85</v>
      </c>
      <c r="C86" s="395">
        <v>1241</v>
      </c>
      <c r="D86" s="134">
        <v>49.083333333333336</v>
      </c>
      <c r="E86" s="41">
        <v>487</v>
      </c>
      <c r="F86" s="332">
        <f t="shared" si="3"/>
        <v>0.10078713210130048</v>
      </c>
      <c r="G86" s="377">
        <f>Muut[[#This Row],[Keskim. työttömyysaste 2024, %]]/$F$12</f>
        <v>0.93344734331021306</v>
      </c>
      <c r="H86" s="166">
        <v>1</v>
      </c>
      <c r="I86" s="383">
        <v>343</v>
      </c>
      <c r="J86" s="389">
        <v>212</v>
      </c>
      <c r="K86" s="269">
        <v>10.64</v>
      </c>
      <c r="L86" s="170">
        <f t="shared" si="4"/>
        <v>116.63533834586465</v>
      </c>
      <c r="M86" s="377">
        <v>0.15890022801667147</v>
      </c>
      <c r="N86" s="166">
        <v>0</v>
      </c>
      <c r="O86" s="397">
        <v>0</v>
      </c>
      <c r="P86" s="269">
        <v>326</v>
      </c>
      <c r="Q86" s="15">
        <v>87</v>
      </c>
      <c r="R86" s="158">
        <v>0.26687116564417179</v>
      </c>
      <c r="S86" s="401">
        <v>1.8786841413414563</v>
      </c>
      <c r="T86" s="482">
        <v>65.833333333333343</v>
      </c>
      <c r="U86" s="197">
        <v>87957.931060932708</v>
      </c>
      <c r="V86" s="159">
        <v>27994.726200000005</v>
      </c>
      <c r="W86" s="159">
        <v>102797.71739999999</v>
      </c>
      <c r="X86" s="159">
        <v>425216.88</v>
      </c>
      <c r="Y86" s="159">
        <v>8976.3247287347367</v>
      </c>
      <c r="Z86" s="159">
        <v>0</v>
      </c>
      <c r="AA86" s="155">
        <v>0</v>
      </c>
      <c r="AB86" s="159">
        <v>72647.88912465192</v>
      </c>
      <c r="AC86" s="159">
        <v>49677.17500000001</v>
      </c>
      <c r="AD86" s="174">
        <f>SUM(Muut[[#This Row],[Työttömyysaste]:[Työttömät ja palveluissa olevat ]])</f>
        <v>775268.64351431944</v>
      </c>
      <c r="AF86" s="62"/>
    </row>
    <row r="87" spans="1:32" s="45" customFormat="1" x14ac:dyDescent="0.25">
      <c r="A87" s="90">
        <v>232</v>
      </c>
      <c r="B87" s="151" t="s">
        <v>86</v>
      </c>
      <c r="C87" s="395">
        <v>12518</v>
      </c>
      <c r="D87" s="134">
        <v>487.5</v>
      </c>
      <c r="E87" s="41">
        <v>5569</v>
      </c>
      <c r="F87" s="332">
        <f t="shared" si="3"/>
        <v>8.7538157658466509E-2</v>
      </c>
      <c r="G87" s="377">
        <f>Muut[[#This Row],[Keskim. työttömyysaste 2024, %]]/$F$12</f>
        <v>0.81074100434207896</v>
      </c>
      <c r="H87" s="166">
        <v>0</v>
      </c>
      <c r="I87" s="383">
        <v>46</v>
      </c>
      <c r="J87" s="389">
        <v>489</v>
      </c>
      <c r="K87" s="269">
        <v>1299.01</v>
      </c>
      <c r="L87" s="170">
        <f t="shared" si="4"/>
        <v>9.6365693874566016</v>
      </c>
      <c r="M87" s="377">
        <v>1.923234411831602</v>
      </c>
      <c r="N87" s="166">
        <v>0</v>
      </c>
      <c r="O87" s="397">
        <v>0</v>
      </c>
      <c r="P87" s="269">
        <v>3427</v>
      </c>
      <c r="Q87" s="15">
        <v>528</v>
      </c>
      <c r="R87" s="158">
        <v>0.15407061569886199</v>
      </c>
      <c r="S87" s="401">
        <v>1.0846058309128062</v>
      </c>
      <c r="T87" s="482">
        <v>746.91666666666674</v>
      </c>
      <c r="U87" s="197">
        <v>770602.6279064503</v>
      </c>
      <c r="V87" s="159">
        <v>0</v>
      </c>
      <c r="W87" s="159">
        <v>0</v>
      </c>
      <c r="X87" s="159">
        <v>980806.86</v>
      </c>
      <c r="Y87" s="159">
        <v>1095896.20167986</v>
      </c>
      <c r="Z87" s="159">
        <v>0</v>
      </c>
      <c r="AA87" s="155">
        <v>0</v>
      </c>
      <c r="AB87" s="159">
        <v>423062.30485898041</v>
      </c>
      <c r="AC87" s="159">
        <v>563615.84750000003</v>
      </c>
      <c r="AD87" s="174">
        <f>SUM(Muut[[#This Row],[Työttömyysaste]:[Työttömät ja palveluissa olevat ]])</f>
        <v>3833983.841945291</v>
      </c>
      <c r="AF87" s="62"/>
    </row>
    <row r="88" spans="1:32" s="45" customFormat="1" x14ac:dyDescent="0.25">
      <c r="A88" s="90">
        <v>233</v>
      </c>
      <c r="B88" s="151" t="s">
        <v>87</v>
      </c>
      <c r="C88" s="395">
        <v>15050</v>
      </c>
      <c r="D88" s="134">
        <v>445.66666666666669</v>
      </c>
      <c r="E88" s="41">
        <v>6464</v>
      </c>
      <c r="F88" s="332">
        <f t="shared" si="3"/>
        <v>6.8945957095709567E-2</v>
      </c>
      <c r="G88" s="377">
        <f>Muut[[#This Row],[Keskim. työttömyysaste 2024, %]]/$F$12</f>
        <v>0.63854798862899287</v>
      </c>
      <c r="H88" s="166">
        <v>0</v>
      </c>
      <c r="I88" s="383">
        <v>103</v>
      </c>
      <c r="J88" s="389">
        <v>931</v>
      </c>
      <c r="K88" s="269">
        <v>1313.85</v>
      </c>
      <c r="L88" s="170">
        <f t="shared" si="4"/>
        <v>11.454884499752636</v>
      </c>
      <c r="M88" s="377">
        <v>1.6179457643907051</v>
      </c>
      <c r="N88" s="166">
        <v>0</v>
      </c>
      <c r="O88" s="397">
        <v>0</v>
      </c>
      <c r="P88" s="269">
        <v>4066</v>
      </c>
      <c r="Q88" s="15">
        <v>635</v>
      </c>
      <c r="R88" s="158">
        <v>0.15617314313821937</v>
      </c>
      <c r="S88" s="401">
        <v>1.0994069239702802</v>
      </c>
      <c r="T88" s="482">
        <v>623.91666666666674</v>
      </c>
      <c r="U88" s="197">
        <v>729698.47908782144</v>
      </c>
      <c r="V88" s="159">
        <v>0</v>
      </c>
      <c r="W88" s="159">
        <v>0</v>
      </c>
      <c r="X88" s="159">
        <v>1867343.94</v>
      </c>
      <c r="Y88" s="159">
        <v>1108415.8124857268</v>
      </c>
      <c r="Z88" s="159">
        <v>0</v>
      </c>
      <c r="AA88" s="155">
        <v>0</v>
      </c>
      <c r="AB88" s="159">
        <v>515575.67225125467</v>
      </c>
      <c r="AC88" s="159">
        <v>470801.27750000008</v>
      </c>
      <c r="AD88" s="174">
        <f>SUM(Muut[[#This Row],[Työttömyysaste]:[Työttömät ja palveluissa olevat ]])</f>
        <v>4691835.1813248023</v>
      </c>
      <c r="AF88" s="62"/>
    </row>
    <row r="89" spans="1:32" s="45" customFormat="1" x14ac:dyDescent="0.25">
      <c r="A89" s="90">
        <v>235</v>
      </c>
      <c r="B89" s="151" t="s">
        <v>88</v>
      </c>
      <c r="C89" s="395">
        <v>10253</v>
      </c>
      <c r="D89" s="134">
        <v>314.33333333333331</v>
      </c>
      <c r="E89" s="41">
        <v>4740</v>
      </c>
      <c r="F89" s="332">
        <f t="shared" si="3"/>
        <v>6.631504922644163E-2</v>
      </c>
      <c r="G89" s="377">
        <f>Muut[[#This Row],[Keskim. työttömyysaste 2024, %]]/$F$12</f>
        <v>0.61418164433621392</v>
      </c>
      <c r="H89" s="166">
        <v>1</v>
      </c>
      <c r="I89" s="383">
        <v>3134</v>
      </c>
      <c r="J89" s="389">
        <v>1135</v>
      </c>
      <c r="K89" s="269">
        <v>5.89</v>
      </c>
      <c r="L89" s="170">
        <f t="shared" si="4"/>
        <v>1740.7470288624788</v>
      </c>
      <c r="M89" s="377">
        <v>1.0646797926790361E-2</v>
      </c>
      <c r="N89" s="166">
        <v>0</v>
      </c>
      <c r="O89" s="397">
        <v>0</v>
      </c>
      <c r="P89" s="269">
        <v>3220</v>
      </c>
      <c r="Q89" s="15">
        <v>343</v>
      </c>
      <c r="R89" s="158">
        <v>0.10652173913043478</v>
      </c>
      <c r="S89" s="401">
        <v>0.74987757305818148</v>
      </c>
      <c r="T89" s="482">
        <v>423.83333333333331</v>
      </c>
      <c r="U89" s="197">
        <v>478146.73004486278</v>
      </c>
      <c r="V89" s="159">
        <v>231289.22460000002</v>
      </c>
      <c r="W89" s="159">
        <v>939265.4412</v>
      </c>
      <c r="X89" s="159">
        <v>2276514.9</v>
      </c>
      <c r="Y89" s="159">
        <v>4969.0369034067298</v>
      </c>
      <c r="Z89" s="159">
        <v>0</v>
      </c>
      <c r="AA89" s="155">
        <v>0</v>
      </c>
      <c r="AB89" s="159">
        <v>239573.49661458205</v>
      </c>
      <c r="AC89" s="159">
        <v>319820.39500000002</v>
      </c>
      <c r="AD89" s="174">
        <f>SUM(Muut[[#This Row],[Työttömyysaste]:[Työttömät ja palveluissa olevat ]])</f>
        <v>4489579.2243628521</v>
      </c>
      <c r="AF89" s="62"/>
    </row>
    <row r="90" spans="1:32" s="45" customFormat="1" x14ac:dyDescent="0.25">
      <c r="A90" s="90">
        <v>236</v>
      </c>
      <c r="B90" s="151" t="s">
        <v>89</v>
      </c>
      <c r="C90" s="395">
        <v>4118</v>
      </c>
      <c r="D90" s="134">
        <v>131.75</v>
      </c>
      <c r="E90" s="41">
        <v>1954</v>
      </c>
      <c r="F90" s="332">
        <f t="shared" si="3"/>
        <v>6.7425793244626414E-2</v>
      </c>
      <c r="G90" s="377">
        <f>Muut[[#This Row],[Keskim. työttömyysaste 2024, %]]/$F$12</f>
        <v>0.62446888072498419</v>
      </c>
      <c r="H90" s="166">
        <v>0</v>
      </c>
      <c r="I90" s="383">
        <v>81</v>
      </c>
      <c r="J90" s="389">
        <v>134</v>
      </c>
      <c r="K90" s="269">
        <v>353.92</v>
      </c>
      <c r="L90" s="170">
        <f t="shared" si="4"/>
        <v>11.635397830018082</v>
      </c>
      <c r="M90" s="377">
        <v>1.5928447079089445</v>
      </c>
      <c r="N90" s="166">
        <v>0</v>
      </c>
      <c r="O90" s="397">
        <v>0</v>
      </c>
      <c r="P90" s="269">
        <v>1241</v>
      </c>
      <c r="Q90" s="15">
        <v>118</v>
      </c>
      <c r="R90" s="158">
        <v>9.5084609186140215E-2</v>
      </c>
      <c r="S90" s="401">
        <v>0.66936398667299402</v>
      </c>
      <c r="T90" s="482">
        <v>179.58333333333334</v>
      </c>
      <c r="U90" s="197">
        <v>195258.76726317909</v>
      </c>
      <c r="V90" s="159">
        <v>0</v>
      </c>
      <c r="W90" s="159">
        <v>0</v>
      </c>
      <c r="X90" s="159">
        <v>268769.15999999997</v>
      </c>
      <c r="Y90" s="159">
        <v>298580.90676633443</v>
      </c>
      <c r="Z90" s="159">
        <v>0</v>
      </c>
      <c r="AA90" s="155">
        <v>0</v>
      </c>
      <c r="AB90" s="159">
        <v>85890.698354240172</v>
      </c>
      <c r="AC90" s="159">
        <v>135511.78750000001</v>
      </c>
      <c r="AD90" s="174">
        <f>SUM(Muut[[#This Row],[Työttömyysaste]:[Työttömät ja palveluissa olevat ]])</f>
        <v>984011.31988375366</v>
      </c>
      <c r="AF90" s="62"/>
    </row>
    <row r="91" spans="1:32" s="45" customFormat="1" x14ac:dyDescent="0.25">
      <c r="A91" s="90">
        <v>239</v>
      </c>
      <c r="B91" s="151" t="s">
        <v>90</v>
      </c>
      <c r="C91" s="395">
        <v>1985</v>
      </c>
      <c r="D91" s="134">
        <v>68.666666666666671</v>
      </c>
      <c r="E91" s="41">
        <v>774</v>
      </c>
      <c r="F91" s="332">
        <f t="shared" si="3"/>
        <v>8.8716623600344532E-2</v>
      </c>
      <c r="G91" s="377">
        <f>Muut[[#This Row],[Keskim. työttömyysaste 2024, %]]/$F$12</f>
        <v>0.82165545224522962</v>
      </c>
      <c r="H91" s="166">
        <v>0</v>
      </c>
      <c r="I91" s="383">
        <v>3</v>
      </c>
      <c r="J91" s="389">
        <v>71</v>
      </c>
      <c r="K91" s="269">
        <v>482.89</v>
      </c>
      <c r="L91" s="170">
        <f t="shared" si="4"/>
        <v>4.1106670256165998</v>
      </c>
      <c r="M91" s="377">
        <v>4.5086069347053259</v>
      </c>
      <c r="N91" s="166">
        <v>0</v>
      </c>
      <c r="O91" s="397">
        <v>0</v>
      </c>
      <c r="P91" s="269">
        <v>449</v>
      </c>
      <c r="Q91" s="15">
        <v>86</v>
      </c>
      <c r="R91" s="158">
        <v>0.19153674832962139</v>
      </c>
      <c r="S91" s="401">
        <v>1.3483549288751266</v>
      </c>
      <c r="T91" s="482">
        <v>93</v>
      </c>
      <c r="U91" s="197">
        <v>123840.77250062588</v>
      </c>
      <c r="V91" s="159">
        <v>0</v>
      </c>
      <c r="W91" s="159">
        <v>0</v>
      </c>
      <c r="X91" s="159">
        <v>142407.54</v>
      </c>
      <c r="Y91" s="159">
        <v>407385.09852055612</v>
      </c>
      <c r="Z91" s="159">
        <v>0</v>
      </c>
      <c r="AA91" s="155">
        <v>0</v>
      </c>
      <c r="AB91" s="159">
        <v>83399.258073741657</v>
      </c>
      <c r="AC91" s="159">
        <v>70176.87000000001</v>
      </c>
      <c r="AD91" s="174">
        <f>SUM(Muut[[#This Row],[Työttömyysaste]:[Työttömät ja palveluissa olevat ]])</f>
        <v>827209.53909492376</v>
      </c>
      <c r="AF91" s="62"/>
    </row>
    <row r="92" spans="1:32" s="45" customFormat="1" x14ac:dyDescent="0.25">
      <c r="A92" s="90">
        <v>240</v>
      </c>
      <c r="B92" s="151" t="s">
        <v>91</v>
      </c>
      <c r="C92" s="395">
        <v>19402</v>
      </c>
      <c r="D92" s="134">
        <v>1146.75</v>
      </c>
      <c r="E92" s="41">
        <v>8057</v>
      </c>
      <c r="F92" s="332">
        <f t="shared" si="3"/>
        <v>0.14232965123495098</v>
      </c>
      <c r="G92" s="377">
        <f>Muut[[#This Row],[Keskim. työttömyysaste 2024, %]]/$F$12</f>
        <v>1.3181964011635954</v>
      </c>
      <c r="H92" s="166">
        <v>0</v>
      </c>
      <c r="I92" s="383">
        <v>36</v>
      </c>
      <c r="J92" s="389">
        <v>1364</v>
      </c>
      <c r="K92" s="269">
        <v>95.38</v>
      </c>
      <c r="L92" s="170">
        <f t="shared" si="4"/>
        <v>203.41790731809604</v>
      </c>
      <c r="M92" s="377">
        <v>9.1109883600256611E-2</v>
      </c>
      <c r="N92" s="166">
        <v>0</v>
      </c>
      <c r="O92" s="397">
        <v>0</v>
      </c>
      <c r="P92" s="269">
        <v>5373</v>
      </c>
      <c r="Q92" s="15">
        <v>834</v>
      </c>
      <c r="R92" s="158">
        <v>0.15522054718034617</v>
      </c>
      <c r="S92" s="401">
        <v>1.0927009656295108</v>
      </c>
      <c r="T92" s="482">
        <v>1681.8333333333335</v>
      </c>
      <c r="U92" s="197">
        <v>1941958.8444683056</v>
      </c>
      <c r="V92" s="159">
        <v>0</v>
      </c>
      <c r="W92" s="159">
        <v>0</v>
      </c>
      <c r="X92" s="159">
        <v>2735829.36</v>
      </c>
      <c r="Y92" s="159">
        <v>80466.339532586382</v>
      </c>
      <c r="Z92" s="159">
        <v>0</v>
      </c>
      <c r="AA92" s="155">
        <v>0</v>
      </c>
      <c r="AB92" s="159">
        <v>660610.20165107993</v>
      </c>
      <c r="AC92" s="159">
        <v>1269094.6150000002</v>
      </c>
      <c r="AD92" s="174">
        <f>SUM(Muut[[#This Row],[Työttömyysaste]:[Työttömät ja palveluissa olevat ]])</f>
        <v>6687959.3606519718</v>
      </c>
      <c r="AF92" s="62"/>
    </row>
    <row r="93" spans="1:32" s="45" customFormat="1" x14ac:dyDescent="0.25">
      <c r="A93" s="90">
        <v>241</v>
      </c>
      <c r="B93" s="151" t="s">
        <v>92</v>
      </c>
      <c r="C93" s="395">
        <v>7604</v>
      </c>
      <c r="D93" s="134">
        <v>273.58333333333331</v>
      </c>
      <c r="E93" s="41">
        <v>3507</v>
      </c>
      <c r="F93" s="332">
        <f t="shared" si="3"/>
        <v>7.8010645375914831E-2</v>
      </c>
      <c r="G93" s="377">
        <f>Muut[[#This Row],[Keskim. työttömyysaste 2024, %]]/$F$12</f>
        <v>0.72250125743108873</v>
      </c>
      <c r="H93" s="166">
        <v>0</v>
      </c>
      <c r="I93" s="383">
        <v>9</v>
      </c>
      <c r="J93" s="389">
        <v>109</v>
      </c>
      <c r="K93" s="269">
        <v>627.28</v>
      </c>
      <c r="L93" s="170">
        <f t="shared" si="4"/>
        <v>12.122178293585003</v>
      </c>
      <c r="M93" s="377">
        <v>1.5288821372778598</v>
      </c>
      <c r="N93" s="166">
        <v>0</v>
      </c>
      <c r="O93" s="397">
        <v>0</v>
      </c>
      <c r="P93" s="269">
        <v>2218</v>
      </c>
      <c r="Q93" s="15">
        <v>185</v>
      </c>
      <c r="R93" s="158">
        <v>8.3408476104598742E-2</v>
      </c>
      <c r="S93" s="401">
        <v>0.58716789778667344</v>
      </c>
      <c r="T93" s="482">
        <v>402.58333333333331</v>
      </c>
      <c r="U93" s="197">
        <v>417151.79370515054</v>
      </c>
      <c r="V93" s="159">
        <v>0</v>
      </c>
      <c r="W93" s="159">
        <v>0</v>
      </c>
      <c r="X93" s="159">
        <v>218625.66</v>
      </c>
      <c r="Y93" s="159">
        <v>529198.21201510576</v>
      </c>
      <c r="Z93" s="159">
        <v>0</v>
      </c>
      <c r="AA93" s="155">
        <v>0</v>
      </c>
      <c r="AB93" s="159">
        <v>139123.93748902899</v>
      </c>
      <c r="AC93" s="159">
        <v>303785.35749999998</v>
      </c>
      <c r="AD93" s="174">
        <f>SUM(Muut[[#This Row],[Työttömyysaste]:[Työttömät ja palveluissa olevat ]])</f>
        <v>1607884.9607092852</v>
      </c>
      <c r="AF93" s="62"/>
    </row>
    <row r="94" spans="1:32" s="45" customFormat="1" x14ac:dyDescent="0.25">
      <c r="A94" s="90">
        <v>244</v>
      </c>
      <c r="B94" s="151" t="s">
        <v>93</v>
      </c>
      <c r="C94" s="395">
        <v>19657</v>
      </c>
      <c r="D94" s="134">
        <v>813.66666666666663</v>
      </c>
      <c r="E94" s="41">
        <v>9240</v>
      </c>
      <c r="F94" s="332">
        <f t="shared" si="3"/>
        <v>8.8059163059163059E-2</v>
      </c>
      <c r="G94" s="377">
        <f>Muut[[#This Row],[Keskim. työttömyysaste 2024, %]]/$F$12</f>
        <v>0.81556633369703724</v>
      </c>
      <c r="H94" s="166">
        <v>0</v>
      </c>
      <c r="I94" s="383">
        <v>30</v>
      </c>
      <c r="J94" s="389">
        <v>300</v>
      </c>
      <c r="K94" s="269">
        <v>110.14</v>
      </c>
      <c r="L94" s="170">
        <f t="shared" si="4"/>
        <v>178.47285273288543</v>
      </c>
      <c r="M94" s="377">
        <v>0.10384426300227204</v>
      </c>
      <c r="N94" s="166">
        <v>0</v>
      </c>
      <c r="O94" s="397">
        <v>0</v>
      </c>
      <c r="P94" s="269">
        <v>6527</v>
      </c>
      <c r="Q94" s="15">
        <v>357</v>
      </c>
      <c r="R94" s="158">
        <v>5.4695878657882641E-2</v>
      </c>
      <c r="S94" s="401">
        <v>0.38504077270119585</v>
      </c>
      <c r="T94" s="482">
        <v>1016.4166666666666</v>
      </c>
      <c r="U94" s="197">
        <v>1217278.4329131786</v>
      </c>
      <c r="V94" s="159">
        <v>0</v>
      </c>
      <c r="W94" s="159">
        <v>0</v>
      </c>
      <c r="X94" s="159">
        <v>601722</v>
      </c>
      <c r="Y94" s="159">
        <v>92918.459175079304</v>
      </c>
      <c r="Z94" s="159">
        <v>0</v>
      </c>
      <c r="AA94" s="155">
        <v>0</v>
      </c>
      <c r="AB94" s="159">
        <v>235842.1399736476</v>
      </c>
      <c r="AC94" s="159">
        <v>766977.85250000004</v>
      </c>
      <c r="AD94" s="174">
        <f>SUM(Muut[[#This Row],[Työttömyysaste]:[Työttömät ja palveluissa olevat ]])</f>
        <v>2914738.8845619056</v>
      </c>
      <c r="AF94" s="62"/>
    </row>
    <row r="95" spans="1:32" s="45" customFormat="1" x14ac:dyDescent="0.25">
      <c r="A95" s="90">
        <v>245</v>
      </c>
      <c r="B95" s="151" t="s">
        <v>94</v>
      </c>
      <c r="C95" s="395">
        <v>38461</v>
      </c>
      <c r="D95" s="134">
        <v>2230.8333333333335</v>
      </c>
      <c r="E95" s="41">
        <v>19230</v>
      </c>
      <c r="F95" s="332">
        <f t="shared" si="3"/>
        <v>0.11600797365227944</v>
      </c>
      <c r="G95" s="377">
        <f>Muut[[#This Row],[Keskim. työttömyysaste 2024, %]]/$F$12</f>
        <v>1.0744162727011872</v>
      </c>
      <c r="H95" s="166">
        <v>0</v>
      </c>
      <c r="I95" s="383">
        <v>443</v>
      </c>
      <c r="J95" s="389">
        <v>6657</v>
      </c>
      <c r="K95" s="269">
        <v>30.64</v>
      </c>
      <c r="L95" s="170">
        <f t="shared" si="4"/>
        <v>1255.2545691906005</v>
      </c>
      <c r="M95" s="377">
        <v>1.4764640028285267E-2</v>
      </c>
      <c r="N95" s="166">
        <v>0</v>
      </c>
      <c r="O95" s="397">
        <v>0</v>
      </c>
      <c r="P95" s="269">
        <v>13334</v>
      </c>
      <c r="Q95" s="15">
        <v>2713</v>
      </c>
      <c r="R95" s="158">
        <v>0.20346482675866207</v>
      </c>
      <c r="S95" s="401">
        <v>1.4323246291131606</v>
      </c>
      <c r="T95" s="482">
        <v>3120.5833333333335</v>
      </c>
      <c r="U95" s="197">
        <v>3137664.8253928828</v>
      </c>
      <c r="V95" s="159">
        <v>0</v>
      </c>
      <c r="W95" s="159">
        <v>0</v>
      </c>
      <c r="X95" s="159">
        <v>13352211.18</v>
      </c>
      <c r="Y95" s="159">
        <v>25849.115572221086</v>
      </c>
      <c r="Z95" s="159">
        <v>0</v>
      </c>
      <c r="AA95" s="155">
        <v>0</v>
      </c>
      <c r="AB95" s="159">
        <v>1716561.9463796108</v>
      </c>
      <c r="AC95" s="159">
        <v>2354760.9775</v>
      </c>
      <c r="AD95" s="174">
        <f>SUM(Muut[[#This Row],[Työttömyysaste]:[Työttömät ja palveluissa olevat ]])</f>
        <v>20587048.044844713</v>
      </c>
      <c r="AF95" s="62"/>
    </row>
    <row r="96" spans="1:32" s="45" customFormat="1" x14ac:dyDescent="0.25">
      <c r="A96" s="90">
        <v>249</v>
      </c>
      <c r="B96" s="151" t="s">
        <v>95</v>
      </c>
      <c r="C96" s="395">
        <v>9128</v>
      </c>
      <c r="D96" s="134">
        <v>426.33333333333331</v>
      </c>
      <c r="E96" s="41">
        <v>3697</v>
      </c>
      <c r="F96" s="332">
        <f t="shared" si="3"/>
        <v>0.11531872689568118</v>
      </c>
      <c r="G96" s="377">
        <f>Muut[[#This Row],[Keskim. työttömyysaste 2024, %]]/$F$12</f>
        <v>1.0680327638105365</v>
      </c>
      <c r="H96" s="166">
        <v>0</v>
      </c>
      <c r="I96" s="383">
        <v>12</v>
      </c>
      <c r="J96" s="389">
        <v>396</v>
      </c>
      <c r="K96" s="269">
        <v>1257.99</v>
      </c>
      <c r="L96" s="170">
        <f t="shared" si="4"/>
        <v>7.256019523207657</v>
      </c>
      <c r="M96" s="377">
        <v>2.5542078268508428</v>
      </c>
      <c r="N96" s="166">
        <v>0</v>
      </c>
      <c r="O96" s="397">
        <v>0</v>
      </c>
      <c r="P96" s="269">
        <v>2302</v>
      </c>
      <c r="Q96" s="15">
        <v>367</v>
      </c>
      <c r="R96" s="158">
        <v>0.15942658557775846</v>
      </c>
      <c r="S96" s="401">
        <v>1.1223100753885902</v>
      </c>
      <c r="T96" s="482">
        <v>695.5</v>
      </c>
      <c r="U96" s="197">
        <v>740241.80295799149</v>
      </c>
      <c r="V96" s="159">
        <v>0</v>
      </c>
      <c r="W96" s="159">
        <v>0</v>
      </c>
      <c r="X96" s="159">
        <v>794273.04</v>
      </c>
      <c r="Y96" s="159">
        <v>1061290.1076598694</v>
      </c>
      <c r="Z96" s="159">
        <v>0</v>
      </c>
      <c r="AA96" s="155">
        <v>0</v>
      </c>
      <c r="AB96" s="159">
        <v>319216.94883146213</v>
      </c>
      <c r="AC96" s="159">
        <v>524817.34499999997</v>
      </c>
      <c r="AD96" s="174">
        <f>SUM(Muut[[#This Row],[Työttömyysaste]:[Työttömät ja palveluissa olevat ]])</f>
        <v>3439839.244449323</v>
      </c>
      <c r="AF96" s="62"/>
    </row>
    <row r="97" spans="1:32" s="45" customFormat="1" x14ac:dyDescent="0.25">
      <c r="A97" s="90">
        <v>250</v>
      </c>
      <c r="B97" s="151" t="s">
        <v>96</v>
      </c>
      <c r="C97" s="395">
        <v>1703</v>
      </c>
      <c r="D97" s="134">
        <v>52.333333333333336</v>
      </c>
      <c r="E97" s="41">
        <v>720</v>
      </c>
      <c r="F97" s="332">
        <f t="shared" si="3"/>
        <v>7.2685185185185186E-2</v>
      </c>
      <c r="G97" s="377">
        <f>Muut[[#This Row],[Keskim. työttömyysaste 2024, %]]/$F$12</f>
        <v>0.67317912112955647</v>
      </c>
      <c r="H97" s="166">
        <v>0</v>
      </c>
      <c r="I97" s="383">
        <v>0</v>
      </c>
      <c r="J97" s="389">
        <v>36</v>
      </c>
      <c r="K97" s="269">
        <v>357.21</v>
      </c>
      <c r="L97" s="170">
        <f t="shared" si="4"/>
        <v>4.7675037093026518</v>
      </c>
      <c r="M97" s="377">
        <v>3.8874394207173921</v>
      </c>
      <c r="N97" s="166">
        <v>0</v>
      </c>
      <c r="O97" s="397">
        <v>0</v>
      </c>
      <c r="P97" s="269">
        <v>404</v>
      </c>
      <c r="Q97" s="15">
        <v>79</v>
      </c>
      <c r="R97" s="158">
        <v>0.19554455445544555</v>
      </c>
      <c r="S97" s="401">
        <v>1.3765685494511173</v>
      </c>
      <c r="T97" s="482">
        <v>84.666666666666671</v>
      </c>
      <c r="U97" s="197">
        <v>87047.977606526387</v>
      </c>
      <c r="V97" s="159">
        <v>0</v>
      </c>
      <c r="W97" s="159">
        <v>0</v>
      </c>
      <c r="X97" s="159">
        <v>72206.64</v>
      </c>
      <c r="Y97" s="159">
        <v>301356.48086008785</v>
      </c>
      <c r="Z97" s="159">
        <v>0</v>
      </c>
      <c r="AA97" s="155">
        <v>0</v>
      </c>
      <c r="AB97" s="159">
        <v>73048.270829527275</v>
      </c>
      <c r="AC97" s="159">
        <v>63888.62000000001</v>
      </c>
      <c r="AD97" s="174">
        <f>SUM(Muut[[#This Row],[Työttömyysaste]:[Työttömät ja palveluissa olevat ]])</f>
        <v>597547.98929614155</v>
      </c>
      <c r="AF97" s="62"/>
    </row>
    <row r="98" spans="1:32" s="45" customFormat="1" x14ac:dyDescent="0.25">
      <c r="A98" s="90">
        <v>256</v>
      </c>
      <c r="B98" s="151" t="s">
        <v>97</v>
      </c>
      <c r="C98" s="395">
        <v>1492</v>
      </c>
      <c r="D98" s="134">
        <v>65</v>
      </c>
      <c r="E98" s="41">
        <v>573</v>
      </c>
      <c r="F98" s="332">
        <f t="shared" si="3"/>
        <v>0.11343804537521815</v>
      </c>
      <c r="G98" s="377">
        <f>Muut[[#This Row],[Keskim. työttömyysaste 2024, %]]/$F$12</f>
        <v>1.0506146953300843</v>
      </c>
      <c r="H98" s="166">
        <v>0</v>
      </c>
      <c r="I98" s="383">
        <v>1</v>
      </c>
      <c r="J98" s="389">
        <v>18</v>
      </c>
      <c r="K98" s="269">
        <v>460.21</v>
      </c>
      <c r="L98" s="170">
        <f t="shared" si="4"/>
        <v>3.2419982182047327</v>
      </c>
      <c r="M98" s="377">
        <v>5.7166539308656503</v>
      </c>
      <c r="N98" s="166">
        <v>0</v>
      </c>
      <c r="O98" s="397">
        <v>0</v>
      </c>
      <c r="P98" s="269">
        <v>289</v>
      </c>
      <c r="Q98" s="15">
        <v>37</v>
      </c>
      <c r="R98" s="158">
        <v>0.12802768166089964</v>
      </c>
      <c r="S98" s="401">
        <v>0.90127224726009803</v>
      </c>
      <c r="T98" s="482">
        <v>90.333333333333329</v>
      </c>
      <c r="U98" s="197">
        <v>119021.57533408866</v>
      </c>
      <c r="V98" s="159">
        <v>0</v>
      </c>
      <c r="W98" s="159">
        <v>0</v>
      </c>
      <c r="X98" s="159">
        <v>36103.32</v>
      </c>
      <c r="Y98" s="159">
        <v>388251.35370404256</v>
      </c>
      <c r="Z98" s="159">
        <v>0</v>
      </c>
      <c r="AA98" s="155">
        <v>0</v>
      </c>
      <c r="AB98" s="159">
        <v>41900.795691139989</v>
      </c>
      <c r="AC98" s="159">
        <v>68164.63</v>
      </c>
      <c r="AD98" s="174">
        <f>SUM(Muut[[#This Row],[Työttömyysaste]:[Työttömät ja palveluissa olevat ]])</f>
        <v>653441.67472927121</v>
      </c>
      <c r="AF98" s="62"/>
    </row>
    <row r="99" spans="1:32" s="45" customFormat="1" x14ac:dyDescent="0.25">
      <c r="A99" s="90">
        <v>257</v>
      </c>
      <c r="B99" s="151" t="s">
        <v>98</v>
      </c>
      <c r="C99" s="395">
        <v>41635</v>
      </c>
      <c r="D99" s="134">
        <v>1835.5833333333333</v>
      </c>
      <c r="E99" s="41">
        <v>21079</v>
      </c>
      <c r="F99" s="332">
        <f t="shared" si="3"/>
        <v>8.7081139206477212E-2</v>
      </c>
      <c r="G99" s="377">
        <f>Muut[[#This Row],[Keskim. työttömyysaste 2024, %]]/$F$12</f>
        <v>0.80650829475942731</v>
      </c>
      <c r="H99" s="166">
        <v>1</v>
      </c>
      <c r="I99" s="383">
        <v>6066</v>
      </c>
      <c r="J99" s="389">
        <v>5377</v>
      </c>
      <c r="K99" s="269">
        <v>367.21</v>
      </c>
      <c r="L99" s="170">
        <f t="shared" si="4"/>
        <v>113.38198850793825</v>
      </c>
      <c r="M99" s="377">
        <v>0.16345966499486764</v>
      </c>
      <c r="N99" s="166">
        <v>3</v>
      </c>
      <c r="O99" s="397">
        <v>655</v>
      </c>
      <c r="P99" s="269">
        <v>14749</v>
      </c>
      <c r="Q99" s="15">
        <v>2150</v>
      </c>
      <c r="R99" s="158">
        <v>0.1457725947521866</v>
      </c>
      <c r="S99" s="401">
        <v>1.0261905265864328</v>
      </c>
      <c r="T99" s="482">
        <v>2410.6666666666665</v>
      </c>
      <c r="U99" s="197">
        <v>2549651.4086758043</v>
      </c>
      <c r="V99" s="159">
        <v>939210.65700000012</v>
      </c>
      <c r="W99" s="159">
        <v>1817991.1188000001</v>
      </c>
      <c r="X99" s="159">
        <v>10784863.98</v>
      </c>
      <c r="Y99" s="159">
        <v>309792.87628183106</v>
      </c>
      <c r="Z99" s="159">
        <v>0</v>
      </c>
      <c r="AA99" s="155">
        <v>212527.85</v>
      </c>
      <c r="AB99" s="159">
        <v>1331324.7906191184</v>
      </c>
      <c r="AC99" s="159">
        <v>1819064.96</v>
      </c>
      <c r="AD99" s="174">
        <f>SUM(Muut[[#This Row],[Työttömyysaste]:[Työttömät ja palveluissa olevat ]])</f>
        <v>19764427.641376756</v>
      </c>
      <c r="AF99" s="62"/>
    </row>
    <row r="100" spans="1:32" s="45" customFormat="1" x14ac:dyDescent="0.25">
      <c r="A100" s="90">
        <v>260</v>
      </c>
      <c r="B100" s="151" t="s">
        <v>99</v>
      </c>
      <c r="C100" s="395">
        <v>9566</v>
      </c>
      <c r="D100" s="134">
        <v>591</v>
      </c>
      <c r="E100" s="41">
        <v>3672</v>
      </c>
      <c r="F100" s="332">
        <f t="shared" si="3"/>
        <v>0.16094771241830066</v>
      </c>
      <c r="G100" s="377">
        <f>Muut[[#This Row],[Keskim. työttömyysaste 2024, %]]/$F$12</f>
        <v>1.4906289268923487</v>
      </c>
      <c r="H100" s="166">
        <v>0</v>
      </c>
      <c r="I100" s="383">
        <v>3</v>
      </c>
      <c r="J100" s="389">
        <v>817</v>
      </c>
      <c r="K100" s="269">
        <v>1253.81</v>
      </c>
      <c r="L100" s="170">
        <f t="shared" si="4"/>
        <v>7.6295451463937924</v>
      </c>
      <c r="M100" s="377">
        <v>2.4291594718093479</v>
      </c>
      <c r="N100" s="166">
        <v>3</v>
      </c>
      <c r="O100" s="397">
        <v>362</v>
      </c>
      <c r="P100" s="269">
        <v>2178</v>
      </c>
      <c r="Q100" s="15">
        <v>376</v>
      </c>
      <c r="R100" s="158">
        <v>0.17263544536271808</v>
      </c>
      <c r="S100" s="401">
        <v>1.2152960498879619</v>
      </c>
      <c r="T100" s="482">
        <v>800.66666666666663</v>
      </c>
      <c r="U100" s="197">
        <v>1082712.9249715423</v>
      </c>
      <c r="V100" s="159">
        <v>0</v>
      </c>
      <c r="W100" s="159">
        <v>0</v>
      </c>
      <c r="X100" s="159">
        <v>1638689.58</v>
      </c>
      <c r="Y100" s="159">
        <v>1057763.6943735809</v>
      </c>
      <c r="Z100" s="159">
        <v>0</v>
      </c>
      <c r="AA100" s="155">
        <v>117458.14000000001</v>
      </c>
      <c r="AB100" s="159">
        <v>362251.26593219204</v>
      </c>
      <c r="AC100" s="159">
        <v>604175.05999999994</v>
      </c>
      <c r="AD100" s="174">
        <f>SUM(Muut[[#This Row],[Työttömyysaste]:[Työttömät ja palveluissa olevat ]])</f>
        <v>4863050.6652773144</v>
      </c>
      <c r="AF100" s="62"/>
    </row>
    <row r="101" spans="1:32" s="45" customFormat="1" x14ac:dyDescent="0.25">
      <c r="A101" s="90">
        <v>261</v>
      </c>
      <c r="B101" s="151" t="s">
        <v>100</v>
      </c>
      <c r="C101" s="395">
        <v>6837</v>
      </c>
      <c r="D101" s="134">
        <v>289.33333333333331</v>
      </c>
      <c r="E101" s="41">
        <v>3599</v>
      </c>
      <c r="F101" s="332">
        <f t="shared" si="3"/>
        <v>8.0392701676391579E-2</v>
      </c>
      <c r="G101" s="377">
        <f>Muut[[#This Row],[Keskim. työttömyysaste 2024, %]]/$F$12</f>
        <v>0.74456284484743207</v>
      </c>
      <c r="H101" s="166">
        <v>0</v>
      </c>
      <c r="I101" s="383">
        <v>28</v>
      </c>
      <c r="J101" s="389">
        <v>378</v>
      </c>
      <c r="K101" s="269">
        <v>8095.22</v>
      </c>
      <c r="L101" s="170">
        <f t="shared" si="4"/>
        <v>0.84457247610318187</v>
      </c>
      <c r="M101" s="377">
        <v>20</v>
      </c>
      <c r="N101" s="166">
        <v>0</v>
      </c>
      <c r="O101" s="397">
        <v>0</v>
      </c>
      <c r="P101" s="269">
        <v>2343</v>
      </c>
      <c r="Q101" s="15">
        <v>284</v>
      </c>
      <c r="R101" s="158">
        <v>0.12121212121212122</v>
      </c>
      <c r="S101" s="401">
        <v>0.85329297119793068</v>
      </c>
      <c r="T101" s="482">
        <v>407.08333333333331</v>
      </c>
      <c r="U101" s="197">
        <v>386527.44860494835</v>
      </c>
      <c r="V101" s="159">
        <v>0</v>
      </c>
      <c r="W101" s="159">
        <v>0</v>
      </c>
      <c r="X101" s="159">
        <v>758169.72</v>
      </c>
      <c r="Y101" s="159">
        <v>6224404.8000000007</v>
      </c>
      <c r="Z101" s="159">
        <v>0</v>
      </c>
      <c r="AA101" s="155">
        <v>0</v>
      </c>
      <c r="AB101" s="159">
        <v>181786.31961354066</v>
      </c>
      <c r="AC101" s="159">
        <v>307181.01250000001</v>
      </c>
      <c r="AD101" s="174">
        <f>SUM(Muut[[#This Row],[Työttömyysaste]:[Työttömät ja palveluissa olevat ]])</f>
        <v>7858069.30071849</v>
      </c>
      <c r="AF101" s="62"/>
    </row>
    <row r="102" spans="1:32" s="45" customFormat="1" x14ac:dyDescent="0.25">
      <c r="A102" s="90">
        <v>263</v>
      </c>
      <c r="B102" s="151" t="s">
        <v>101</v>
      </c>
      <c r="C102" s="395">
        <v>7354</v>
      </c>
      <c r="D102" s="134">
        <v>333.66666666666669</v>
      </c>
      <c r="E102" s="41">
        <v>3146</v>
      </c>
      <c r="F102" s="332">
        <f t="shared" si="3"/>
        <v>0.10606060606060606</v>
      </c>
      <c r="G102" s="377">
        <f>Muut[[#This Row],[Keskim. työttömyysaste 2024, %]]/$F$12</f>
        <v>0.98228800535407201</v>
      </c>
      <c r="H102" s="166">
        <v>0</v>
      </c>
      <c r="I102" s="383">
        <v>0</v>
      </c>
      <c r="J102" s="389">
        <v>151</v>
      </c>
      <c r="K102" s="269">
        <v>1328.32</v>
      </c>
      <c r="L102" s="170">
        <f t="shared" si="4"/>
        <v>5.5363165502288609</v>
      </c>
      <c r="M102" s="377">
        <v>3.3476015487577899</v>
      </c>
      <c r="N102" s="166">
        <v>0</v>
      </c>
      <c r="O102" s="397">
        <v>0</v>
      </c>
      <c r="P102" s="269">
        <v>1841</v>
      </c>
      <c r="Q102" s="15">
        <v>246</v>
      </c>
      <c r="R102" s="158">
        <v>0.13362303096143399</v>
      </c>
      <c r="S102" s="401">
        <v>0.9406616431538295</v>
      </c>
      <c r="T102" s="482">
        <v>441.83333333333337</v>
      </c>
      <c r="U102" s="197">
        <v>548499.03312501614</v>
      </c>
      <c r="V102" s="159">
        <v>0</v>
      </c>
      <c r="W102" s="159">
        <v>0</v>
      </c>
      <c r="X102" s="159">
        <v>302866.74</v>
      </c>
      <c r="Y102" s="159">
        <v>1120623.276660989</v>
      </c>
      <c r="Z102" s="159">
        <v>0</v>
      </c>
      <c r="AA102" s="155">
        <v>0</v>
      </c>
      <c r="AB102" s="159">
        <v>215553.21755215165</v>
      </c>
      <c r="AC102" s="159">
        <v>333403.01500000001</v>
      </c>
      <c r="AD102" s="174">
        <f>SUM(Muut[[#This Row],[Työttömyysaste]:[Työttömät ja palveluissa olevat ]])</f>
        <v>2520945.2823381568</v>
      </c>
      <c r="AF102" s="62"/>
    </row>
    <row r="103" spans="1:32" s="45" customFormat="1" x14ac:dyDescent="0.25">
      <c r="A103" s="90">
        <v>265</v>
      </c>
      <c r="B103" s="151" t="s">
        <v>102</v>
      </c>
      <c r="C103" s="395">
        <v>1011</v>
      </c>
      <c r="D103" s="134">
        <v>47.583333333333336</v>
      </c>
      <c r="E103" s="41">
        <v>405</v>
      </c>
      <c r="F103" s="332">
        <f t="shared" si="3"/>
        <v>0.11748971193415639</v>
      </c>
      <c r="G103" s="377">
        <f>Muut[[#This Row],[Keskim. työttömyysaste 2024, %]]/$F$12</f>
        <v>1.0881394994054543</v>
      </c>
      <c r="H103" s="166">
        <v>0</v>
      </c>
      <c r="I103" s="383">
        <v>0</v>
      </c>
      <c r="J103" s="389">
        <v>22</v>
      </c>
      <c r="K103" s="269">
        <v>483.95</v>
      </c>
      <c r="L103" s="170">
        <f t="shared" si="4"/>
        <v>2.0890587870647797</v>
      </c>
      <c r="M103" s="377">
        <v>8.8716420872003052</v>
      </c>
      <c r="N103" s="166">
        <v>3</v>
      </c>
      <c r="O103" s="397">
        <v>82</v>
      </c>
      <c r="P103" s="269">
        <v>215</v>
      </c>
      <c r="Q103" s="15">
        <v>46</v>
      </c>
      <c r="R103" s="158">
        <v>0.21395348837209302</v>
      </c>
      <c r="S103" s="401">
        <v>1.5061613142772776</v>
      </c>
      <c r="T103" s="482">
        <v>66.25</v>
      </c>
      <c r="U103" s="197">
        <v>83531.278943944577</v>
      </c>
      <c r="V103" s="159">
        <v>0</v>
      </c>
      <c r="W103" s="159">
        <v>0</v>
      </c>
      <c r="X103" s="159">
        <v>44126.28</v>
      </c>
      <c r="Y103" s="159">
        <v>408279.35643526085</v>
      </c>
      <c r="Z103" s="159">
        <v>0</v>
      </c>
      <c r="AA103" s="155">
        <v>26606.54</v>
      </c>
      <c r="AB103" s="159">
        <v>47448.238404961652</v>
      </c>
      <c r="AC103" s="159">
        <v>49991.587500000001</v>
      </c>
      <c r="AD103" s="174">
        <f>SUM(Muut[[#This Row],[Työttömyysaste]:[Työttömät ja palveluissa olevat ]])</f>
        <v>659983.2812841672</v>
      </c>
      <c r="AF103" s="62"/>
    </row>
    <row r="104" spans="1:32" s="45" customFormat="1" x14ac:dyDescent="0.25">
      <c r="A104" s="90">
        <v>271</v>
      </c>
      <c r="B104" s="151" t="s">
        <v>103</v>
      </c>
      <c r="C104" s="395">
        <v>6668</v>
      </c>
      <c r="D104" s="134">
        <v>277.41666666666669</v>
      </c>
      <c r="E104" s="41">
        <v>2965</v>
      </c>
      <c r="F104" s="332">
        <f t="shared" si="3"/>
        <v>9.3563799887577292E-2</v>
      </c>
      <c r="G104" s="377">
        <f>Muut[[#This Row],[Keskim. työttömyysaste 2024, %]]/$F$12</f>
        <v>0.86654792744063502</v>
      </c>
      <c r="H104" s="166">
        <v>0</v>
      </c>
      <c r="I104" s="383">
        <v>19</v>
      </c>
      <c r="J104" s="389">
        <v>243</v>
      </c>
      <c r="K104" s="269">
        <v>480.42</v>
      </c>
      <c r="L104" s="170">
        <f t="shared" si="4"/>
        <v>13.87952208484243</v>
      </c>
      <c r="M104" s="377">
        <v>1.3353040360229322</v>
      </c>
      <c r="N104" s="166">
        <v>0</v>
      </c>
      <c r="O104" s="397">
        <v>0</v>
      </c>
      <c r="P104" s="269">
        <v>1792</v>
      </c>
      <c r="Q104" s="15">
        <v>269</v>
      </c>
      <c r="R104" s="158">
        <v>0.15011160714285715</v>
      </c>
      <c r="S104" s="401">
        <v>1.0567357289793571</v>
      </c>
      <c r="T104" s="482">
        <v>413.5</v>
      </c>
      <c r="U104" s="197">
        <v>438734.2901826236</v>
      </c>
      <c r="V104" s="159">
        <v>0</v>
      </c>
      <c r="W104" s="159">
        <v>0</v>
      </c>
      <c r="X104" s="159">
        <v>487394.82</v>
      </c>
      <c r="Y104" s="159">
        <v>405301.30885138555</v>
      </c>
      <c r="Z104" s="159">
        <v>0</v>
      </c>
      <c r="AA104" s="155">
        <v>0</v>
      </c>
      <c r="AB104" s="159">
        <v>219563.13928039843</v>
      </c>
      <c r="AC104" s="159">
        <v>312022.96500000003</v>
      </c>
      <c r="AD104" s="174">
        <f>SUM(Muut[[#This Row],[Työttömyysaste]:[Työttömät ja palveluissa olevat ]])</f>
        <v>1863016.5233144076</v>
      </c>
      <c r="AF104" s="62"/>
    </row>
    <row r="105" spans="1:32" s="45" customFormat="1" x14ac:dyDescent="0.25">
      <c r="A105" s="90">
        <v>272</v>
      </c>
      <c r="B105" s="151" t="s">
        <v>104</v>
      </c>
      <c r="C105" s="395">
        <v>48367</v>
      </c>
      <c r="D105" s="134">
        <v>1966.75</v>
      </c>
      <c r="E105" s="41">
        <v>22213</v>
      </c>
      <c r="F105" s="332">
        <f t="shared" si="3"/>
        <v>8.8540494305136636E-2</v>
      </c>
      <c r="G105" s="377">
        <f>Muut[[#This Row],[Keskim. työttömyysaste 2024, %]]/$F$12</f>
        <v>0.82002421798681591</v>
      </c>
      <c r="H105" s="166">
        <v>1</v>
      </c>
      <c r="I105" s="383">
        <v>5731</v>
      </c>
      <c r="J105" s="389">
        <v>2717</v>
      </c>
      <c r="K105" s="269">
        <v>1446.38</v>
      </c>
      <c r="L105" s="170">
        <f t="shared" si="4"/>
        <v>33.440036504929544</v>
      </c>
      <c r="M105" s="377">
        <v>0.55422732134958741</v>
      </c>
      <c r="N105" s="166">
        <v>0</v>
      </c>
      <c r="O105" s="397">
        <v>0</v>
      </c>
      <c r="P105" s="269">
        <v>14603</v>
      </c>
      <c r="Q105" s="15">
        <v>1255</v>
      </c>
      <c r="R105" s="158">
        <v>8.5941244949667872E-2</v>
      </c>
      <c r="S105" s="401">
        <v>0.60499774707529785</v>
      </c>
      <c r="T105" s="482">
        <v>2913.75</v>
      </c>
      <c r="U105" s="197">
        <v>3011544.1149093974</v>
      </c>
      <c r="V105" s="159">
        <v>1091072.4594000001</v>
      </c>
      <c r="W105" s="159">
        <v>1717591.0157999999</v>
      </c>
      <c r="X105" s="159">
        <v>5449595.5800000001</v>
      </c>
      <c r="Y105" s="159">
        <v>1220223.3610100893</v>
      </c>
      <c r="Z105" s="159">
        <v>0</v>
      </c>
      <c r="AA105" s="155">
        <v>0</v>
      </c>
      <c r="AB105" s="159">
        <v>911801.6151817654</v>
      </c>
      <c r="AC105" s="159">
        <v>2198686.6125000003</v>
      </c>
      <c r="AD105" s="174">
        <f>SUM(Muut[[#This Row],[Työttömyysaste]:[Työttömät ja palveluissa olevat ]])</f>
        <v>15600514.758801254</v>
      </c>
      <c r="AF105" s="62"/>
    </row>
    <row r="106" spans="1:32" s="45" customFormat="1" x14ac:dyDescent="0.25">
      <c r="A106" s="90">
        <v>273</v>
      </c>
      <c r="B106" s="151" t="s">
        <v>105</v>
      </c>
      <c r="C106" s="395">
        <v>3987</v>
      </c>
      <c r="D106" s="134">
        <v>183.16666666666666</v>
      </c>
      <c r="E106" s="41">
        <v>1932</v>
      </c>
      <c r="F106" s="332">
        <f t="shared" si="3"/>
        <v>9.4806763285024145E-2</v>
      </c>
      <c r="G106" s="377">
        <f>Muut[[#This Row],[Keskim. työttömyysaste 2024, %]]/$F$12</f>
        <v>0.87805972321246484</v>
      </c>
      <c r="H106" s="166">
        <v>0</v>
      </c>
      <c r="I106" s="383">
        <v>26</v>
      </c>
      <c r="J106" s="389">
        <v>117</v>
      </c>
      <c r="K106" s="269">
        <v>2559.39</v>
      </c>
      <c r="L106" s="170">
        <f t="shared" si="4"/>
        <v>1.5577930678794558</v>
      </c>
      <c r="M106" s="377">
        <v>11.897203961234766</v>
      </c>
      <c r="N106" s="166">
        <v>0</v>
      </c>
      <c r="O106" s="397">
        <v>0</v>
      </c>
      <c r="P106" s="269">
        <v>1222</v>
      </c>
      <c r="Q106" s="15">
        <v>159</v>
      </c>
      <c r="R106" s="158">
        <v>0.13011456628477905</v>
      </c>
      <c r="S106" s="401">
        <v>0.91596322010547104</v>
      </c>
      <c r="T106" s="482">
        <v>245.5</v>
      </c>
      <c r="U106" s="197">
        <v>265817.57516190404</v>
      </c>
      <c r="V106" s="159">
        <v>0</v>
      </c>
      <c r="W106" s="159">
        <v>0</v>
      </c>
      <c r="X106" s="159">
        <v>234671.58</v>
      </c>
      <c r="Y106" s="159">
        <v>2159202.6078455262</v>
      </c>
      <c r="Z106" s="159">
        <v>0</v>
      </c>
      <c r="AA106" s="155">
        <v>0</v>
      </c>
      <c r="AB106" s="159">
        <v>113794.61737274558</v>
      </c>
      <c r="AC106" s="159">
        <v>185251.845</v>
      </c>
      <c r="AD106" s="174">
        <f>SUM(Muut[[#This Row],[Työttömyysaste]:[Työttömät ja palveluissa olevat ]])</f>
        <v>2958738.2253801762</v>
      </c>
      <c r="AF106" s="62"/>
    </row>
    <row r="107" spans="1:32" s="45" customFormat="1" x14ac:dyDescent="0.25">
      <c r="A107" s="90">
        <v>275</v>
      </c>
      <c r="B107" s="151" t="s">
        <v>106</v>
      </c>
      <c r="C107" s="395">
        <v>2441</v>
      </c>
      <c r="D107" s="134">
        <v>112</v>
      </c>
      <c r="E107" s="41">
        <v>1068</v>
      </c>
      <c r="F107" s="332">
        <f t="shared" si="3"/>
        <v>0.10486891385767791</v>
      </c>
      <c r="G107" s="377">
        <f>Muut[[#This Row],[Keskim. työttömyysaste 2024, %]]/$F$12</f>
        <v>0.97125106147368911</v>
      </c>
      <c r="H107" s="166">
        <v>0</v>
      </c>
      <c r="I107" s="383">
        <v>0</v>
      </c>
      <c r="J107" s="389">
        <v>55</v>
      </c>
      <c r="K107" s="269">
        <v>512.94000000000005</v>
      </c>
      <c r="L107" s="170">
        <f t="shared" si="4"/>
        <v>4.7588411900027285</v>
      </c>
      <c r="M107" s="377">
        <v>3.8945157272518465</v>
      </c>
      <c r="N107" s="166">
        <v>0</v>
      </c>
      <c r="O107" s="397">
        <v>0</v>
      </c>
      <c r="P107" s="269">
        <v>594</v>
      </c>
      <c r="Q107" s="15">
        <v>67</v>
      </c>
      <c r="R107" s="158">
        <v>0.11279461279461279</v>
      </c>
      <c r="S107" s="401">
        <v>0.79403651486474103</v>
      </c>
      <c r="T107" s="482">
        <v>160.91666666666666</v>
      </c>
      <c r="U107" s="197">
        <v>180016.6542514789</v>
      </c>
      <c r="V107" s="159">
        <v>0</v>
      </c>
      <c r="W107" s="159">
        <v>0</v>
      </c>
      <c r="X107" s="159">
        <v>110315.7</v>
      </c>
      <c r="Y107" s="159">
        <v>432736.46676289442</v>
      </c>
      <c r="Z107" s="159">
        <v>0</v>
      </c>
      <c r="AA107" s="155">
        <v>0</v>
      </c>
      <c r="AB107" s="159">
        <v>60395.656017575391</v>
      </c>
      <c r="AC107" s="159">
        <v>121426.1075</v>
      </c>
      <c r="AD107" s="174">
        <f>SUM(Muut[[#This Row],[Työttömyysaste]:[Työttömät ja palveluissa olevat ]])</f>
        <v>904890.58453194879</v>
      </c>
      <c r="AF107" s="62"/>
    </row>
    <row r="108" spans="1:32" s="45" customFormat="1" x14ac:dyDescent="0.25">
      <c r="A108" s="90">
        <v>276</v>
      </c>
      <c r="B108" s="151" t="s">
        <v>107</v>
      </c>
      <c r="C108" s="395">
        <v>15071</v>
      </c>
      <c r="D108" s="134">
        <v>659.83333333333337</v>
      </c>
      <c r="E108" s="41">
        <v>7463</v>
      </c>
      <c r="F108" s="332">
        <f t="shared" si="3"/>
        <v>8.8413953280628885E-2</v>
      </c>
      <c r="G108" s="377">
        <f>Muut[[#This Row],[Keskim. työttömyysaste 2024, %]]/$F$12</f>
        <v>0.81885224909868648</v>
      </c>
      <c r="H108" s="166">
        <v>0</v>
      </c>
      <c r="I108" s="383">
        <v>10</v>
      </c>
      <c r="J108" s="389">
        <v>359</v>
      </c>
      <c r="K108" s="269">
        <v>799.82</v>
      </c>
      <c r="L108" s="170">
        <f t="shared" si="4"/>
        <v>18.842989672676349</v>
      </c>
      <c r="M108" s="377">
        <v>0.98356907157011375</v>
      </c>
      <c r="N108" s="166">
        <v>0</v>
      </c>
      <c r="O108" s="397">
        <v>0</v>
      </c>
      <c r="P108" s="269">
        <v>5208</v>
      </c>
      <c r="Q108" s="15">
        <v>327</v>
      </c>
      <c r="R108" s="158">
        <v>6.2788018433179729E-2</v>
      </c>
      <c r="S108" s="401">
        <v>0.44200674213694657</v>
      </c>
      <c r="T108" s="482">
        <v>910.16666666666674</v>
      </c>
      <c r="U108" s="197">
        <v>937046.22615140746</v>
      </c>
      <c r="V108" s="159">
        <v>0</v>
      </c>
      <c r="W108" s="159">
        <v>0</v>
      </c>
      <c r="X108" s="159">
        <v>720060.66</v>
      </c>
      <c r="Y108" s="159">
        <v>674759.77862186264</v>
      </c>
      <c r="Z108" s="159">
        <v>0</v>
      </c>
      <c r="AA108" s="155">
        <v>0</v>
      </c>
      <c r="AB108" s="159">
        <v>207571.82931084291</v>
      </c>
      <c r="AC108" s="159">
        <v>686802.66500000004</v>
      </c>
      <c r="AD108" s="174">
        <f>SUM(Muut[[#This Row],[Työttömyysaste]:[Työttömät ja palveluissa olevat ]])</f>
        <v>3226241.1590841128</v>
      </c>
      <c r="AF108" s="62"/>
    </row>
    <row r="109" spans="1:32" s="45" customFormat="1" x14ac:dyDescent="0.25">
      <c r="A109" s="90">
        <v>280</v>
      </c>
      <c r="B109" s="151" t="s">
        <v>108</v>
      </c>
      <c r="C109" s="395">
        <v>1986</v>
      </c>
      <c r="D109" s="134">
        <v>58.416666666666664</v>
      </c>
      <c r="E109" s="41">
        <v>942</v>
      </c>
      <c r="F109" s="332">
        <f t="shared" si="3"/>
        <v>6.2013446567586693E-2</v>
      </c>
      <c r="G109" s="377">
        <f>Muut[[#This Row],[Keskim. työttömyysaste 2024, %]]/$F$12</f>
        <v>0.57434203892062852</v>
      </c>
      <c r="H109" s="384">
        <v>3</v>
      </c>
      <c r="I109" s="383">
        <v>1656</v>
      </c>
      <c r="J109" s="389">
        <v>259</v>
      </c>
      <c r="K109" s="269">
        <v>236.26</v>
      </c>
      <c r="L109" s="170">
        <f t="shared" si="4"/>
        <v>8.4059933971048846</v>
      </c>
      <c r="M109" s="377">
        <v>2.2047818719846504</v>
      </c>
      <c r="N109" s="166">
        <v>0</v>
      </c>
      <c r="O109" s="397">
        <v>0</v>
      </c>
      <c r="P109" s="269">
        <v>554</v>
      </c>
      <c r="Q109" s="15">
        <v>100</v>
      </c>
      <c r="R109" s="158">
        <v>0.18050541516245489</v>
      </c>
      <c r="S109" s="401">
        <v>1.270698016675619</v>
      </c>
      <c r="T109" s="482">
        <v>78.666666666666657</v>
      </c>
      <c r="U109" s="197">
        <v>86609.044956273239</v>
      </c>
      <c r="V109" s="159">
        <v>44800.585200000009</v>
      </c>
      <c r="W109" s="159">
        <v>496306.18079999997</v>
      </c>
      <c r="X109" s="159">
        <v>519486.66</v>
      </c>
      <c r="Y109" s="159">
        <v>199318.27823410422</v>
      </c>
      <c r="Z109" s="159">
        <v>0</v>
      </c>
      <c r="AA109" s="155">
        <v>0</v>
      </c>
      <c r="AB109" s="159">
        <v>78635.571096430009</v>
      </c>
      <c r="AC109" s="159">
        <v>59361.079999999994</v>
      </c>
      <c r="AD109" s="174">
        <f>SUM(Muut[[#This Row],[Työttömyysaste]:[Työttömät ja palveluissa olevat ]])</f>
        <v>1484517.4002868074</v>
      </c>
      <c r="AF109" s="62"/>
    </row>
    <row r="110" spans="1:32" s="45" customFormat="1" x14ac:dyDescent="0.25">
      <c r="A110" s="90">
        <v>284</v>
      </c>
      <c r="B110" s="151" t="s">
        <v>109</v>
      </c>
      <c r="C110" s="395">
        <v>2186</v>
      </c>
      <c r="D110" s="134">
        <v>69.166666666666671</v>
      </c>
      <c r="E110" s="41">
        <v>937</v>
      </c>
      <c r="F110" s="332">
        <f t="shared" si="3"/>
        <v>7.3817146922803278E-2</v>
      </c>
      <c r="G110" s="377">
        <f>Muut[[#This Row],[Keskim. työttömyysaste 2024, %]]/$F$12</f>
        <v>0.6836628669677296</v>
      </c>
      <c r="H110" s="166">
        <v>0</v>
      </c>
      <c r="I110" s="383">
        <v>9</v>
      </c>
      <c r="J110" s="389">
        <v>100</v>
      </c>
      <c r="K110" s="269">
        <v>191.5</v>
      </c>
      <c r="L110" s="170">
        <f t="shared" si="4"/>
        <v>11.41514360313316</v>
      </c>
      <c r="M110" s="377">
        <v>1.623578511344578</v>
      </c>
      <c r="N110" s="166">
        <v>0</v>
      </c>
      <c r="O110" s="397">
        <v>0</v>
      </c>
      <c r="P110" s="269">
        <v>575</v>
      </c>
      <c r="Q110" s="15">
        <v>96</v>
      </c>
      <c r="R110" s="158">
        <v>0.16695652173913045</v>
      </c>
      <c r="S110" s="401">
        <v>1.1753183185891498</v>
      </c>
      <c r="T110" s="482">
        <v>104</v>
      </c>
      <c r="U110" s="197">
        <v>113476.39997464733</v>
      </c>
      <c r="V110" s="159">
        <v>0</v>
      </c>
      <c r="W110" s="159">
        <v>0</v>
      </c>
      <c r="X110" s="159">
        <v>200574</v>
      </c>
      <c r="Y110" s="159">
        <v>161556.97232638177</v>
      </c>
      <c r="Z110" s="159">
        <v>0</v>
      </c>
      <c r="AA110" s="155">
        <v>0</v>
      </c>
      <c r="AB110" s="159">
        <v>80057.700512622061</v>
      </c>
      <c r="AC110" s="159">
        <v>78477.36</v>
      </c>
      <c r="AD110" s="174">
        <f>SUM(Muut[[#This Row],[Työttömyysaste]:[Työttömät ja palveluissa olevat ]])</f>
        <v>634142.43281365116</v>
      </c>
      <c r="AF110" s="62"/>
    </row>
    <row r="111" spans="1:32" s="45" customFormat="1" x14ac:dyDescent="0.25">
      <c r="A111" s="90">
        <v>285</v>
      </c>
      <c r="B111" s="151" t="s">
        <v>110</v>
      </c>
      <c r="C111" s="395">
        <v>50210</v>
      </c>
      <c r="D111" s="134">
        <v>3125</v>
      </c>
      <c r="E111" s="41">
        <v>22544</v>
      </c>
      <c r="F111" s="332">
        <f t="shared" si="3"/>
        <v>0.13861781405251952</v>
      </c>
      <c r="G111" s="377">
        <f>Muut[[#This Row],[Keskim. työttömyysaste 2024, %]]/$F$12</f>
        <v>1.2838189515378013</v>
      </c>
      <c r="H111" s="166">
        <v>0</v>
      </c>
      <c r="I111" s="383">
        <v>477</v>
      </c>
      <c r="J111" s="389">
        <v>5569</v>
      </c>
      <c r="K111" s="269">
        <v>272.13</v>
      </c>
      <c r="L111" s="170">
        <f t="shared" si="4"/>
        <v>184.5074045492963</v>
      </c>
      <c r="M111" s="377">
        <v>0.10044790290791722</v>
      </c>
      <c r="N111" s="166">
        <v>3</v>
      </c>
      <c r="O111" s="397">
        <v>432</v>
      </c>
      <c r="P111" s="269">
        <v>14779</v>
      </c>
      <c r="Q111" s="15">
        <v>2470</v>
      </c>
      <c r="R111" s="158">
        <v>0.16712903444076055</v>
      </c>
      <c r="S111" s="401">
        <v>1.1765327505640324</v>
      </c>
      <c r="T111" s="482">
        <v>4286.333333333333</v>
      </c>
      <c r="U111" s="197">
        <v>4894489.5278412187</v>
      </c>
      <c r="V111" s="159">
        <v>0</v>
      </c>
      <c r="W111" s="159">
        <v>0</v>
      </c>
      <c r="X111" s="159">
        <v>11169966.060000001</v>
      </c>
      <c r="Y111" s="159">
        <v>229579.62861189697</v>
      </c>
      <c r="Z111" s="159">
        <v>0</v>
      </c>
      <c r="AA111" s="155">
        <v>140171.04</v>
      </c>
      <c r="AB111" s="159">
        <v>1840736.7850853533</v>
      </c>
      <c r="AC111" s="159">
        <v>3234424.27</v>
      </c>
      <c r="AD111" s="174">
        <f>SUM(Muut[[#This Row],[Työttömyysaste]:[Työttömät ja palveluissa olevat ]])</f>
        <v>21509367.311538469</v>
      </c>
      <c r="AF111" s="62"/>
    </row>
    <row r="112" spans="1:32" s="45" customFormat="1" x14ac:dyDescent="0.25">
      <c r="A112" s="90">
        <v>286</v>
      </c>
      <c r="B112" s="151" t="s">
        <v>111</v>
      </c>
      <c r="C112" s="395">
        <v>78386</v>
      </c>
      <c r="D112" s="134">
        <v>4156.75</v>
      </c>
      <c r="E112" s="41">
        <v>35228</v>
      </c>
      <c r="F112" s="332">
        <f t="shared" si="3"/>
        <v>0.11799562847734757</v>
      </c>
      <c r="G112" s="377">
        <f>Muut[[#This Row],[Keskim. työttömyysaste 2024, %]]/$F$12</f>
        <v>1.0928250822108452</v>
      </c>
      <c r="H112" s="166">
        <v>0</v>
      </c>
      <c r="I112" s="383">
        <v>279</v>
      </c>
      <c r="J112" s="389">
        <v>4632</v>
      </c>
      <c r="K112" s="269">
        <v>2557.61</v>
      </c>
      <c r="L112" s="170">
        <f t="shared" si="4"/>
        <v>30.648144165842329</v>
      </c>
      <c r="M112" s="377">
        <v>0.60471465279177206</v>
      </c>
      <c r="N112" s="166">
        <v>0</v>
      </c>
      <c r="O112" s="397">
        <v>0</v>
      </c>
      <c r="P112" s="269">
        <v>22342</v>
      </c>
      <c r="Q112" s="15">
        <v>2890</v>
      </c>
      <c r="R112" s="158">
        <v>0.12935278847014592</v>
      </c>
      <c r="S112" s="401">
        <v>0.91060055795303296</v>
      </c>
      <c r="T112" s="482">
        <v>5570.583333333333</v>
      </c>
      <c r="U112" s="197">
        <v>6504329.8508750359</v>
      </c>
      <c r="V112" s="159">
        <v>0</v>
      </c>
      <c r="W112" s="159">
        <v>0</v>
      </c>
      <c r="X112" s="159">
        <v>9290587.6799999997</v>
      </c>
      <c r="Y112" s="159">
        <v>2157700.9294604557</v>
      </c>
      <c r="Z112" s="159">
        <v>0</v>
      </c>
      <c r="AA112" s="155">
        <v>0</v>
      </c>
      <c r="AB112" s="159">
        <v>2224148.9290606128</v>
      </c>
      <c r="AC112" s="159">
        <v>4203506.4775</v>
      </c>
      <c r="AD112" s="174">
        <f>SUM(Muut[[#This Row],[Työttömyysaste]:[Työttömät ja palveluissa olevat ]])</f>
        <v>24380273.8668961</v>
      </c>
      <c r="AF112" s="62"/>
    </row>
    <row r="113" spans="1:32" s="45" customFormat="1" x14ac:dyDescent="0.25">
      <c r="A113" s="90">
        <v>287</v>
      </c>
      <c r="B113" s="151" t="s">
        <v>112</v>
      </c>
      <c r="C113" s="395">
        <v>6121</v>
      </c>
      <c r="D113" s="134">
        <v>167</v>
      </c>
      <c r="E113" s="41">
        <v>2591</v>
      </c>
      <c r="F113" s="332">
        <f t="shared" si="3"/>
        <v>6.445387881126978E-2</v>
      </c>
      <c r="G113" s="377">
        <f>Muut[[#This Row],[Keskim. työttömyysaste 2024, %]]/$F$12</f>
        <v>0.59694427937434968</v>
      </c>
      <c r="H113" s="166">
        <v>3</v>
      </c>
      <c r="I113" s="383">
        <v>3220</v>
      </c>
      <c r="J113" s="389">
        <v>444</v>
      </c>
      <c r="K113" s="269">
        <v>683.21</v>
      </c>
      <c r="L113" s="170">
        <f t="shared" si="4"/>
        <v>8.959177997980122</v>
      </c>
      <c r="M113" s="377">
        <v>2.0686475770587363</v>
      </c>
      <c r="N113" s="166">
        <v>0</v>
      </c>
      <c r="O113" s="397">
        <v>0</v>
      </c>
      <c r="P113" s="269">
        <v>1457</v>
      </c>
      <c r="Q113" s="15">
        <v>262</v>
      </c>
      <c r="R113" s="158">
        <v>0.17982155113246398</v>
      </c>
      <c r="S113" s="401">
        <v>1.2658838416227367</v>
      </c>
      <c r="T113" s="482">
        <v>228.91666666666666</v>
      </c>
      <c r="U113" s="197">
        <v>277440.31827244646</v>
      </c>
      <c r="V113" s="159">
        <v>138078.74220000001</v>
      </c>
      <c r="W113" s="159">
        <v>965039.79599999997</v>
      </c>
      <c r="X113" s="159">
        <v>890548.56</v>
      </c>
      <c r="Y113" s="159">
        <v>576382.97160891548</v>
      </c>
      <c r="Z113" s="159">
        <v>0</v>
      </c>
      <c r="AA113" s="155">
        <v>0</v>
      </c>
      <c r="AB113" s="159">
        <v>241442.48083088757</v>
      </c>
      <c r="AC113" s="159">
        <v>172738.22750000001</v>
      </c>
      <c r="AD113" s="174">
        <f>SUM(Muut[[#This Row],[Työttömyysaste]:[Työttömät ja palveluissa olevat ]])</f>
        <v>3261671.0964122498</v>
      </c>
      <c r="AF113" s="62"/>
    </row>
    <row r="114" spans="1:32" s="45" customFormat="1" x14ac:dyDescent="0.25">
      <c r="A114" s="90">
        <v>288</v>
      </c>
      <c r="B114" s="151" t="s">
        <v>113</v>
      </c>
      <c r="C114" s="395">
        <v>6342</v>
      </c>
      <c r="D114" s="134">
        <v>142.25</v>
      </c>
      <c r="E114" s="41">
        <v>2949</v>
      </c>
      <c r="F114" s="332">
        <f t="shared" si="3"/>
        <v>4.8236690403526621E-2</v>
      </c>
      <c r="G114" s="377">
        <f>Muut[[#This Row],[Keskim. työttömyysaste 2024, %]]/$F$12</f>
        <v>0.44674761121284234</v>
      </c>
      <c r="H114" s="166">
        <v>3</v>
      </c>
      <c r="I114" s="383">
        <v>4784</v>
      </c>
      <c r="J114" s="389">
        <v>327</v>
      </c>
      <c r="K114" s="269">
        <v>712.98</v>
      </c>
      <c r="L114" s="170">
        <f t="shared" si="4"/>
        <v>8.8950601699907423</v>
      </c>
      <c r="M114" s="377">
        <v>2.0835589084023933</v>
      </c>
      <c r="N114" s="166">
        <v>0</v>
      </c>
      <c r="O114" s="397">
        <v>0</v>
      </c>
      <c r="P114" s="269">
        <v>1836</v>
      </c>
      <c r="Q114" s="15">
        <v>232</v>
      </c>
      <c r="R114" s="158">
        <v>0.12636165577342048</v>
      </c>
      <c r="S114" s="401">
        <v>0.88954397977823496</v>
      </c>
      <c r="T114" s="482">
        <v>211.25</v>
      </c>
      <c r="U114" s="197">
        <v>215130.4454891785</v>
      </c>
      <c r="V114" s="159">
        <v>143064.10440000001</v>
      </c>
      <c r="W114" s="159">
        <v>1433773.4112</v>
      </c>
      <c r="X114" s="159">
        <v>655876.98</v>
      </c>
      <c r="Y114" s="159">
        <v>601498.12077944481</v>
      </c>
      <c r="Z114" s="159">
        <v>0</v>
      </c>
      <c r="AA114" s="155">
        <v>0</v>
      </c>
      <c r="AB114" s="159">
        <v>175788.76357952112</v>
      </c>
      <c r="AC114" s="159">
        <v>159407.13750000001</v>
      </c>
      <c r="AD114" s="174">
        <f>SUM(Muut[[#This Row],[Työttömyysaste]:[Työttömät ja palveluissa olevat ]])</f>
        <v>3384538.9629481449</v>
      </c>
      <c r="AF114" s="62"/>
    </row>
    <row r="115" spans="1:32" s="45" customFormat="1" x14ac:dyDescent="0.25">
      <c r="A115" s="90">
        <v>290</v>
      </c>
      <c r="B115" s="151" t="s">
        <v>114</v>
      </c>
      <c r="C115" s="395">
        <v>7483</v>
      </c>
      <c r="D115" s="134">
        <v>325.25</v>
      </c>
      <c r="E115" s="41">
        <v>3015</v>
      </c>
      <c r="F115" s="332">
        <f t="shared" si="3"/>
        <v>0.10787728026533996</v>
      </c>
      <c r="G115" s="377">
        <f>Muut[[#This Row],[Keskim. työttömyysaste 2024, %]]/$F$12</f>
        <v>0.9991132654315652</v>
      </c>
      <c r="H115" s="166">
        <v>0</v>
      </c>
      <c r="I115" s="383">
        <v>5</v>
      </c>
      <c r="J115" s="389">
        <v>253</v>
      </c>
      <c r="K115" s="269">
        <v>4807.3</v>
      </c>
      <c r="L115" s="170">
        <f t="shared" si="4"/>
        <v>1.5565910178270546</v>
      </c>
      <c r="M115" s="377">
        <v>11.906391367869679</v>
      </c>
      <c r="N115" s="166">
        <v>0</v>
      </c>
      <c r="O115" s="397">
        <v>0</v>
      </c>
      <c r="P115" s="269">
        <v>1741</v>
      </c>
      <c r="Q115" s="15">
        <v>191</v>
      </c>
      <c r="R115" s="158">
        <v>0.10970706490522689</v>
      </c>
      <c r="S115" s="401">
        <v>0.77230120583867856</v>
      </c>
      <c r="T115" s="482">
        <v>462.58333333333337</v>
      </c>
      <c r="U115" s="197">
        <v>567680.36143748893</v>
      </c>
      <c r="V115" s="159">
        <v>0</v>
      </c>
      <c r="W115" s="159">
        <v>0</v>
      </c>
      <c r="X115" s="159">
        <v>507452.22000000003</v>
      </c>
      <c r="Y115" s="159">
        <v>4055628.3710945966</v>
      </c>
      <c r="Z115" s="159">
        <v>0</v>
      </c>
      <c r="AA115" s="155">
        <v>0</v>
      </c>
      <c r="AB115" s="159">
        <v>180077.68840974232</v>
      </c>
      <c r="AC115" s="159">
        <v>349060.75750000007</v>
      </c>
      <c r="AD115" s="174">
        <f>SUM(Muut[[#This Row],[Työttömyysaste]:[Työttömät ja palveluissa olevat ]])</f>
        <v>5659899.3984418279</v>
      </c>
      <c r="AF115" s="62"/>
    </row>
    <row r="116" spans="1:32" s="45" customFormat="1" x14ac:dyDescent="0.25">
      <c r="A116" s="90">
        <v>291</v>
      </c>
      <c r="B116" s="151" t="s">
        <v>115</v>
      </c>
      <c r="C116" s="395">
        <v>2038</v>
      </c>
      <c r="D116" s="134">
        <v>73.25</v>
      </c>
      <c r="E116" s="41">
        <v>761</v>
      </c>
      <c r="F116" s="332">
        <f t="shared" si="3"/>
        <v>9.6254927726675432E-2</v>
      </c>
      <c r="G116" s="377">
        <f>Muut[[#This Row],[Keskim. työttömyysaste 2024, %]]/$F$12</f>
        <v>0.89147200335728571</v>
      </c>
      <c r="H116" s="166">
        <v>0</v>
      </c>
      <c r="I116" s="383">
        <v>10</v>
      </c>
      <c r="J116" s="389">
        <v>48</v>
      </c>
      <c r="K116" s="269">
        <v>660.93</v>
      </c>
      <c r="L116" s="170">
        <f t="shared" si="4"/>
        <v>3.0835338084214667</v>
      </c>
      <c r="M116" s="377">
        <v>6.0104357563205024</v>
      </c>
      <c r="N116" s="166">
        <v>3</v>
      </c>
      <c r="O116" s="397">
        <v>167</v>
      </c>
      <c r="P116" s="269">
        <v>437</v>
      </c>
      <c r="Q116" s="15">
        <v>68</v>
      </c>
      <c r="R116" s="158">
        <v>0.15560640732265446</v>
      </c>
      <c r="S116" s="401">
        <v>1.0954172925447119</v>
      </c>
      <c r="T116" s="482">
        <v>102.58333333333333</v>
      </c>
      <c r="U116" s="197">
        <v>137951.13826000434</v>
      </c>
      <c r="V116" s="159">
        <v>0</v>
      </c>
      <c r="W116" s="159">
        <v>0</v>
      </c>
      <c r="X116" s="159">
        <v>96275.520000000004</v>
      </c>
      <c r="Y116" s="159">
        <v>557586.68260927149</v>
      </c>
      <c r="Z116" s="159">
        <v>0</v>
      </c>
      <c r="AA116" s="155">
        <v>54186.490000000005</v>
      </c>
      <c r="AB116" s="159">
        <v>69563.467379142792</v>
      </c>
      <c r="AC116" s="159">
        <v>77408.357499999998</v>
      </c>
      <c r="AD116" s="174">
        <f>SUM(Muut[[#This Row],[Työttömyysaste]:[Työttömät ja palveluissa olevat ]])</f>
        <v>992971.65574841865</v>
      </c>
      <c r="AF116" s="62"/>
    </row>
    <row r="117" spans="1:32" s="45" customFormat="1" x14ac:dyDescent="0.25">
      <c r="A117" s="151">
        <v>297</v>
      </c>
      <c r="B117" s="151" t="s">
        <v>116</v>
      </c>
      <c r="C117" s="395">
        <v>125666</v>
      </c>
      <c r="D117" s="134">
        <v>6632.833333333333</v>
      </c>
      <c r="E117" s="41">
        <v>59661</v>
      </c>
      <c r="F117" s="332">
        <f t="shared" si="3"/>
        <v>0.11117536302330389</v>
      </c>
      <c r="G117" s="377">
        <f>Muut[[#This Row],[Keskim. työttömyysaste 2024, %]]/$F$12</f>
        <v>1.0296586984075167</v>
      </c>
      <c r="H117" s="166">
        <v>0</v>
      </c>
      <c r="I117" s="383">
        <v>131</v>
      </c>
      <c r="J117" s="389">
        <v>8391</v>
      </c>
      <c r="K117" s="269">
        <v>3241.73</v>
      </c>
      <c r="L117" s="170">
        <f t="shared" si="4"/>
        <v>38.765103818023093</v>
      </c>
      <c r="M117" s="377">
        <v>0.478094472414202</v>
      </c>
      <c r="N117" s="166">
        <v>3</v>
      </c>
      <c r="O117" s="397">
        <v>784</v>
      </c>
      <c r="P117" s="269">
        <v>39007</v>
      </c>
      <c r="Q117" s="15">
        <v>3755</v>
      </c>
      <c r="R117" s="158">
        <v>9.6264772989463426E-2</v>
      </c>
      <c r="S117" s="401">
        <v>0.67767194686845678</v>
      </c>
      <c r="T117" s="482">
        <v>8644.5</v>
      </c>
      <c r="U117" s="197">
        <v>9824817.3232504185</v>
      </c>
      <c r="V117" s="159">
        <v>0</v>
      </c>
      <c r="W117" s="159">
        <v>0</v>
      </c>
      <c r="X117" s="159">
        <v>16830164.34</v>
      </c>
      <c r="Y117" s="159">
        <v>2734851.6130527495</v>
      </c>
      <c r="Z117" s="159">
        <v>0</v>
      </c>
      <c r="AA117" s="155">
        <v>254384.48</v>
      </c>
      <c r="AB117" s="159">
        <v>2653595.6607903438</v>
      </c>
      <c r="AC117" s="159">
        <v>6523053.2549999999</v>
      </c>
      <c r="AD117" s="174">
        <f>SUM(Muut[[#This Row],[Työttömyysaste]:[Työttömät ja palveluissa olevat ]])</f>
        <v>38820866.672093511</v>
      </c>
      <c r="AF117" s="62"/>
    </row>
    <row r="118" spans="1:32" s="45" customFormat="1" x14ac:dyDescent="0.25">
      <c r="A118" s="90">
        <v>300</v>
      </c>
      <c r="B118" s="151" t="s">
        <v>117</v>
      </c>
      <c r="C118" s="395">
        <v>3335</v>
      </c>
      <c r="D118" s="134">
        <v>72.916666666666671</v>
      </c>
      <c r="E118" s="41">
        <v>1446</v>
      </c>
      <c r="F118" s="332">
        <f t="shared" si="3"/>
        <v>5.0426463808206548E-2</v>
      </c>
      <c r="G118" s="377">
        <f>Muut[[#This Row],[Keskim. työttömyysaste 2024, %]]/$F$12</f>
        <v>0.46702835662581221</v>
      </c>
      <c r="H118" s="166">
        <v>0</v>
      </c>
      <c r="I118" s="383">
        <v>6</v>
      </c>
      <c r="J118" s="389">
        <v>83</v>
      </c>
      <c r="K118" s="269">
        <v>462.37</v>
      </c>
      <c r="L118" s="170">
        <f t="shared" si="4"/>
        <v>7.2128382031706213</v>
      </c>
      <c r="M118" s="377">
        <v>2.5694991813087684</v>
      </c>
      <c r="N118" s="166">
        <v>0</v>
      </c>
      <c r="O118" s="397">
        <v>0</v>
      </c>
      <c r="P118" s="269">
        <v>865</v>
      </c>
      <c r="Q118" s="15">
        <v>108</v>
      </c>
      <c r="R118" s="158">
        <v>0.12485549132947976</v>
      </c>
      <c r="S118" s="401">
        <v>0.87894108362700141</v>
      </c>
      <c r="T118" s="482">
        <v>96.666666666666671</v>
      </c>
      <c r="U118" s="197">
        <v>118263.97950052407</v>
      </c>
      <c r="V118" s="159">
        <v>0</v>
      </c>
      <c r="W118" s="159">
        <v>0</v>
      </c>
      <c r="X118" s="159">
        <v>166476.42000000001</v>
      </c>
      <c r="Y118" s="159">
        <v>390073.61511513911</v>
      </c>
      <c r="Z118" s="159">
        <v>0</v>
      </c>
      <c r="AA118" s="155">
        <v>0</v>
      </c>
      <c r="AB118" s="159">
        <v>91338.326893000907</v>
      </c>
      <c r="AC118" s="159">
        <v>72943.700000000012</v>
      </c>
      <c r="AD118" s="174">
        <f>SUM(Muut[[#This Row],[Työttömyysaste]:[Työttömät ja palveluissa olevat ]])</f>
        <v>839096.04150866414</v>
      </c>
      <c r="AF118" s="62"/>
    </row>
    <row r="119" spans="1:32" s="45" customFormat="1" x14ac:dyDescent="0.25">
      <c r="A119" s="90">
        <v>301</v>
      </c>
      <c r="B119" s="151" t="s">
        <v>118</v>
      </c>
      <c r="C119" s="395">
        <v>19509</v>
      </c>
      <c r="D119" s="134">
        <v>615.16666666666663</v>
      </c>
      <c r="E119" s="41">
        <v>8483</v>
      </c>
      <c r="F119" s="332">
        <f t="shared" si="3"/>
        <v>7.2517584187983805E-2</v>
      </c>
      <c r="G119" s="377">
        <f>Muut[[#This Row],[Keskim. työttömyysaste 2024, %]]/$F$12</f>
        <v>0.67162687232247131</v>
      </c>
      <c r="H119" s="166">
        <v>0</v>
      </c>
      <c r="I119" s="383">
        <v>81</v>
      </c>
      <c r="J119" s="389">
        <v>643</v>
      </c>
      <c r="K119" s="269">
        <v>1724.77</v>
      </c>
      <c r="L119" s="170">
        <f t="shared" si="4"/>
        <v>11.311073360506038</v>
      </c>
      <c r="M119" s="377">
        <v>1.6385166347405218</v>
      </c>
      <c r="N119" s="166">
        <v>0</v>
      </c>
      <c r="O119" s="397">
        <v>0</v>
      </c>
      <c r="P119" s="269">
        <v>5280</v>
      </c>
      <c r="Q119" s="15">
        <v>651</v>
      </c>
      <c r="R119" s="158">
        <v>0.12329545454545454</v>
      </c>
      <c r="S119" s="401">
        <v>0.86795894414039509</v>
      </c>
      <c r="T119" s="482">
        <v>940.08333333333326</v>
      </c>
      <c r="U119" s="197">
        <v>994893.22375692136</v>
      </c>
      <c r="V119" s="159">
        <v>0</v>
      </c>
      <c r="W119" s="159">
        <v>0</v>
      </c>
      <c r="X119" s="159">
        <v>1289690.82</v>
      </c>
      <c r="Y119" s="159">
        <v>1455084.1731559974</v>
      </c>
      <c r="Z119" s="159">
        <v>0</v>
      </c>
      <c r="AA119" s="155">
        <v>0</v>
      </c>
      <c r="AB119" s="159">
        <v>527632.62404488155</v>
      </c>
      <c r="AC119" s="159">
        <v>709377.48249999993</v>
      </c>
      <c r="AD119" s="174">
        <f>SUM(Muut[[#This Row],[Työttömyysaste]:[Työttömät ja palveluissa olevat ]])</f>
        <v>4976678.3234577999</v>
      </c>
      <c r="AF119" s="62"/>
    </row>
    <row r="120" spans="1:32" s="45" customFormat="1" x14ac:dyDescent="0.25">
      <c r="A120" s="90">
        <v>304</v>
      </c>
      <c r="B120" s="151" t="s">
        <v>119</v>
      </c>
      <c r="C120" s="395">
        <v>970</v>
      </c>
      <c r="D120" s="134">
        <v>36.333333333333336</v>
      </c>
      <c r="E120" s="41">
        <v>400</v>
      </c>
      <c r="F120" s="332">
        <f t="shared" si="3"/>
        <v>9.0833333333333335E-2</v>
      </c>
      <c r="G120" s="377">
        <f>Muut[[#This Row],[Keskim. työttömyysaste 2024, %]]/$F$12</f>
        <v>0.8412595131568088</v>
      </c>
      <c r="H120" s="166">
        <v>0</v>
      </c>
      <c r="I120" s="383">
        <v>18</v>
      </c>
      <c r="J120" s="389">
        <v>50</v>
      </c>
      <c r="K120" s="269">
        <v>166.76</v>
      </c>
      <c r="L120" s="170">
        <f t="shared" si="4"/>
        <v>5.8167426241304874</v>
      </c>
      <c r="M120" s="377">
        <v>3.186213153230236</v>
      </c>
      <c r="N120" s="166">
        <v>1</v>
      </c>
      <c r="O120" s="397">
        <v>0</v>
      </c>
      <c r="P120" s="269">
        <v>223</v>
      </c>
      <c r="Q120" s="15">
        <v>37</v>
      </c>
      <c r="R120" s="158">
        <v>0.16591928251121077</v>
      </c>
      <c r="S120" s="401">
        <v>1.1680164998124141</v>
      </c>
      <c r="T120" s="482">
        <v>51.75</v>
      </c>
      <c r="U120" s="197">
        <v>61960.529788976601</v>
      </c>
      <c r="V120" s="159">
        <v>0</v>
      </c>
      <c r="W120" s="159">
        <v>0</v>
      </c>
      <c r="X120" s="159">
        <v>100287</v>
      </c>
      <c r="Y120" s="159">
        <v>140685.33005298913</v>
      </c>
      <c r="Z120" s="159">
        <v>430262.89999999997</v>
      </c>
      <c r="AA120" s="155">
        <v>0</v>
      </c>
      <c r="AB120" s="159">
        <v>35303.532310130176</v>
      </c>
      <c r="AC120" s="159">
        <v>39050.032500000001</v>
      </c>
      <c r="AD120" s="174">
        <f>SUM(Muut[[#This Row],[Työttömyysaste]:[Työttömät ja palveluissa olevat ]])</f>
        <v>807549.32465209591</v>
      </c>
      <c r="AF120" s="62"/>
    </row>
    <row r="121" spans="1:32" s="45" customFormat="1" x14ac:dyDescent="0.25">
      <c r="A121" s="90">
        <v>305</v>
      </c>
      <c r="B121" s="151" t="s">
        <v>120</v>
      </c>
      <c r="C121" s="395">
        <v>14876</v>
      </c>
      <c r="D121" s="134">
        <v>728.58333333333337</v>
      </c>
      <c r="E121" s="41">
        <v>6559</v>
      </c>
      <c r="F121" s="332">
        <f t="shared" si="3"/>
        <v>0.11108146567057987</v>
      </c>
      <c r="G121" s="377">
        <f>Muut[[#This Row],[Keskim. työttömyysaste 2024, %]]/$F$12</f>
        <v>1.0287890612562582</v>
      </c>
      <c r="H121" s="166">
        <v>0</v>
      </c>
      <c r="I121" s="383">
        <v>43</v>
      </c>
      <c r="J121" s="389">
        <v>651</v>
      </c>
      <c r="K121" s="269">
        <v>4979.17</v>
      </c>
      <c r="L121" s="170">
        <f t="shared" si="4"/>
        <v>2.9876465354667543</v>
      </c>
      <c r="M121" s="377">
        <v>6.203338192101123</v>
      </c>
      <c r="N121" s="166">
        <v>0</v>
      </c>
      <c r="O121" s="397">
        <v>0</v>
      </c>
      <c r="P121" s="269">
        <v>4035</v>
      </c>
      <c r="Q121" s="15">
        <v>467</v>
      </c>
      <c r="R121" s="158">
        <v>0.11573729863692689</v>
      </c>
      <c r="S121" s="401">
        <v>0.81475204331668583</v>
      </c>
      <c r="T121" s="482">
        <v>996.58333333333337</v>
      </c>
      <c r="U121" s="197">
        <v>1162052.9230935883</v>
      </c>
      <c r="V121" s="159">
        <v>0</v>
      </c>
      <c r="W121" s="159">
        <v>0</v>
      </c>
      <c r="X121" s="159">
        <v>1305736.74</v>
      </c>
      <c r="Y121" s="159">
        <v>4200624.6992080966</v>
      </c>
      <c r="Z121" s="159">
        <v>0</v>
      </c>
      <c r="AA121" s="155">
        <v>0</v>
      </c>
      <c r="AB121" s="159">
        <v>377667.03351117024</v>
      </c>
      <c r="AC121" s="159">
        <v>752011.8175</v>
      </c>
      <c r="AD121" s="174">
        <f>SUM(Muut[[#This Row],[Työttömyysaste]:[Työttömät ja palveluissa olevat ]])</f>
        <v>7798093.213312855</v>
      </c>
      <c r="AF121" s="62"/>
    </row>
    <row r="122" spans="1:32" s="45" customFormat="1" x14ac:dyDescent="0.25">
      <c r="A122" s="90">
        <v>309</v>
      </c>
      <c r="B122" s="151" t="s">
        <v>121</v>
      </c>
      <c r="C122" s="395">
        <v>6444</v>
      </c>
      <c r="D122" s="134">
        <v>397.33333333333331</v>
      </c>
      <c r="E122" s="41">
        <v>2531</v>
      </c>
      <c r="F122" s="332">
        <f t="shared" si="3"/>
        <v>0.15698669827472672</v>
      </c>
      <c r="G122" s="377">
        <f>Muut[[#This Row],[Keskim. työttömyysaste 2024, %]]/$F$12</f>
        <v>1.4539437067452268</v>
      </c>
      <c r="H122" s="166">
        <v>0</v>
      </c>
      <c r="I122" s="383">
        <v>7</v>
      </c>
      <c r="J122" s="389">
        <v>549</v>
      </c>
      <c r="K122" s="269">
        <v>446.25</v>
      </c>
      <c r="L122" s="170">
        <f t="shared" si="4"/>
        <v>14.440336134453782</v>
      </c>
      <c r="M122" s="377">
        <v>1.2834453218675412</v>
      </c>
      <c r="N122" s="166">
        <v>0</v>
      </c>
      <c r="O122" s="397">
        <v>0</v>
      </c>
      <c r="P122" s="269">
        <v>1715</v>
      </c>
      <c r="Q122" s="15">
        <v>283</v>
      </c>
      <c r="R122" s="158">
        <v>0.16501457725947521</v>
      </c>
      <c r="S122" s="401">
        <v>1.1616476760958419</v>
      </c>
      <c r="T122" s="482">
        <v>592.66666666666663</v>
      </c>
      <c r="U122" s="197">
        <v>711404.3617889958</v>
      </c>
      <c r="V122" s="159">
        <v>0</v>
      </c>
      <c r="W122" s="159">
        <v>0</v>
      </c>
      <c r="X122" s="159">
        <v>1101151.26</v>
      </c>
      <c r="Y122" s="159">
        <v>376474.14569528919</v>
      </c>
      <c r="Z122" s="159">
        <v>0</v>
      </c>
      <c r="AA122" s="155">
        <v>0</v>
      </c>
      <c r="AB122" s="159">
        <v>233253.0915875716</v>
      </c>
      <c r="AC122" s="159">
        <v>447220.33999999997</v>
      </c>
      <c r="AD122" s="174">
        <f>SUM(Muut[[#This Row],[Työttömyysaste]:[Työttömät ja palveluissa olevat ]])</f>
        <v>2869503.1990718562</v>
      </c>
      <c r="AF122" s="62"/>
    </row>
    <row r="123" spans="1:32" s="45" customFormat="1" x14ac:dyDescent="0.25">
      <c r="A123" s="90">
        <v>312</v>
      </c>
      <c r="B123" s="151" t="s">
        <v>122</v>
      </c>
      <c r="C123" s="395">
        <v>1155</v>
      </c>
      <c r="D123" s="134">
        <v>34.333333333333336</v>
      </c>
      <c r="E123" s="41">
        <v>440</v>
      </c>
      <c r="F123" s="332">
        <f t="shared" si="3"/>
        <v>7.8030303030303033E-2</v>
      </c>
      <c r="G123" s="377">
        <f>Muut[[#This Row],[Keskim. työttömyysaste 2024, %]]/$F$12</f>
        <v>0.72268331822478149</v>
      </c>
      <c r="H123" s="166">
        <v>0</v>
      </c>
      <c r="I123" s="383">
        <v>1</v>
      </c>
      <c r="J123" s="389">
        <v>29</v>
      </c>
      <c r="K123" s="269">
        <v>448.22</v>
      </c>
      <c r="L123" s="170">
        <f t="shared" si="4"/>
        <v>2.5768595778858594</v>
      </c>
      <c r="M123" s="377">
        <v>7.1922358583330013</v>
      </c>
      <c r="N123" s="166">
        <v>0</v>
      </c>
      <c r="O123" s="397">
        <v>0</v>
      </c>
      <c r="P123" s="269">
        <v>243</v>
      </c>
      <c r="Q123" s="15">
        <v>40</v>
      </c>
      <c r="R123" s="158">
        <v>0.16460905349794239</v>
      </c>
      <c r="S123" s="401">
        <v>1.1587929238490418</v>
      </c>
      <c r="T123" s="482">
        <v>54.25</v>
      </c>
      <c r="U123" s="197">
        <v>63378.71272749285</v>
      </c>
      <c r="V123" s="159">
        <v>0</v>
      </c>
      <c r="W123" s="159">
        <v>0</v>
      </c>
      <c r="X123" s="159">
        <v>58166.46</v>
      </c>
      <c r="Y123" s="159">
        <v>378136.11559337261</v>
      </c>
      <c r="Z123" s="159">
        <v>0</v>
      </c>
      <c r="AA123" s="155">
        <v>0</v>
      </c>
      <c r="AB123" s="159">
        <v>41704.725570742245</v>
      </c>
      <c r="AC123" s="159">
        <v>40936.5075</v>
      </c>
      <c r="AD123" s="174">
        <f>SUM(Muut[[#This Row],[Työttömyysaste]:[Työttömät ja palveluissa olevat ]])</f>
        <v>582322.5213916077</v>
      </c>
      <c r="AF123" s="62"/>
    </row>
    <row r="124" spans="1:32" s="45" customFormat="1" x14ac:dyDescent="0.25">
      <c r="A124" s="90">
        <v>316</v>
      </c>
      <c r="B124" s="151" t="s">
        <v>123</v>
      </c>
      <c r="C124" s="395">
        <v>4093</v>
      </c>
      <c r="D124" s="134">
        <v>197.58333333333334</v>
      </c>
      <c r="E124" s="41">
        <v>1925</v>
      </c>
      <c r="F124" s="332">
        <f t="shared" si="3"/>
        <v>0.10264069264069264</v>
      </c>
      <c r="G124" s="377">
        <f>Muut[[#This Row],[Keskim. työttömyysaste 2024, %]]/$F$12</f>
        <v>0.95061422885489988</v>
      </c>
      <c r="H124" s="166">
        <v>0</v>
      </c>
      <c r="I124" s="383">
        <v>22</v>
      </c>
      <c r="J124" s="389">
        <v>224</v>
      </c>
      <c r="K124" s="269">
        <v>256.68</v>
      </c>
      <c r="L124" s="170">
        <f t="shared" si="4"/>
        <v>15.945924887018856</v>
      </c>
      <c r="M124" s="377">
        <v>1.162264465013694</v>
      </c>
      <c r="N124" s="166">
        <v>0</v>
      </c>
      <c r="O124" s="397">
        <v>0</v>
      </c>
      <c r="P124" s="269">
        <v>1175</v>
      </c>
      <c r="Q124" s="15">
        <v>253</v>
      </c>
      <c r="R124" s="158">
        <v>0.21531914893617021</v>
      </c>
      <c r="S124" s="401">
        <v>1.515775109900324</v>
      </c>
      <c r="T124" s="482">
        <v>299.83333333333337</v>
      </c>
      <c r="U124" s="197">
        <v>295433.30645872682</v>
      </c>
      <c r="V124" s="159">
        <v>0</v>
      </c>
      <c r="W124" s="159">
        <v>0</v>
      </c>
      <c r="X124" s="159">
        <v>449285.76</v>
      </c>
      <c r="Y124" s="159">
        <v>216545.39768530379</v>
      </c>
      <c r="Z124" s="159">
        <v>0</v>
      </c>
      <c r="AA124" s="155">
        <v>0</v>
      </c>
      <c r="AB124" s="159">
        <v>193318.74407345432</v>
      </c>
      <c r="AC124" s="159">
        <v>226251.23500000004</v>
      </c>
      <c r="AD124" s="174">
        <f>SUM(Muut[[#This Row],[Työttömyysaste]:[Työttömät ja palveluissa olevat ]])</f>
        <v>1380834.443217485</v>
      </c>
      <c r="AF124" s="62"/>
    </row>
    <row r="125" spans="1:32" s="45" customFormat="1" x14ac:dyDescent="0.25">
      <c r="A125" s="90">
        <v>317</v>
      </c>
      <c r="B125" s="151" t="s">
        <v>124</v>
      </c>
      <c r="C125" s="395">
        <v>2373</v>
      </c>
      <c r="D125" s="134">
        <v>95.75</v>
      </c>
      <c r="E125" s="41">
        <v>981</v>
      </c>
      <c r="F125" s="332">
        <f t="shared" si="3"/>
        <v>9.7604485219164122E-2</v>
      </c>
      <c r="G125" s="377">
        <f>Muut[[#This Row],[Keskim. työttömyysaste 2024, %]]/$F$12</f>
        <v>0.90397102808141228</v>
      </c>
      <c r="H125" s="166">
        <v>0</v>
      </c>
      <c r="I125" s="383">
        <v>2</v>
      </c>
      <c r="J125" s="389">
        <v>34</v>
      </c>
      <c r="K125" s="269">
        <v>698.27</v>
      </c>
      <c r="L125" s="170">
        <f t="shared" si="4"/>
        <v>3.3983989001389148</v>
      </c>
      <c r="M125" s="377">
        <v>5.4535628107700775</v>
      </c>
      <c r="N125" s="166">
        <v>0</v>
      </c>
      <c r="O125" s="397">
        <v>0</v>
      </c>
      <c r="P125" s="269">
        <v>572</v>
      </c>
      <c r="Q125" s="15">
        <v>86</v>
      </c>
      <c r="R125" s="158">
        <v>0.15034965034965034</v>
      </c>
      <c r="S125" s="401">
        <v>1.0584114738897408</v>
      </c>
      <c r="T125" s="482">
        <v>129.08333333333334</v>
      </c>
      <c r="U125" s="197">
        <v>162879.20834495194</v>
      </c>
      <c r="V125" s="159">
        <v>0</v>
      </c>
      <c r="W125" s="159">
        <v>0</v>
      </c>
      <c r="X125" s="159">
        <v>68195.16</v>
      </c>
      <c r="Y125" s="159">
        <v>589088.18311406067</v>
      </c>
      <c r="Z125" s="159">
        <v>0</v>
      </c>
      <c r="AA125" s="155">
        <v>0</v>
      </c>
      <c r="AB125" s="159">
        <v>78261.780922157457</v>
      </c>
      <c r="AC125" s="159">
        <v>97404.992500000008</v>
      </c>
      <c r="AD125" s="174">
        <f>SUM(Muut[[#This Row],[Työttömyysaste]:[Työttömät ja palveluissa olevat ]])</f>
        <v>995829.32488117006</v>
      </c>
      <c r="AF125" s="62"/>
    </row>
    <row r="126" spans="1:32" s="104" customFormat="1" x14ac:dyDescent="0.25">
      <c r="A126" s="90">
        <v>320</v>
      </c>
      <c r="B126" s="151" t="s">
        <v>125</v>
      </c>
      <c r="C126" s="395">
        <v>6954</v>
      </c>
      <c r="D126" s="134">
        <v>369.25</v>
      </c>
      <c r="E126" s="41">
        <v>2662</v>
      </c>
      <c r="F126" s="332">
        <f t="shared" si="3"/>
        <v>0.13871149511645378</v>
      </c>
      <c r="G126" s="377">
        <f>Muut[[#This Row],[Keskim. työttömyysaste 2024, %]]/$F$12</f>
        <v>1.2846865855147263</v>
      </c>
      <c r="H126" s="166">
        <v>0</v>
      </c>
      <c r="I126" s="383">
        <v>10</v>
      </c>
      <c r="J126" s="389">
        <v>363</v>
      </c>
      <c r="K126" s="269">
        <v>3503.95</v>
      </c>
      <c r="L126" s="170">
        <f t="shared" si="4"/>
        <v>1.9846173604075401</v>
      </c>
      <c r="M126" s="377">
        <v>9.3385164453835561</v>
      </c>
      <c r="N126" s="166">
        <v>0</v>
      </c>
      <c r="O126" s="397">
        <v>0</v>
      </c>
      <c r="P126" s="269">
        <v>1584</v>
      </c>
      <c r="Q126" s="15">
        <v>247</v>
      </c>
      <c r="R126" s="158">
        <v>0.15593434343434343</v>
      </c>
      <c r="S126" s="401">
        <v>1.0977258535723378</v>
      </c>
      <c r="T126" s="482">
        <v>512.16666666666663</v>
      </c>
      <c r="U126" s="197">
        <v>678336.63945477817</v>
      </c>
      <c r="V126" s="159">
        <v>0</v>
      </c>
      <c r="W126" s="159">
        <v>0</v>
      </c>
      <c r="X126" s="159">
        <v>728083.62</v>
      </c>
      <c r="Y126" s="159">
        <v>2956070.7738016988</v>
      </c>
      <c r="Z126" s="159">
        <v>0</v>
      </c>
      <c r="AA126" s="155">
        <v>0</v>
      </c>
      <c r="AB126" s="159">
        <v>237862.52685172186</v>
      </c>
      <c r="AC126" s="159">
        <v>386475.84499999997</v>
      </c>
      <c r="AD126" s="174">
        <f>SUM(Muut[[#This Row],[Työttömyysaste]:[Työttömät ja palveluissa olevat ]])</f>
        <v>4986829.4051081985</v>
      </c>
      <c r="AF126" s="351"/>
    </row>
    <row r="127" spans="1:32" s="45" customFormat="1" x14ac:dyDescent="0.25">
      <c r="A127" s="90">
        <v>322</v>
      </c>
      <c r="B127" s="151" t="s">
        <v>126</v>
      </c>
      <c r="C127" s="395">
        <v>6371</v>
      </c>
      <c r="D127" s="134">
        <v>193.75</v>
      </c>
      <c r="E127" s="41">
        <v>2729</v>
      </c>
      <c r="F127" s="332">
        <f t="shared" si="3"/>
        <v>7.0996702088677172E-2</v>
      </c>
      <c r="G127" s="377">
        <f>Muut[[#This Row],[Keskim. työttömyysaste 2024, %]]/$F$12</f>
        <v>0.65754111231038026</v>
      </c>
      <c r="H127" s="166">
        <v>3</v>
      </c>
      <c r="I127" s="383">
        <v>4202</v>
      </c>
      <c r="J127" s="389">
        <v>279</v>
      </c>
      <c r="K127" s="269">
        <v>687.13</v>
      </c>
      <c r="L127" s="170">
        <f t="shared" si="4"/>
        <v>9.2718990584023402</v>
      </c>
      <c r="M127" s="377">
        <v>1.998876577626703</v>
      </c>
      <c r="N127" s="166">
        <v>1</v>
      </c>
      <c r="O127" s="397">
        <v>0</v>
      </c>
      <c r="P127" s="269">
        <v>1621</v>
      </c>
      <c r="Q127" s="15">
        <v>290</v>
      </c>
      <c r="R127" s="158">
        <v>0.17890191239975323</v>
      </c>
      <c r="S127" s="401">
        <v>1.2594098911727631</v>
      </c>
      <c r="T127" s="482">
        <v>271.66666666666669</v>
      </c>
      <c r="U127" s="197">
        <v>318085.53280637984</v>
      </c>
      <c r="V127" s="159">
        <v>143718.29220000003</v>
      </c>
      <c r="W127" s="159">
        <v>1259346.9635999999</v>
      </c>
      <c r="X127" s="159">
        <v>559601.46</v>
      </c>
      <c r="Y127" s="159">
        <v>579690.03861423873</v>
      </c>
      <c r="Z127" s="159">
        <v>2825984.4699999997</v>
      </c>
      <c r="AA127" s="155">
        <v>0</v>
      </c>
      <c r="AB127" s="159">
        <v>250018.50498317779</v>
      </c>
      <c r="AC127" s="159">
        <v>204996.95</v>
      </c>
      <c r="AD127" s="174">
        <f>SUM(Muut[[#This Row],[Työttömyysaste]:[Työttömät ja palveluissa olevat ]])</f>
        <v>6141442.212203796</v>
      </c>
      <c r="AF127" s="62"/>
    </row>
    <row r="128" spans="1:32" s="45" customFormat="1" x14ac:dyDescent="0.25">
      <c r="A128" s="151">
        <v>398</v>
      </c>
      <c r="B128" s="151" t="s">
        <v>127</v>
      </c>
      <c r="C128" s="395">
        <v>121337</v>
      </c>
      <c r="D128" s="134">
        <v>8076.5</v>
      </c>
      <c r="E128" s="41">
        <v>56479</v>
      </c>
      <c r="F128" s="332">
        <f t="shared" si="3"/>
        <v>0.14300005311708777</v>
      </c>
      <c r="G128" s="377">
        <f>Muut[[#This Row],[Keskim. työttömyysaste 2024, %]]/$F$12</f>
        <v>1.3244053768808703</v>
      </c>
      <c r="H128" s="166">
        <v>0</v>
      </c>
      <c r="I128" s="383">
        <v>537</v>
      </c>
      <c r="J128" s="389">
        <v>12533</v>
      </c>
      <c r="K128" s="269">
        <v>459.55</v>
      </c>
      <c r="L128" s="170">
        <f t="shared" si="4"/>
        <v>264.03438146012405</v>
      </c>
      <c r="M128" s="377">
        <v>7.0193062568097916E-2</v>
      </c>
      <c r="N128" s="166">
        <v>0</v>
      </c>
      <c r="O128" s="397">
        <v>0</v>
      </c>
      <c r="P128" s="269">
        <v>37534</v>
      </c>
      <c r="Q128" s="15">
        <v>5868</v>
      </c>
      <c r="R128" s="158">
        <v>0.15633825331699258</v>
      </c>
      <c r="S128" s="401">
        <v>1.1005692446491986</v>
      </c>
      <c r="T128" s="482">
        <v>10917.5</v>
      </c>
      <c r="U128" s="197">
        <v>12201903.560044136</v>
      </c>
      <c r="V128" s="159">
        <v>0</v>
      </c>
      <c r="W128" s="159">
        <v>0</v>
      </c>
      <c r="X128" s="159">
        <v>25137939.420000002</v>
      </c>
      <c r="Y128" s="159">
        <v>387694.5516062075</v>
      </c>
      <c r="Z128" s="159">
        <v>0</v>
      </c>
      <c r="AA128" s="155">
        <v>0</v>
      </c>
      <c r="AB128" s="159">
        <v>4161099.2468480738</v>
      </c>
      <c r="AC128" s="159">
        <v>8238236.3250000002</v>
      </c>
      <c r="AD128" s="174">
        <f>SUM(Muut[[#This Row],[Työttömyysaste]:[Työttömät ja palveluissa olevat ]])</f>
        <v>50126873.103498429</v>
      </c>
      <c r="AF128" s="62"/>
    </row>
    <row r="129" spans="1:32" s="45" customFormat="1" x14ac:dyDescent="0.25">
      <c r="A129" s="90">
        <v>399</v>
      </c>
      <c r="B129" s="151" t="s">
        <v>128</v>
      </c>
      <c r="C129" s="395">
        <v>7656</v>
      </c>
      <c r="D129" s="134">
        <v>216.58333333333334</v>
      </c>
      <c r="E129" s="41">
        <v>3599</v>
      </c>
      <c r="F129" s="332">
        <f t="shared" si="3"/>
        <v>6.01787533574141E-2</v>
      </c>
      <c r="G129" s="377">
        <f>Muut[[#This Row],[Keskim. työttömyysaste 2024, %]]/$F$12</f>
        <v>0.55734989451569017</v>
      </c>
      <c r="H129" s="166">
        <v>0</v>
      </c>
      <c r="I129" s="383">
        <v>88</v>
      </c>
      <c r="J129" s="389">
        <v>166</v>
      </c>
      <c r="K129" s="269">
        <v>505.18</v>
      </c>
      <c r="L129" s="170">
        <f t="shared" si="4"/>
        <v>15.154994259471872</v>
      </c>
      <c r="M129" s="377">
        <v>1.2229223938092986</v>
      </c>
      <c r="N129" s="166">
        <v>0</v>
      </c>
      <c r="O129" s="397">
        <v>0</v>
      </c>
      <c r="P129" s="269">
        <v>2460</v>
      </c>
      <c r="Q129" s="15">
        <v>183</v>
      </c>
      <c r="R129" s="158">
        <v>7.4390243902439021E-2</v>
      </c>
      <c r="S129" s="401">
        <v>0.52368254604312026</v>
      </c>
      <c r="T129" s="482">
        <v>297.75</v>
      </c>
      <c r="U129" s="197">
        <v>323998.68526785262</v>
      </c>
      <c r="V129" s="159">
        <v>0</v>
      </c>
      <c r="W129" s="159">
        <v>0</v>
      </c>
      <c r="X129" s="159">
        <v>332952.84000000003</v>
      </c>
      <c r="Y129" s="159">
        <v>426189.82391562162</v>
      </c>
      <c r="Z129" s="159">
        <v>0</v>
      </c>
      <c r="AA129" s="155">
        <v>0</v>
      </c>
      <c r="AB129" s="159">
        <v>124930.21091929097</v>
      </c>
      <c r="AC129" s="159">
        <v>224679.17250000002</v>
      </c>
      <c r="AD129" s="174">
        <f>SUM(Muut[[#This Row],[Työttömyysaste]:[Työttömät ja palveluissa olevat ]])</f>
        <v>1432750.7326027653</v>
      </c>
      <c r="AF129" s="62"/>
    </row>
    <row r="130" spans="1:32" s="45" customFormat="1" x14ac:dyDescent="0.25">
      <c r="A130" s="90">
        <v>400</v>
      </c>
      <c r="B130" s="151" t="s">
        <v>129</v>
      </c>
      <c r="C130" s="395">
        <v>8479</v>
      </c>
      <c r="D130" s="134">
        <v>285</v>
      </c>
      <c r="E130" s="41">
        <v>3917</v>
      </c>
      <c r="F130" s="332">
        <f t="shared" si="3"/>
        <v>7.2759765126372222E-2</v>
      </c>
      <c r="G130" s="377">
        <f>Muut[[#This Row],[Keskim. työttömyysaste 2024, %]]/$F$12</f>
        <v>0.67386984867099797</v>
      </c>
      <c r="H130" s="166">
        <v>0</v>
      </c>
      <c r="I130" s="383">
        <v>23</v>
      </c>
      <c r="J130" s="389">
        <v>1111</v>
      </c>
      <c r="K130" s="269">
        <v>532.02</v>
      </c>
      <c r="L130" s="170">
        <f t="shared" si="4"/>
        <v>15.937370775534754</v>
      </c>
      <c r="M130" s="377">
        <v>1.1628882906087539</v>
      </c>
      <c r="N130" s="166">
        <v>0</v>
      </c>
      <c r="O130" s="397">
        <v>0</v>
      </c>
      <c r="P130" s="269">
        <v>2701</v>
      </c>
      <c r="Q130" s="15">
        <v>621</v>
      </c>
      <c r="R130" s="158">
        <v>0.22991484635320253</v>
      </c>
      <c r="S130" s="401">
        <v>1.6185239595297292</v>
      </c>
      <c r="T130" s="482">
        <v>457.91666666666663</v>
      </c>
      <c r="U130" s="197">
        <v>433844.46399170416</v>
      </c>
      <c r="V130" s="159">
        <v>0</v>
      </c>
      <c r="W130" s="159">
        <v>0</v>
      </c>
      <c r="X130" s="159">
        <v>2228377.14</v>
      </c>
      <c r="Y130" s="159">
        <v>448833.10922758031</v>
      </c>
      <c r="Z130" s="159">
        <v>0</v>
      </c>
      <c r="AA130" s="155">
        <v>0</v>
      </c>
      <c r="AB130" s="159">
        <v>427623.15858288622</v>
      </c>
      <c r="AC130" s="159">
        <v>345539.33749999997</v>
      </c>
      <c r="AD130" s="174">
        <f>SUM(Muut[[#This Row],[Työttömyysaste]:[Työttömät ja palveluissa olevat ]])</f>
        <v>3884217.2093021707</v>
      </c>
      <c r="AF130" s="62"/>
    </row>
    <row r="131" spans="1:32" s="45" customFormat="1" x14ac:dyDescent="0.25">
      <c r="A131" s="90">
        <v>402</v>
      </c>
      <c r="B131" s="151" t="s">
        <v>130</v>
      </c>
      <c r="C131" s="395">
        <v>8865</v>
      </c>
      <c r="D131" s="134">
        <v>398.66666666666669</v>
      </c>
      <c r="E131" s="41">
        <v>3979</v>
      </c>
      <c r="F131" s="332">
        <f t="shared" si="3"/>
        <v>0.10019267822736032</v>
      </c>
      <c r="G131" s="377">
        <f>Muut[[#This Row],[Keskim. työttömyysaste 2024, %]]/$F$12</f>
        <v>0.92794176558634056</v>
      </c>
      <c r="H131" s="166">
        <v>0</v>
      </c>
      <c r="I131" s="383">
        <v>12</v>
      </c>
      <c r="J131" s="389">
        <v>272</v>
      </c>
      <c r="K131" s="269">
        <v>1096.92</v>
      </c>
      <c r="L131" s="170">
        <f t="shared" si="4"/>
        <v>8.0817197243190009</v>
      </c>
      <c r="M131" s="377">
        <v>2.2932472902011236</v>
      </c>
      <c r="N131" s="166">
        <v>0</v>
      </c>
      <c r="O131" s="397">
        <v>0</v>
      </c>
      <c r="P131" s="269">
        <v>2467</v>
      </c>
      <c r="Q131" s="15">
        <v>345</v>
      </c>
      <c r="R131" s="158">
        <v>0.13984596676124847</v>
      </c>
      <c r="S131" s="401">
        <v>0.98446903902396032</v>
      </c>
      <c r="T131" s="482">
        <v>581.91666666666674</v>
      </c>
      <c r="U131" s="197">
        <v>624615.65088350652</v>
      </c>
      <c r="V131" s="159">
        <v>0</v>
      </c>
      <c r="W131" s="159">
        <v>0</v>
      </c>
      <c r="X131" s="159">
        <v>545561.28</v>
      </c>
      <c r="Y131" s="159">
        <v>925405.08660185244</v>
      </c>
      <c r="Z131" s="159">
        <v>0</v>
      </c>
      <c r="AA131" s="155">
        <v>0</v>
      </c>
      <c r="AB131" s="159">
        <v>271943.22984432126</v>
      </c>
      <c r="AC131" s="159">
        <v>439108.49750000006</v>
      </c>
      <c r="AD131" s="174">
        <f>SUM(Muut[[#This Row],[Työttömyysaste]:[Työttömät ja palveluissa olevat ]])</f>
        <v>2806633.7448296803</v>
      </c>
      <c r="AF131" s="62"/>
    </row>
    <row r="132" spans="1:32" s="45" customFormat="1" x14ac:dyDescent="0.25">
      <c r="A132" s="90">
        <v>403</v>
      </c>
      <c r="B132" s="151" t="s">
        <v>131</v>
      </c>
      <c r="C132" s="395">
        <v>2758</v>
      </c>
      <c r="D132" s="134">
        <v>63.666666666666664</v>
      </c>
      <c r="E132" s="41">
        <v>1058</v>
      </c>
      <c r="F132" s="332">
        <f t="shared" si="3"/>
        <v>6.0176433522369246E-2</v>
      </c>
      <c r="G132" s="377">
        <f>Muut[[#This Row],[Keskim. työttömyysaste 2024, %]]/$F$12</f>
        <v>0.55732840919495141</v>
      </c>
      <c r="H132" s="166">
        <v>0</v>
      </c>
      <c r="I132" s="383">
        <v>11</v>
      </c>
      <c r="J132" s="389">
        <v>184</v>
      </c>
      <c r="K132" s="269">
        <v>420.88</v>
      </c>
      <c r="L132" s="170">
        <f t="shared" si="4"/>
        <v>6.5529367040486601</v>
      </c>
      <c r="M132" s="377">
        <v>2.828255894263235</v>
      </c>
      <c r="N132" s="166">
        <v>0</v>
      </c>
      <c r="O132" s="397">
        <v>0</v>
      </c>
      <c r="P132" s="269">
        <v>636</v>
      </c>
      <c r="Q132" s="15">
        <v>94</v>
      </c>
      <c r="R132" s="158">
        <v>0.14779874213836477</v>
      </c>
      <c r="S132" s="401">
        <v>1.0404539295031372</v>
      </c>
      <c r="T132" s="482">
        <v>90.666666666666657</v>
      </c>
      <c r="U132" s="197">
        <v>116712.89537185621</v>
      </c>
      <c r="V132" s="159">
        <v>0</v>
      </c>
      <c r="W132" s="159">
        <v>0</v>
      </c>
      <c r="X132" s="159">
        <v>369056.16</v>
      </c>
      <c r="Y132" s="159">
        <v>355071.01051032671</v>
      </c>
      <c r="Z132" s="159">
        <v>0</v>
      </c>
      <c r="AA132" s="155">
        <v>0</v>
      </c>
      <c r="AB132" s="159">
        <v>89415.861574670373</v>
      </c>
      <c r="AC132" s="159">
        <v>68416.159999999989</v>
      </c>
      <c r="AD132" s="174">
        <f>SUM(Muut[[#This Row],[Työttömyysaste]:[Työttömät ja palveluissa olevat ]])</f>
        <v>998672.08745685336</v>
      </c>
      <c r="AF132" s="62"/>
    </row>
    <row r="133" spans="1:32" s="45" customFormat="1" x14ac:dyDescent="0.25">
      <c r="A133" s="90">
        <v>405</v>
      </c>
      <c r="B133" s="151" t="s">
        <v>132</v>
      </c>
      <c r="C133" s="395">
        <v>73327</v>
      </c>
      <c r="D133" s="134">
        <v>4020.4166666666665</v>
      </c>
      <c r="E133" s="41">
        <v>33303</v>
      </c>
      <c r="F133" s="332">
        <f t="shared" si="3"/>
        <v>0.12072235734518412</v>
      </c>
      <c r="G133" s="377">
        <f>Muut[[#This Row],[Keskim. työttömyysaste 2024, %]]/$F$12</f>
        <v>1.1180788796405712</v>
      </c>
      <c r="H133" s="166">
        <v>0</v>
      </c>
      <c r="I133" s="383">
        <v>120</v>
      </c>
      <c r="J133" s="389">
        <v>8209</v>
      </c>
      <c r="K133" s="269">
        <v>1434.13</v>
      </c>
      <c r="L133" s="170">
        <f t="shared" si="4"/>
        <v>51.129953351509272</v>
      </c>
      <c r="M133" s="377">
        <v>0.36247601734634566</v>
      </c>
      <c r="N133" s="166">
        <v>0</v>
      </c>
      <c r="O133" s="397">
        <v>0</v>
      </c>
      <c r="P133" s="269">
        <v>21867</v>
      </c>
      <c r="Q133" s="15">
        <v>2779</v>
      </c>
      <c r="R133" s="158">
        <v>0.12708647734028444</v>
      </c>
      <c r="S133" s="401">
        <v>0.89464648225235088</v>
      </c>
      <c r="T133" s="482">
        <v>5438.25</v>
      </c>
      <c r="U133" s="197">
        <v>6225149.1446621986</v>
      </c>
      <c r="V133" s="159">
        <v>0</v>
      </c>
      <c r="W133" s="159">
        <v>0</v>
      </c>
      <c r="X133" s="159">
        <v>16465119.66</v>
      </c>
      <c r="Y133" s="159">
        <v>1209888.7766184539</v>
      </c>
      <c r="Z133" s="159">
        <v>0</v>
      </c>
      <c r="AA133" s="155">
        <v>0</v>
      </c>
      <c r="AB133" s="159">
        <v>2044150.2995443209</v>
      </c>
      <c r="AC133" s="159">
        <v>4103649.0675000004</v>
      </c>
      <c r="AD133" s="174">
        <f>SUM(Muut[[#This Row],[Työttömyysaste]:[Työttömät ja palveluissa olevat ]])</f>
        <v>30047956.948324971</v>
      </c>
      <c r="AF133" s="62"/>
    </row>
    <row r="134" spans="1:32" s="45" customFormat="1" x14ac:dyDescent="0.25">
      <c r="A134" s="90">
        <v>407</v>
      </c>
      <c r="B134" s="151" t="s">
        <v>133</v>
      </c>
      <c r="C134" s="395">
        <v>2429</v>
      </c>
      <c r="D134" s="134">
        <v>101.16666666666667</v>
      </c>
      <c r="E134" s="41">
        <v>1131</v>
      </c>
      <c r="F134" s="332">
        <f t="shared" si="3"/>
        <v>8.9448865310934281E-2</v>
      </c>
      <c r="G134" s="377">
        <f>Muut[[#This Row],[Keskim. työttömyysaste 2024, %]]/$F$12</f>
        <v>0.82843716202464801</v>
      </c>
      <c r="H134" s="166">
        <v>1</v>
      </c>
      <c r="I134" s="383">
        <v>716</v>
      </c>
      <c r="J134" s="389">
        <v>182</v>
      </c>
      <c r="K134" s="269">
        <v>329.89</v>
      </c>
      <c r="L134" s="170">
        <f t="shared" si="4"/>
        <v>7.3630604140774203</v>
      </c>
      <c r="M134" s="377">
        <v>2.5170758917753253</v>
      </c>
      <c r="N134" s="166">
        <v>0</v>
      </c>
      <c r="O134" s="397">
        <v>0</v>
      </c>
      <c r="P134" s="269">
        <v>696</v>
      </c>
      <c r="Q134" s="15">
        <v>151</v>
      </c>
      <c r="R134" s="158">
        <v>0.21695402298850575</v>
      </c>
      <c r="S134" s="401">
        <v>1.5272840788359514</v>
      </c>
      <c r="T134" s="482">
        <v>138.33333333333334</v>
      </c>
      <c r="U134" s="197">
        <v>152791.95468773908</v>
      </c>
      <c r="V134" s="159">
        <v>54793.867800000007</v>
      </c>
      <c r="W134" s="159">
        <v>214586.48879999999</v>
      </c>
      <c r="X134" s="159">
        <v>365044.68</v>
      </c>
      <c r="Y134" s="159">
        <v>278308.24856788554</v>
      </c>
      <c r="Z134" s="159">
        <v>0</v>
      </c>
      <c r="AA134" s="155">
        <v>0</v>
      </c>
      <c r="AB134" s="159">
        <v>115596.52753666711</v>
      </c>
      <c r="AC134" s="159">
        <v>104384.95000000001</v>
      </c>
      <c r="AD134" s="174">
        <f>SUM(Muut[[#This Row],[Työttömyysaste]:[Työttömät ja palveluissa olevat ]])</f>
        <v>1285506.7173922916</v>
      </c>
      <c r="AF134" s="62"/>
    </row>
    <row r="135" spans="1:32" s="45" customFormat="1" x14ac:dyDescent="0.25">
      <c r="A135" s="90">
        <v>408</v>
      </c>
      <c r="B135" s="151" t="s">
        <v>134</v>
      </c>
      <c r="C135" s="395">
        <v>14028</v>
      </c>
      <c r="D135" s="134">
        <v>417.58333333333331</v>
      </c>
      <c r="E135" s="41">
        <v>6326</v>
      </c>
      <c r="F135" s="332">
        <f t="shared" si="3"/>
        <v>6.601064390346717E-2</v>
      </c>
      <c r="G135" s="377">
        <f>Muut[[#This Row],[Keskim. työttömyysaste 2024, %]]/$F$12</f>
        <v>0.61136237233099</v>
      </c>
      <c r="H135" s="166">
        <v>0</v>
      </c>
      <c r="I135" s="383">
        <v>22</v>
      </c>
      <c r="J135" s="389">
        <v>642</v>
      </c>
      <c r="K135" s="269">
        <v>737.27</v>
      </c>
      <c r="L135" s="170">
        <f t="shared" si="4"/>
        <v>19.026950777869708</v>
      </c>
      <c r="M135" s="377">
        <v>0.97405948406172049</v>
      </c>
      <c r="N135" s="166">
        <v>0</v>
      </c>
      <c r="O135" s="397">
        <v>0</v>
      </c>
      <c r="P135" s="269">
        <v>4185</v>
      </c>
      <c r="Q135" s="15">
        <v>447</v>
      </c>
      <c r="R135" s="158">
        <v>0.10681003584229391</v>
      </c>
      <c r="S135" s="401">
        <v>0.75190708591043465</v>
      </c>
      <c r="T135" s="482">
        <v>644.58333333333326</v>
      </c>
      <c r="U135" s="197">
        <v>651190.20989335957</v>
      </c>
      <c r="V135" s="159">
        <v>0</v>
      </c>
      <c r="W135" s="159">
        <v>0</v>
      </c>
      <c r="X135" s="159">
        <v>1287685.08</v>
      </c>
      <c r="Y135" s="159">
        <v>621990.12525885901</v>
      </c>
      <c r="Z135" s="159">
        <v>0</v>
      </c>
      <c r="AA135" s="155">
        <v>0</v>
      </c>
      <c r="AB135" s="159">
        <v>328667.97105188313</v>
      </c>
      <c r="AC135" s="159">
        <v>486396.13749999995</v>
      </c>
      <c r="AD135" s="174">
        <f>SUM(Muut[[#This Row],[Työttömyysaste]:[Työttömät ja palveluissa olevat ]])</f>
        <v>3375929.5237041013</v>
      </c>
      <c r="AF135" s="62"/>
    </row>
    <row r="136" spans="1:32" s="45" customFormat="1" x14ac:dyDescent="0.25">
      <c r="A136" s="90">
        <v>410</v>
      </c>
      <c r="B136" s="151" t="s">
        <v>135</v>
      </c>
      <c r="C136" s="395">
        <v>18878</v>
      </c>
      <c r="D136" s="134">
        <v>877.5</v>
      </c>
      <c r="E136" s="41">
        <v>8536</v>
      </c>
      <c r="F136" s="332">
        <f t="shared" si="3"/>
        <v>0.10279990627928773</v>
      </c>
      <c r="G136" s="377">
        <f>Muut[[#This Row],[Keskim. työttömyysaste 2024, %]]/$F$12</f>
        <v>0.95208879753114672</v>
      </c>
      <c r="H136" s="166">
        <v>0</v>
      </c>
      <c r="I136" s="383">
        <v>24</v>
      </c>
      <c r="J136" s="389">
        <v>445</v>
      </c>
      <c r="K136" s="269">
        <v>648.49</v>
      </c>
      <c r="L136" s="170">
        <f t="shared" si="4"/>
        <v>29.110703326188531</v>
      </c>
      <c r="M136" s="377">
        <v>0.63665180639199959</v>
      </c>
      <c r="N136" s="166">
        <v>0</v>
      </c>
      <c r="O136" s="397">
        <v>0</v>
      </c>
      <c r="P136" s="269">
        <v>5977</v>
      </c>
      <c r="Q136" s="15">
        <v>498</v>
      </c>
      <c r="R136" s="158">
        <v>8.3319390998828846E-2</v>
      </c>
      <c r="S136" s="401">
        <v>0.58654076830629054</v>
      </c>
      <c r="T136" s="482">
        <v>1208.5</v>
      </c>
      <c r="U136" s="197">
        <v>1364730.3090418817</v>
      </c>
      <c r="V136" s="159">
        <v>0</v>
      </c>
      <c r="W136" s="159">
        <v>0</v>
      </c>
      <c r="X136" s="159">
        <v>892554.3</v>
      </c>
      <c r="Y136" s="159">
        <v>547091.80670462304</v>
      </c>
      <c r="Z136" s="159">
        <v>0</v>
      </c>
      <c r="AA136" s="155">
        <v>0</v>
      </c>
      <c r="AB136" s="159">
        <v>345025.85000652453</v>
      </c>
      <c r="AC136" s="159">
        <v>911922.01500000001</v>
      </c>
      <c r="AD136" s="174">
        <f>SUM(Muut[[#This Row],[Työttömyysaste]:[Työttömät ja palveluissa olevat ]])</f>
        <v>4061324.2807530295</v>
      </c>
      <c r="AF136" s="62"/>
    </row>
    <row r="137" spans="1:32" s="45" customFormat="1" x14ac:dyDescent="0.25">
      <c r="A137" s="90">
        <v>416</v>
      </c>
      <c r="B137" s="151" t="s">
        <v>136</v>
      </c>
      <c r="C137" s="395">
        <v>2849</v>
      </c>
      <c r="D137" s="134">
        <v>126.91666666666667</v>
      </c>
      <c r="E137" s="41">
        <v>1310</v>
      </c>
      <c r="F137" s="332">
        <f t="shared" si="3"/>
        <v>9.6882951653944019E-2</v>
      </c>
      <c r="G137" s="377">
        <f>Muut[[#This Row],[Keskim. työttömyysaste 2024, %]]/$F$12</f>
        <v>0.89728849256798071</v>
      </c>
      <c r="H137" s="166">
        <v>0</v>
      </c>
      <c r="I137" s="383">
        <v>2</v>
      </c>
      <c r="J137" s="389">
        <v>69</v>
      </c>
      <c r="K137" s="269">
        <v>218.01</v>
      </c>
      <c r="L137" s="170">
        <f t="shared" si="4"/>
        <v>13.06820788037246</v>
      </c>
      <c r="M137" s="377">
        <v>1.4182037833814511</v>
      </c>
      <c r="N137" s="166">
        <v>0</v>
      </c>
      <c r="O137" s="397">
        <v>0</v>
      </c>
      <c r="P137" s="269">
        <v>858</v>
      </c>
      <c r="Q137" s="15">
        <v>85</v>
      </c>
      <c r="R137" s="158">
        <v>9.9067599067599071E-2</v>
      </c>
      <c r="S137" s="401">
        <v>0.69740290915215497</v>
      </c>
      <c r="T137" s="482">
        <v>149.33333333333334</v>
      </c>
      <c r="U137" s="197">
        <v>194105.54732071664</v>
      </c>
      <c r="V137" s="159">
        <v>0</v>
      </c>
      <c r="W137" s="159">
        <v>0</v>
      </c>
      <c r="X137" s="159">
        <v>138396.06</v>
      </c>
      <c r="Y137" s="159">
        <v>183921.85658942291</v>
      </c>
      <c r="Z137" s="159">
        <v>0</v>
      </c>
      <c r="AA137" s="155">
        <v>0</v>
      </c>
      <c r="AB137" s="159">
        <v>61911.831675517089</v>
      </c>
      <c r="AC137" s="159">
        <v>112685.44000000002</v>
      </c>
      <c r="AD137" s="174">
        <f>SUM(Muut[[#This Row],[Työttömyysaste]:[Työttömät ja palveluissa olevat ]])</f>
        <v>691020.73558565672</v>
      </c>
      <c r="AF137" s="62"/>
    </row>
    <row r="138" spans="1:32" s="45" customFormat="1" x14ac:dyDescent="0.25">
      <c r="A138" s="90">
        <v>418</v>
      </c>
      <c r="B138" s="151" t="s">
        <v>137</v>
      </c>
      <c r="C138" s="395">
        <v>24854</v>
      </c>
      <c r="D138" s="134">
        <v>903.33333333333337</v>
      </c>
      <c r="E138" s="41">
        <v>12129</v>
      </c>
      <c r="F138" s="332">
        <f t="shared" si="3"/>
        <v>7.4477148432132365E-2</v>
      </c>
      <c r="G138" s="377">
        <f>Muut[[#This Row],[Keskim. työttömyysaste 2024, %]]/$F$12</f>
        <v>0.6897755188769511</v>
      </c>
      <c r="H138" s="166">
        <v>0</v>
      </c>
      <c r="I138" s="383">
        <v>76</v>
      </c>
      <c r="J138" s="389">
        <v>788</v>
      </c>
      <c r="K138" s="269">
        <v>268.47000000000003</v>
      </c>
      <c r="L138" s="170">
        <f t="shared" si="4"/>
        <v>92.576451745073925</v>
      </c>
      <c r="M138" s="377">
        <v>0.20019542236285479</v>
      </c>
      <c r="N138" s="166">
        <v>0</v>
      </c>
      <c r="O138" s="397">
        <v>0</v>
      </c>
      <c r="P138" s="269">
        <v>8695</v>
      </c>
      <c r="Q138" s="15">
        <v>559</v>
      </c>
      <c r="R138" s="158">
        <v>6.4289821736630254E-2</v>
      </c>
      <c r="S138" s="401">
        <v>0.45257893731133492</v>
      </c>
      <c r="T138" s="482">
        <v>1272.1666666666667</v>
      </c>
      <c r="U138" s="197">
        <v>1301719.6790565168</v>
      </c>
      <c r="V138" s="159">
        <v>0</v>
      </c>
      <c r="W138" s="159">
        <v>0</v>
      </c>
      <c r="X138" s="159">
        <v>1580523.12</v>
      </c>
      <c r="Y138" s="159">
        <v>226491.90788753901</v>
      </c>
      <c r="Z138" s="159">
        <v>0</v>
      </c>
      <c r="AA138" s="155">
        <v>0</v>
      </c>
      <c r="AB138" s="159">
        <v>350500.04765128321</v>
      </c>
      <c r="AC138" s="159">
        <v>959964.24500000011</v>
      </c>
      <c r="AD138" s="174">
        <f>SUM(Muut[[#This Row],[Työttömyysaste]:[Työttömät ja palveluissa olevat ]])</f>
        <v>4419198.9995953394</v>
      </c>
      <c r="AF138" s="62"/>
    </row>
    <row r="139" spans="1:32" s="45" customFormat="1" x14ac:dyDescent="0.25">
      <c r="A139" s="90">
        <v>420</v>
      </c>
      <c r="B139" s="151" t="s">
        <v>138</v>
      </c>
      <c r="C139" s="395">
        <v>8971</v>
      </c>
      <c r="D139" s="134">
        <v>390.58333333333331</v>
      </c>
      <c r="E139" s="41">
        <v>3918</v>
      </c>
      <c r="F139" s="332">
        <f t="shared" si="3"/>
        <v>9.9689467415347968E-2</v>
      </c>
      <c r="G139" s="377">
        <f>Muut[[#This Row],[Keskim. työttömyysaste 2024, %]]/$F$12</f>
        <v>0.92328124210675799</v>
      </c>
      <c r="H139" s="166">
        <v>0</v>
      </c>
      <c r="I139" s="383">
        <v>12</v>
      </c>
      <c r="J139" s="389">
        <v>266</v>
      </c>
      <c r="K139" s="269">
        <v>1136.26</v>
      </c>
      <c r="L139" s="170">
        <f t="shared" si="4"/>
        <v>7.8952000422438529</v>
      </c>
      <c r="M139" s="377">
        <v>2.3474239739076004</v>
      </c>
      <c r="N139" s="166">
        <v>0</v>
      </c>
      <c r="O139" s="397">
        <v>0</v>
      </c>
      <c r="P139" s="269">
        <v>2384</v>
      </c>
      <c r="Q139" s="15">
        <v>271</v>
      </c>
      <c r="R139" s="158">
        <v>0.1136744966442953</v>
      </c>
      <c r="S139" s="401">
        <v>0.8002306041760795</v>
      </c>
      <c r="T139" s="482">
        <v>506.75</v>
      </c>
      <c r="U139" s="197">
        <v>628909.66482181347</v>
      </c>
      <c r="V139" s="159">
        <v>0</v>
      </c>
      <c r="W139" s="159">
        <v>0</v>
      </c>
      <c r="X139" s="159">
        <v>533526.84</v>
      </c>
      <c r="Y139" s="159">
        <v>958593.86619098985</v>
      </c>
      <c r="Z139" s="159">
        <v>0</v>
      </c>
      <c r="AA139" s="155">
        <v>0</v>
      </c>
      <c r="AB139" s="159">
        <v>223693.55025198206</v>
      </c>
      <c r="AC139" s="159">
        <v>382388.48250000004</v>
      </c>
      <c r="AD139" s="174">
        <f>SUM(Muut[[#This Row],[Työttömyysaste]:[Työttömät ja palveluissa olevat ]])</f>
        <v>2727112.4037647853</v>
      </c>
      <c r="AF139" s="62"/>
    </row>
    <row r="140" spans="1:32" s="45" customFormat="1" x14ac:dyDescent="0.25">
      <c r="A140" s="90">
        <v>421</v>
      </c>
      <c r="B140" s="151" t="s">
        <v>139</v>
      </c>
      <c r="C140" s="395">
        <v>665</v>
      </c>
      <c r="D140" s="134">
        <v>14.416666666666666</v>
      </c>
      <c r="E140" s="41">
        <v>263</v>
      </c>
      <c r="F140" s="332">
        <f t="shared" si="3"/>
        <v>5.4816223067173632E-2</v>
      </c>
      <c r="G140" s="377">
        <f>Muut[[#This Row],[Keskim. työttömyysaste 2024, %]]/$F$12</f>
        <v>0.5076844307954369</v>
      </c>
      <c r="H140" s="166">
        <v>0</v>
      </c>
      <c r="I140" s="383">
        <v>1</v>
      </c>
      <c r="J140" s="389">
        <v>16</v>
      </c>
      <c r="K140" s="269">
        <v>480.08</v>
      </c>
      <c r="L140" s="170">
        <f t="shared" si="4"/>
        <v>1.3851858023662724</v>
      </c>
      <c r="M140" s="377">
        <v>13.37970821408903</v>
      </c>
      <c r="N140" s="166">
        <v>0</v>
      </c>
      <c r="O140" s="397">
        <v>0</v>
      </c>
      <c r="P140" s="269">
        <v>138</v>
      </c>
      <c r="Q140" s="15">
        <v>13</v>
      </c>
      <c r="R140" s="158">
        <v>9.420289855072464E-2</v>
      </c>
      <c r="S140" s="401">
        <v>0.66315703739839182</v>
      </c>
      <c r="T140" s="482">
        <v>20.75</v>
      </c>
      <c r="U140" s="197">
        <v>25634.738422147857</v>
      </c>
      <c r="V140" s="159">
        <v>0</v>
      </c>
      <c r="W140" s="159">
        <v>0</v>
      </c>
      <c r="X140" s="159">
        <v>32091.84</v>
      </c>
      <c r="Y140" s="159">
        <v>405014.47140704625</v>
      </c>
      <c r="Z140" s="159">
        <v>0</v>
      </c>
      <c r="AA140" s="155">
        <v>0</v>
      </c>
      <c r="AB140" s="159">
        <v>13741.542234747036</v>
      </c>
      <c r="AC140" s="159">
        <v>15657.7425</v>
      </c>
      <c r="AD140" s="174">
        <f>SUM(Muut[[#This Row],[Työttömyysaste]:[Työttömät ja palveluissa olevat ]])</f>
        <v>492140.33456394111</v>
      </c>
      <c r="AF140" s="62"/>
    </row>
    <row r="141" spans="1:32" s="45" customFormat="1" x14ac:dyDescent="0.25">
      <c r="A141" s="90">
        <v>422</v>
      </c>
      <c r="B141" s="151" t="s">
        <v>140</v>
      </c>
      <c r="C141" s="395">
        <v>10049</v>
      </c>
      <c r="D141" s="134">
        <v>645.91666666666663</v>
      </c>
      <c r="E141" s="41">
        <v>3869</v>
      </c>
      <c r="F141" s="332">
        <f t="shared" ref="F141:F203" si="5">D141/E141</f>
        <v>0.1669466701128629</v>
      </c>
      <c r="G141" s="377">
        <f>Muut[[#This Row],[Keskim. työttömyysaste 2024, %]]/$F$12</f>
        <v>1.5461887092363016</v>
      </c>
      <c r="H141" s="166">
        <v>0</v>
      </c>
      <c r="I141" s="383">
        <v>8</v>
      </c>
      <c r="J141" s="389">
        <v>655</v>
      </c>
      <c r="K141" s="269">
        <v>3417.74</v>
      </c>
      <c r="L141" s="170">
        <f t="shared" si="4"/>
        <v>2.9402470638492106</v>
      </c>
      <c r="M141" s="377">
        <v>6.3033416769054194</v>
      </c>
      <c r="N141" s="166">
        <v>3</v>
      </c>
      <c r="O141" s="397">
        <v>268</v>
      </c>
      <c r="P141" s="269">
        <v>2326</v>
      </c>
      <c r="Q141" s="15">
        <v>389</v>
      </c>
      <c r="R141" s="158">
        <v>0.16723989681857265</v>
      </c>
      <c r="S141" s="401">
        <v>1.1773131847880305</v>
      </c>
      <c r="T141" s="482">
        <v>870.08333333333326</v>
      </c>
      <c r="U141" s="197">
        <v>1179773.7902490471</v>
      </c>
      <c r="V141" s="159">
        <v>0</v>
      </c>
      <c r="W141" s="159">
        <v>0</v>
      </c>
      <c r="X141" s="159">
        <v>1313759.7</v>
      </c>
      <c r="Y141" s="159">
        <v>2883340.6088708513</v>
      </c>
      <c r="Z141" s="159">
        <v>0</v>
      </c>
      <c r="AA141" s="155">
        <v>86957.96</v>
      </c>
      <c r="AB141" s="159">
        <v>368648.35724301205</v>
      </c>
      <c r="AC141" s="159">
        <v>656556.1825</v>
      </c>
      <c r="AD141" s="174">
        <f>SUM(Muut[[#This Row],[Työttömyysaste]:[Työttömät ja palveluissa olevat ]])</f>
        <v>6489036.5988629097</v>
      </c>
      <c r="AF141" s="62"/>
    </row>
    <row r="142" spans="1:32" s="45" customFormat="1" x14ac:dyDescent="0.25">
      <c r="A142" s="151">
        <v>423</v>
      </c>
      <c r="B142" s="151" t="s">
        <v>141</v>
      </c>
      <c r="C142" s="395">
        <v>20666</v>
      </c>
      <c r="D142" s="134">
        <v>615.08333333333337</v>
      </c>
      <c r="E142" s="41">
        <v>10164</v>
      </c>
      <c r="F142" s="332">
        <f t="shared" si="5"/>
        <v>6.0515873015873023E-2</v>
      </c>
      <c r="G142" s="377">
        <f>Muut[[#This Row],[Keskim. työttömyysaste 2024, %]]/$F$12</f>
        <v>0.5604721527147809</v>
      </c>
      <c r="H142" s="166">
        <v>0</v>
      </c>
      <c r="I142" s="383">
        <v>318</v>
      </c>
      <c r="J142" s="389">
        <v>972</v>
      </c>
      <c r="K142" s="269">
        <v>300.52999999999997</v>
      </c>
      <c r="L142" s="170">
        <f t="shared" ref="L142:L204" si="6">C142/K142</f>
        <v>68.765181512660973</v>
      </c>
      <c r="M142" s="377">
        <v>0.26951694811635407</v>
      </c>
      <c r="N142" s="166">
        <v>0</v>
      </c>
      <c r="O142" s="397">
        <v>0</v>
      </c>
      <c r="P142" s="269">
        <v>7106</v>
      </c>
      <c r="Q142" s="15">
        <v>611</v>
      </c>
      <c r="R142" s="158">
        <v>8.5983675766957507E-2</v>
      </c>
      <c r="S142" s="401">
        <v>0.60529644590008014</v>
      </c>
      <c r="T142" s="482">
        <v>869.33333333333337</v>
      </c>
      <c r="U142" s="197">
        <v>879475.74038271816</v>
      </c>
      <c r="V142" s="159">
        <v>0</v>
      </c>
      <c r="W142" s="159">
        <v>0</v>
      </c>
      <c r="X142" s="159">
        <v>1949579.28</v>
      </c>
      <c r="Y142" s="159">
        <v>253538.99160964755</v>
      </c>
      <c r="Z142" s="159">
        <v>0</v>
      </c>
      <c r="AA142" s="155">
        <v>0</v>
      </c>
      <c r="AB142" s="159">
        <v>389782.19589625811</v>
      </c>
      <c r="AC142" s="159">
        <v>655990.24000000011</v>
      </c>
      <c r="AD142" s="174">
        <f>SUM(Muut[[#This Row],[Työttömyysaste]:[Työttömät ja palveluissa olevat ]])</f>
        <v>4128366.4478886239</v>
      </c>
      <c r="AF142" s="62"/>
    </row>
    <row r="143" spans="1:32" s="45" customFormat="1" x14ac:dyDescent="0.25">
      <c r="A143" s="90">
        <v>425</v>
      </c>
      <c r="B143" s="151" t="s">
        <v>142</v>
      </c>
      <c r="C143" s="395">
        <v>10190</v>
      </c>
      <c r="D143" s="134">
        <v>310.58333333333331</v>
      </c>
      <c r="E143" s="41">
        <v>4562</v>
      </c>
      <c r="F143" s="332">
        <f t="shared" si="5"/>
        <v>6.8080520239660963E-2</v>
      </c>
      <c r="G143" s="377">
        <f>Muut[[#This Row],[Keskim. työttömyysaste 2024, %]]/$F$12</f>
        <v>0.63053268233702142</v>
      </c>
      <c r="H143" s="166">
        <v>0</v>
      </c>
      <c r="I143" s="383">
        <v>11</v>
      </c>
      <c r="J143" s="389">
        <v>98</v>
      </c>
      <c r="K143" s="269">
        <v>637.36</v>
      </c>
      <c r="L143" s="170">
        <f t="shared" si="6"/>
        <v>15.987824777205974</v>
      </c>
      <c r="M143" s="377">
        <v>1.1592184750725298</v>
      </c>
      <c r="N143" s="166">
        <v>0</v>
      </c>
      <c r="O143" s="397">
        <v>0</v>
      </c>
      <c r="P143" s="269">
        <v>3413</v>
      </c>
      <c r="Q143" s="15">
        <v>181</v>
      </c>
      <c r="R143" s="158">
        <v>5.3032522707295637E-2</v>
      </c>
      <c r="S143" s="401">
        <v>0.37333130068599768</v>
      </c>
      <c r="T143" s="482">
        <v>433.58333333333331</v>
      </c>
      <c r="U143" s="197">
        <v>487859.97154677194</v>
      </c>
      <c r="V143" s="159">
        <v>0</v>
      </c>
      <c r="W143" s="159">
        <v>0</v>
      </c>
      <c r="X143" s="159">
        <v>196562.52</v>
      </c>
      <c r="Y143" s="159">
        <v>537702.09860022296</v>
      </c>
      <c r="Z143" s="159">
        <v>0</v>
      </c>
      <c r="AA143" s="155">
        <v>0</v>
      </c>
      <c r="AB143" s="159">
        <v>118540.30392633825</v>
      </c>
      <c r="AC143" s="159">
        <v>327177.64750000002</v>
      </c>
      <c r="AD143" s="174">
        <f>SUM(Muut[[#This Row],[Työttömyysaste]:[Työttömät ja palveluissa olevat ]])</f>
        <v>1667842.5415733331</v>
      </c>
      <c r="AF143" s="62"/>
    </row>
    <row r="144" spans="1:32" s="45" customFormat="1" x14ac:dyDescent="0.25">
      <c r="A144" s="90">
        <v>426</v>
      </c>
      <c r="B144" s="151" t="s">
        <v>143</v>
      </c>
      <c r="C144" s="395">
        <v>11913</v>
      </c>
      <c r="D144" s="134">
        <v>637.75</v>
      </c>
      <c r="E144" s="41">
        <v>5598</v>
      </c>
      <c r="F144" s="332">
        <f t="shared" si="5"/>
        <v>0.11392461593426223</v>
      </c>
      <c r="G144" s="377">
        <f>Muut[[#This Row],[Keskim. työttömyysaste 2024, %]]/$F$12</f>
        <v>1.0551211038983543</v>
      </c>
      <c r="H144" s="166">
        <v>0</v>
      </c>
      <c r="I144" s="383">
        <v>5</v>
      </c>
      <c r="J144" s="389">
        <v>323</v>
      </c>
      <c r="K144" s="269">
        <v>727.48</v>
      </c>
      <c r="L144" s="170">
        <f t="shared" si="6"/>
        <v>16.375707923241876</v>
      </c>
      <c r="M144" s="377">
        <v>1.1317606508879703</v>
      </c>
      <c r="N144" s="166">
        <v>3</v>
      </c>
      <c r="O144" s="397">
        <v>465</v>
      </c>
      <c r="P144" s="269">
        <v>3728</v>
      </c>
      <c r="Q144" s="15">
        <v>312</v>
      </c>
      <c r="R144" s="158">
        <v>8.3690987124463517E-2</v>
      </c>
      <c r="S144" s="401">
        <v>0.58915668129385024</v>
      </c>
      <c r="T144" s="482">
        <v>873.41666666666663</v>
      </c>
      <c r="U144" s="197">
        <v>954414.1099765714</v>
      </c>
      <c r="V144" s="159">
        <v>0</v>
      </c>
      <c r="W144" s="159">
        <v>0</v>
      </c>
      <c r="X144" s="159">
        <v>647854.02</v>
      </c>
      <c r="Y144" s="159">
        <v>613730.89414097229</v>
      </c>
      <c r="Z144" s="159">
        <v>0</v>
      </c>
      <c r="AA144" s="155">
        <v>150878.55000000002</v>
      </c>
      <c r="AB144" s="159">
        <v>218700.30963894338</v>
      </c>
      <c r="AC144" s="159">
        <v>659071.48250000004</v>
      </c>
      <c r="AD144" s="174">
        <f>SUM(Muut[[#This Row],[Työttömyysaste]:[Työttömät ja palveluissa olevat ]])</f>
        <v>3244649.3662564871</v>
      </c>
      <c r="AF144" s="62"/>
    </row>
    <row r="145" spans="1:32" s="45" customFormat="1" x14ac:dyDescent="0.25">
      <c r="A145" s="90">
        <v>430</v>
      </c>
      <c r="B145" s="151" t="s">
        <v>144</v>
      </c>
      <c r="C145" s="395">
        <v>15295</v>
      </c>
      <c r="D145" s="134">
        <v>690.91666666666663</v>
      </c>
      <c r="E145" s="41">
        <v>6551</v>
      </c>
      <c r="F145" s="332">
        <f t="shared" si="5"/>
        <v>0.10546735867297613</v>
      </c>
      <c r="G145" s="377">
        <f>Muut[[#This Row],[Keskim. työttömyysaste 2024, %]]/$F$12</f>
        <v>0.9767936015907791</v>
      </c>
      <c r="H145" s="166">
        <v>0</v>
      </c>
      <c r="I145" s="383">
        <v>35</v>
      </c>
      <c r="J145" s="389">
        <v>932</v>
      </c>
      <c r="K145" s="269">
        <v>848.1</v>
      </c>
      <c r="L145" s="170">
        <f t="shared" si="6"/>
        <v>18.034429902134182</v>
      </c>
      <c r="M145" s="377">
        <v>1.0276666331307922</v>
      </c>
      <c r="N145" s="166">
        <v>0</v>
      </c>
      <c r="O145" s="397">
        <v>0</v>
      </c>
      <c r="P145" s="269">
        <v>4165</v>
      </c>
      <c r="Q145" s="15">
        <v>693</v>
      </c>
      <c r="R145" s="158">
        <v>0.16638655462184873</v>
      </c>
      <c r="S145" s="401">
        <v>1.1713059398754788</v>
      </c>
      <c r="T145" s="482">
        <v>1036.3333333333333</v>
      </c>
      <c r="U145" s="197">
        <v>1134398.6142916104</v>
      </c>
      <c r="V145" s="159">
        <v>0</v>
      </c>
      <c r="W145" s="159">
        <v>0</v>
      </c>
      <c r="X145" s="159">
        <v>1869349.68</v>
      </c>
      <c r="Y145" s="159">
        <v>715490.69571803848</v>
      </c>
      <c r="Z145" s="159">
        <v>0</v>
      </c>
      <c r="AA145" s="155">
        <v>0</v>
      </c>
      <c r="AB145" s="159">
        <v>558235.27475832228</v>
      </c>
      <c r="AC145" s="159">
        <v>782006.77</v>
      </c>
      <c r="AD145" s="174">
        <f>SUM(Muut[[#This Row],[Työttömyysaste]:[Työttömät ja palveluissa olevat ]])</f>
        <v>5059481.0347679704</v>
      </c>
      <c r="AF145" s="62"/>
    </row>
    <row r="146" spans="1:32" s="45" customFormat="1" x14ac:dyDescent="0.25">
      <c r="A146" s="90">
        <v>433</v>
      </c>
      <c r="B146" s="151" t="s">
        <v>145</v>
      </c>
      <c r="C146" s="395">
        <v>7657</v>
      </c>
      <c r="D146" s="134">
        <v>224.33333333333334</v>
      </c>
      <c r="E146" s="41">
        <v>3544</v>
      </c>
      <c r="F146" s="332">
        <f t="shared" si="5"/>
        <v>6.3299473288186608E-2</v>
      </c>
      <c r="G146" s="377">
        <f>Muut[[#This Row],[Keskim. työttömyysaste 2024, %]]/$F$12</f>
        <v>0.58625266878718119</v>
      </c>
      <c r="H146" s="166">
        <v>0</v>
      </c>
      <c r="I146" s="383">
        <v>36</v>
      </c>
      <c r="J146" s="389">
        <v>287</v>
      </c>
      <c r="K146" s="269">
        <v>597.70000000000005</v>
      </c>
      <c r="L146" s="170">
        <f t="shared" si="6"/>
        <v>12.810774636105068</v>
      </c>
      <c r="M146" s="377">
        <v>1.4467026689960045</v>
      </c>
      <c r="N146" s="166">
        <v>0</v>
      </c>
      <c r="O146" s="397">
        <v>0</v>
      </c>
      <c r="P146" s="269">
        <v>2265</v>
      </c>
      <c r="Q146" s="15">
        <v>285</v>
      </c>
      <c r="R146" s="158">
        <v>0.12582781456953643</v>
      </c>
      <c r="S146" s="401">
        <v>0.88578591546540164</v>
      </c>
      <c r="T146" s="482">
        <v>345.66666666666669</v>
      </c>
      <c r="U146" s="197">
        <v>340844.96248471871</v>
      </c>
      <c r="V146" s="159">
        <v>0</v>
      </c>
      <c r="W146" s="159">
        <v>0</v>
      </c>
      <c r="X146" s="159">
        <v>575647.38</v>
      </c>
      <c r="Y146" s="159">
        <v>504243.35435758956</v>
      </c>
      <c r="Z146" s="159">
        <v>0</v>
      </c>
      <c r="AA146" s="155">
        <v>0</v>
      </c>
      <c r="AB146" s="159">
        <v>211341.53943703097</v>
      </c>
      <c r="AC146" s="159">
        <v>260836.61000000002</v>
      </c>
      <c r="AD146" s="174">
        <f>SUM(Muut[[#This Row],[Työttömyysaste]:[Työttömät ja palveluissa olevat ]])</f>
        <v>1892913.8462793392</v>
      </c>
      <c r="AF146" s="62"/>
    </row>
    <row r="147" spans="1:32" s="45" customFormat="1" x14ac:dyDescent="0.25">
      <c r="A147" s="90">
        <v>434</v>
      </c>
      <c r="B147" s="151" t="s">
        <v>146</v>
      </c>
      <c r="C147" s="395">
        <v>14352</v>
      </c>
      <c r="D147" s="134">
        <v>724.83333333333337</v>
      </c>
      <c r="E147" s="41">
        <v>6622</v>
      </c>
      <c r="F147" s="332">
        <f t="shared" si="5"/>
        <v>0.10945837108627807</v>
      </c>
      <c r="G147" s="377">
        <f>Muut[[#This Row],[Keskim. työttömyysaste 2024, %]]/$F$12</f>
        <v>1.0137566528915185</v>
      </c>
      <c r="H147" s="166">
        <v>1</v>
      </c>
      <c r="I147" s="383">
        <v>5562</v>
      </c>
      <c r="J147" s="389">
        <v>883</v>
      </c>
      <c r="K147" s="269">
        <v>820.06</v>
      </c>
      <c r="L147" s="170">
        <f t="shared" si="6"/>
        <v>17.501158451820601</v>
      </c>
      <c r="M147" s="377">
        <v>1.0589802903036707</v>
      </c>
      <c r="N147" s="166">
        <v>3</v>
      </c>
      <c r="O147" s="397">
        <v>686</v>
      </c>
      <c r="P147" s="269">
        <v>4140</v>
      </c>
      <c r="Q147" s="15">
        <v>668</v>
      </c>
      <c r="R147" s="158">
        <v>0.16135265700483092</v>
      </c>
      <c r="S147" s="401">
        <v>1.1358689768772454</v>
      </c>
      <c r="T147" s="482">
        <v>937.33333333333337</v>
      </c>
      <c r="U147" s="197">
        <v>1104738.6361709686</v>
      </c>
      <c r="V147" s="159">
        <v>323755.28640000004</v>
      </c>
      <c r="W147" s="159">
        <v>1666941.4116</v>
      </c>
      <c r="X147" s="159">
        <v>1771068.42</v>
      </c>
      <c r="Y147" s="159">
        <v>691835.04295547062</v>
      </c>
      <c r="Z147" s="159">
        <v>0</v>
      </c>
      <c r="AA147" s="155">
        <v>222586.42</v>
      </c>
      <c r="AB147" s="159">
        <v>507970.05688939174</v>
      </c>
      <c r="AC147" s="159">
        <v>707302.3600000001</v>
      </c>
      <c r="AD147" s="174">
        <f>SUM(Muut[[#This Row],[Työttömyysaste]:[Työttömät ja palveluissa olevat ]])</f>
        <v>6996197.6340158312</v>
      </c>
      <c r="AF147" s="62"/>
    </row>
    <row r="148" spans="1:32" s="45" customFormat="1" x14ac:dyDescent="0.25">
      <c r="A148" s="90">
        <v>435</v>
      </c>
      <c r="B148" s="151" t="s">
        <v>147</v>
      </c>
      <c r="C148" s="395">
        <v>711</v>
      </c>
      <c r="D148" s="134">
        <v>33.166666666666664</v>
      </c>
      <c r="E148" s="41">
        <v>284</v>
      </c>
      <c r="F148" s="332">
        <f t="shared" si="5"/>
        <v>0.11678403755868544</v>
      </c>
      <c r="G148" s="377">
        <f>Muut[[#This Row],[Keskim. työttömyysaste 2024, %]]/$F$12</f>
        <v>1.0816038449296093</v>
      </c>
      <c r="H148" s="166">
        <v>0</v>
      </c>
      <c r="I148" s="383">
        <v>0</v>
      </c>
      <c r="J148" s="389">
        <v>5</v>
      </c>
      <c r="K148" s="269">
        <v>214.5</v>
      </c>
      <c r="L148" s="170">
        <f t="shared" si="6"/>
        <v>3.3146853146853146</v>
      </c>
      <c r="M148" s="377">
        <v>5.5912945267683787</v>
      </c>
      <c r="N148" s="166">
        <v>3</v>
      </c>
      <c r="O148" s="397">
        <v>305</v>
      </c>
      <c r="P148" s="269">
        <v>138</v>
      </c>
      <c r="Q148" s="15">
        <v>21</v>
      </c>
      <c r="R148" s="158">
        <v>0.15217391304347827</v>
      </c>
      <c r="S148" s="401">
        <v>1.0712536757974023</v>
      </c>
      <c r="T148" s="482">
        <v>39.5</v>
      </c>
      <c r="U148" s="197">
        <v>58391.713941254224</v>
      </c>
      <c r="V148" s="159">
        <v>0</v>
      </c>
      <c r="W148" s="159">
        <v>0</v>
      </c>
      <c r="X148" s="159">
        <v>10028.700000000001</v>
      </c>
      <c r="Y148" s="159">
        <v>180960.68179639112</v>
      </c>
      <c r="Z148" s="159">
        <v>0</v>
      </c>
      <c r="AA148" s="155">
        <v>98963.35</v>
      </c>
      <c r="AB148" s="159">
        <v>23733.368086409257</v>
      </c>
      <c r="AC148" s="159">
        <v>29806.305</v>
      </c>
      <c r="AD148" s="174">
        <f>SUM(Muut[[#This Row],[Työttömyysaste]:[Työttömät ja palveluissa olevat ]])</f>
        <v>401884.1188240546</v>
      </c>
      <c r="AF148" s="62"/>
    </row>
    <row r="149" spans="1:32" s="45" customFormat="1" x14ac:dyDescent="0.25">
      <c r="A149" s="90">
        <v>436</v>
      </c>
      <c r="B149" s="151" t="s">
        <v>148</v>
      </c>
      <c r="C149" s="395">
        <v>2008</v>
      </c>
      <c r="D149" s="134">
        <v>79.75</v>
      </c>
      <c r="E149" s="41">
        <v>842</v>
      </c>
      <c r="F149" s="332">
        <f t="shared" si="5"/>
        <v>9.4714964370546315E-2</v>
      </c>
      <c r="G149" s="377">
        <f>Muut[[#This Row],[Keskim. työttömyysaste 2024, %]]/$F$12</f>
        <v>0.87720952089941595</v>
      </c>
      <c r="H149" s="166">
        <v>0</v>
      </c>
      <c r="I149" s="383">
        <v>4</v>
      </c>
      <c r="J149" s="389">
        <v>89</v>
      </c>
      <c r="K149" s="269">
        <v>214.14</v>
      </c>
      <c r="L149" s="170">
        <f t="shared" si="6"/>
        <v>9.3770430559447089</v>
      </c>
      <c r="M149" s="377">
        <v>1.9764633421630735</v>
      </c>
      <c r="N149" s="166">
        <v>0</v>
      </c>
      <c r="O149" s="397">
        <v>0</v>
      </c>
      <c r="P149" s="269">
        <v>573</v>
      </c>
      <c r="Q149" s="15">
        <v>75</v>
      </c>
      <c r="R149" s="158">
        <v>0.13089005235602094</v>
      </c>
      <c r="S149" s="401">
        <v>0.92142238381975505</v>
      </c>
      <c r="T149" s="482">
        <v>98.583333333333329</v>
      </c>
      <c r="U149" s="197">
        <v>133745.88999516045</v>
      </c>
      <c r="V149" s="159">
        <v>0</v>
      </c>
      <c r="W149" s="159">
        <v>0</v>
      </c>
      <c r="X149" s="159">
        <v>178510.86000000002</v>
      </c>
      <c r="Y149" s="159">
        <v>180656.97156120834</v>
      </c>
      <c r="Z149" s="159">
        <v>0</v>
      </c>
      <c r="AA149" s="155">
        <v>0</v>
      </c>
      <c r="AB149" s="159">
        <v>57652.735131485722</v>
      </c>
      <c r="AC149" s="159">
        <v>74389.997499999998</v>
      </c>
      <c r="AD149" s="174">
        <f>SUM(Muut[[#This Row],[Työttömyysaste]:[Työttömät ja palveluissa olevat ]])</f>
        <v>624956.45418785466</v>
      </c>
      <c r="AF149" s="62"/>
    </row>
    <row r="150" spans="1:32" s="45" customFormat="1" x14ac:dyDescent="0.25">
      <c r="A150" s="90">
        <v>440</v>
      </c>
      <c r="B150" s="151" t="s">
        <v>149</v>
      </c>
      <c r="C150" s="395">
        <v>5884</v>
      </c>
      <c r="D150" s="134">
        <v>65.333333333333329</v>
      </c>
      <c r="E150" s="41">
        <v>2570</v>
      </c>
      <c r="F150" s="332">
        <f t="shared" si="5"/>
        <v>2.5421530479896239E-2</v>
      </c>
      <c r="G150" s="377">
        <f>Muut[[#This Row],[Keskim. työttömyysaste 2024, %]]/$F$12</f>
        <v>0.23544335069965303</v>
      </c>
      <c r="H150" s="384">
        <v>3</v>
      </c>
      <c r="I150" s="383">
        <v>5399</v>
      </c>
      <c r="J150" s="389">
        <v>205</v>
      </c>
      <c r="K150" s="269">
        <v>142.93</v>
      </c>
      <c r="L150" s="170">
        <f t="shared" si="6"/>
        <v>41.167004827537951</v>
      </c>
      <c r="M150" s="377">
        <v>0.45019990974815677</v>
      </c>
      <c r="N150" s="166">
        <v>3</v>
      </c>
      <c r="O150" s="397">
        <v>2177</v>
      </c>
      <c r="P150" s="269">
        <v>1577</v>
      </c>
      <c r="Q150" s="15">
        <v>129</v>
      </c>
      <c r="R150" s="158">
        <v>8.1800887761572599E-2</v>
      </c>
      <c r="S150" s="401">
        <v>0.57585101115878101</v>
      </c>
      <c r="T150" s="482">
        <v>97.916666666666657</v>
      </c>
      <c r="U150" s="197">
        <v>105189.52493198747</v>
      </c>
      <c r="V150" s="159">
        <v>132732.44880000001</v>
      </c>
      <c r="W150" s="159">
        <v>1618090.0182</v>
      </c>
      <c r="X150" s="159">
        <v>411176.7</v>
      </c>
      <c r="Y150" s="159">
        <v>120581.3997629752</v>
      </c>
      <c r="Z150" s="159">
        <v>0</v>
      </c>
      <c r="AA150" s="155">
        <v>706371.19000000006</v>
      </c>
      <c r="AB150" s="159">
        <v>105579.65701535161</v>
      </c>
      <c r="AC150" s="159">
        <v>73886.9375</v>
      </c>
      <c r="AD150" s="174">
        <f>SUM(Muut[[#This Row],[Työttömyysaste]:[Työttömät ja palveluissa olevat ]])</f>
        <v>3273607.8762103142</v>
      </c>
      <c r="AF150" s="62"/>
    </row>
    <row r="151" spans="1:32" s="45" customFormat="1" x14ac:dyDescent="0.25">
      <c r="A151" s="90">
        <v>441</v>
      </c>
      <c r="B151" s="151" t="s">
        <v>150</v>
      </c>
      <c r="C151" s="395">
        <v>4358</v>
      </c>
      <c r="D151" s="134">
        <v>183.41666666666666</v>
      </c>
      <c r="E151" s="41">
        <v>1879</v>
      </c>
      <c r="F151" s="332">
        <f t="shared" si="5"/>
        <v>9.7613979066879547E-2</v>
      </c>
      <c r="G151" s="377">
        <f>Muut[[#This Row],[Keskim. työttömyysaste 2024, %]]/$F$12</f>
        <v>0.90405895604149</v>
      </c>
      <c r="H151" s="166">
        <v>0</v>
      </c>
      <c r="I151" s="383">
        <v>21</v>
      </c>
      <c r="J151" s="389">
        <v>248</v>
      </c>
      <c r="K151" s="269">
        <v>750.17</v>
      </c>
      <c r="L151" s="170">
        <f t="shared" si="6"/>
        <v>5.8093498806937101</v>
      </c>
      <c r="M151" s="377">
        <v>3.1902677990788186</v>
      </c>
      <c r="N151" s="166">
        <v>0</v>
      </c>
      <c r="O151" s="397">
        <v>0</v>
      </c>
      <c r="P151" s="269">
        <v>1082</v>
      </c>
      <c r="Q151" s="15">
        <v>142</v>
      </c>
      <c r="R151" s="158">
        <v>0.13123844731977818</v>
      </c>
      <c r="S151" s="401">
        <v>0.92387496835339722</v>
      </c>
      <c r="T151" s="482">
        <v>239.75</v>
      </c>
      <c r="U151" s="197">
        <v>299155.76648745983</v>
      </c>
      <c r="V151" s="159">
        <v>0</v>
      </c>
      <c r="W151" s="159">
        <v>0</v>
      </c>
      <c r="X151" s="159">
        <v>497423.52</v>
      </c>
      <c r="Y151" s="159">
        <v>632873.07535290765</v>
      </c>
      <c r="Z151" s="159">
        <v>0</v>
      </c>
      <c r="AA151" s="155">
        <v>0</v>
      </c>
      <c r="AB151" s="159">
        <v>125457.86001254071</v>
      </c>
      <c r="AC151" s="159">
        <v>180912.95250000001</v>
      </c>
      <c r="AD151" s="174">
        <f>SUM(Muut[[#This Row],[Työttömyysaste]:[Työttömät ja palveluissa olevat ]])</f>
        <v>1735823.1743529085</v>
      </c>
      <c r="AF151" s="62"/>
    </row>
    <row r="152" spans="1:32" s="45" customFormat="1" x14ac:dyDescent="0.25">
      <c r="A152" s="90">
        <v>444</v>
      </c>
      <c r="B152" s="151" t="s">
        <v>151</v>
      </c>
      <c r="C152" s="395">
        <v>45687</v>
      </c>
      <c r="D152" s="134">
        <v>2093.3333333333335</v>
      </c>
      <c r="E152" s="41">
        <v>21450</v>
      </c>
      <c r="F152" s="332">
        <f t="shared" si="5"/>
        <v>9.7591297591297602E-2</v>
      </c>
      <c r="G152" s="377">
        <f>Muut[[#This Row],[Keskim. työttömyysaste 2024, %]]/$F$12</f>
        <v>0.90384888990821577</v>
      </c>
      <c r="H152" s="166">
        <v>1</v>
      </c>
      <c r="I152" s="383">
        <v>1568</v>
      </c>
      <c r="J152" s="389">
        <v>3116</v>
      </c>
      <c r="K152" s="269">
        <v>940.2</v>
      </c>
      <c r="L152" s="170">
        <f t="shared" si="6"/>
        <v>48.592852584556475</v>
      </c>
      <c r="M152" s="377">
        <v>0.38140139695873093</v>
      </c>
      <c r="N152" s="166">
        <v>0</v>
      </c>
      <c r="O152" s="397">
        <v>0</v>
      </c>
      <c r="P152" s="269">
        <v>13766</v>
      </c>
      <c r="Q152" s="15">
        <v>2235</v>
      </c>
      <c r="R152" s="158">
        <v>0.1623565305825948</v>
      </c>
      <c r="S152" s="401">
        <v>1.1429359125872327</v>
      </c>
      <c r="T152" s="482">
        <v>2833.5833333333335</v>
      </c>
      <c r="U152" s="197">
        <v>3135464.3716296591</v>
      </c>
      <c r="V152" s="159">
        <v>1030616.4834000001</v>
      </c>
      <c r="W152" s="159">
        <v>469932.42239999998</v>
      </c>
      <c r="X152" s="159">
        <v>6249885.8399999999</v>
      </c>
      <c r="Y152" s="159">
        <v>793189.89755229326</v>
      </c>
      <c r="Z152" s="159">
        <v>0</v>
      </c>
      <c r="AA152" s="155">
        <v>0</v>
      </c>
      <c r="AB152" s="159">
        <v>1627091.4742756996</v>
      </c>
      <c r="AC152" s="159">
        <v>2138193.6475000004</v>
      </c>
      <c r="AD152" s="174">
        <f>SUM(Muut[[#This Row],[Työttömyysaste]:[Työttömät ja palveluissa olevat ]])</f>
        <v>15444374.136757651</v>
      </c>
      <c r="AF152" s="62"/>
    </row>
    <row r="153" spans="1:32" s="45" customFormat="1" x14ac:dyDescent="0.25">
      <c r="A153" s="90">
        <v>445</v>
      </c>
      <c r="B153" s="151" t="s">
        <v>152</v>
      </c>
      <c r="C153" s="395">
        <v>14868</v>
      </c>
      <c r="D153" s="134">
        <v>399.58333333333331</v>
      </c>
      <c r="E153" s="41">
        <v>6818</v>
      </c>
      <c r="F153" s="332">
        <f t="shared" si="5"/>
        <v>5.8607118412046542E-2</v>
      </c>
      <c r="G153" s="377">
        <f>Muut[[#This Row],[Keskim. työttömyysaste 2024, %]]/$F$12</f>
        <v>0.54279408333403723</v>
      </c>
      <c r="H153" s="166">
        <v>3</v>
      </c>
      <c r="I153" s="383">
        <v>8007</v>
      </c>
      <c r="J153" s="389">
        <v>694</v>
      </c>
      <c r="K153" s="269">
        <v>884.67</v>
      </c>
      <c r="L153" s="170">
        <f t="shared" si="6"/>
        <v>16.806266743531488</v>
      </c>
      <c r="M153" s="377">
        <v>1.102766137226328</v>
      </c>
      <c r="N153" s="166">
        <v>1</v>
      </c>
      <c r="O153" s="397">
        <v>0</v>
      </c>
      <c r="P153" s="269">
        <v>4333</v>
      </c>
      <c r="Q153" s="15">
        <v>555</v>
      </c>
      <c r="R153" s="158">
        <v>0.12808677590583892</v>
      </c>
      <c r="S153" s="401">
        <v>0.90168825106681871</v>
      </c>
      <c r="T153" s="482">
        <v>566.83333333333326</v>
      </c>
      <c r="U153" s="197">
        <v>612775.02638662467</v>
      </c>
      <c r="V153" s="159">
        <v>335395.31760000007</v>
      </c>
      <c r="W153" s="159">
        <v>2399712.3125999998</v>
      </c>
      <c r="X153" s="159">
        <v>1391983.56</v>
      </c>
      <c r="Y153" s="159">
        <v>746342.59377535328</v>
      </c>
      <c r="Z153" s="159">
        <v>6594998.7599999998</v>
      </c>
      <c r="AA153" s="155">
        <v>0</v>
      </c>
      <c r="AB153" s="159">
        <v>417740.33656940312</v>
      </c>
      <c r="AC153" s="159">
        <v>427726.76499999996</v>
      </c>
      <c r="AD153" s="174">
        <f>SUM(Muut[[#This Row],[Työttömyysaste]:[Työttömät ja palveluissa olevat ]])</f>
        <v>12926674.671931382</v>
      </c>
      <c r="AF153" s="62"/>
    </row>
    <row r="154" spans="1:32" s="45" customFormat="1" x14ac:dyDescent="0.25">
      <c r="A154" s="90">
        <v>475</v>
      </c>
      <c r="B154" s="151" t="s">
        <v>153</v>
      </c>
      <c r="C154" s="395">
        <v>5415</v>
      </c>
      <c r="D154" s="134">
        <v>106.91666666666667</v>
      </c>
      <c r="E154" s="41">
        <v>2583</v>
      </c>
      <c r="F154" s="332">
        <f t="shared" si="5"/>
        <v>4.1392437733901152E-2</v>
      </c>
      <c r="G154" s="377">
        <f>Muut[[#This Row],[Keskim. työttömyysaste 2024, %]]/$F$12</f>
        <v>0.38335906807040593</v>
      </c>
      <c r="H154" s="166">
        <v>3</v>
      </c>
      <c r="I154" s="383">
        <v>4591</v>
      </c>
      <c r="J154" s="389">
        <v>317</v>
      </c>
      <c r="K154" s="269">
        <v>522.1</v>
      </c>
      <c r="L154" s="170">
        <f t="shared" si="6"/>
        <v>10.371576326374257</v>
      </c>
      <c r="M154" s="377">
        <v>1.7869397355569097</v>
      </c>
      <c r="N154" s="166">
        <v>1</v>
      </c>
      <c r="O154" s="397">
        <v>0</v>
      </c>
      <c r="P154" s="269">
        <v>1629</v>
      </c>
      <c r="Q154" s="15">
        <v>176</v>
      </c>
      <c r="R154" s="158">
        <v>0.10804174340085942</v>
      </c>
      <c r="S154" s="401">
        <v>0.76057789697937106</v>
      </c>
      <c r="T154" s="482">
        <v>162.83333333333334</v>
      </c>
      <c r="U154" s="197">
        <v>157622.27861894277</v>
      </c>
      <c r="V154" s="159">
        <v>122152.65300000002</v>
      </c>
      <c r="W154" s="159">
        <v>1375930.9638</v>
      </c>
      <c r="X154" s="159">
        <v>635819.57999999996</v>
      </c>
      <c r="Y154" s="159">
        <v>440464.20496921113</v>
      </c>
      <c r="Z154" s="159">
        <v>2401931.5499999998</v>
      </c>
      <c r="AA154" s="155">
        <v>0</v>
      </c>
      <c r="AB154" s="159">
        <v>128333.37336638504</v>
      </c>
      <c r="AC154" s="159">
        <v>122872.40500000001</v>
      </c>
      <c r="AD154" s="174">
        <f>SUM(Muut[[#This Row],[Työttömyysaste]:[Työttömät ja palveluissa olevat ]])</f>
        <v>5385127.0087545384</v>
      </c>
      <c r="AF154" s="62"/>
    </row>
    <row r="155" spans="1:32" s="45" customFormat="1" x14ac:dyDescent="0.25">
      <c r="A155" s="90">
        <v>480</v>
      </c>
      <c r="B155" s="151" t="s">
        <v>154</v>
      </c>
      <c r="C155" s="395">
        <v>1910</v>
      </c>
      <c r="D155" s="134">
        <v>69.333333333333329</v>
      </c>
      <c r="E155" s="41">
        <v>875</v>
      </c>
      <c r="F155" s="332">
        <f t="shared" si="5"/>
        <v>7.9238095238095232E-2</v>
      </c>
      <c r="G155" s="377">
        <f>Muut[[#This Row],[Keskim. työttömyysaste 2024, %]]/$F$12</f>
        <v>0.73386937346942582</v>
      </c>
      <c r="H155" s="166">
        <v>0</v>
      </c>
      <c r="I155" s="383">
        <v>19</v>
      </c>
      <c r="J155" s="389">
        <v>59</v>
      </c>
      <c r="K155" s="269">
        <v>195.31</v>
      </c>
      <c r="L155" s="170">
        <f t="shared" si="6"/>
        <v>9.7793251753622439</v>
      </c>
      <c r="M155" s="377">
        <v>1.8951595867424471</v>
      </c>
      <c r="N155" s="166">
        <v>0</v>
      </c>
      <c r="O155" s="397">
        <v>0</v>
      </c>
      <c r="P155" s="269">
        <v>589</v>
      </c>
      <c r="Q155" s="15">
        <v>93</v>
      </c>
      <c r="R155" s="158">
        <v>0.15789473684210525</v>
      </c>
      <c r="S155" s="401">
        <v>1.1115263703762517</v>
      </c>
      <c r="T155" s="482">
        <v>106.16666666666666</v>
      </c>
      <c r="U155" s="197">
        <v>106430.359917589</v>
      </c>
      <c r="V155" s="159">
        <v>0</v>
      </c>
      <c r="W155" s="159">
        <v>0</v>
      </c>
      <c r="X155" s="159">
        <v>118338.66</v>
      </c>
      <c r="Y155" s="159">
        <v>164771.23898206596</v>
      </c>
      <c r="Z155" s="159">
        <v>0</v>
      </c>
      <c r="AA155" s="155">
        <v>0</v>
      </c>
      <c r="AB155" s="159">
        <v>66153.158848764855</v>
      </c>
      <c r="AC155" s="159">
        <v>80112.304999999993</v>
      </c>
      <c r="AD155" s="174">
        <f>SUM(Muut[[#This Row],[Työttömyysaste]:[Työttömät ja palveluissa olevat ]])</f>
        <v>535805.72274841974</v>
      </c>
      <c r="AF155" s="62"/>
    </row>
    <row r="156" spans="1:32" s="45" customFormat="1" x14ac:dyDescent="0.25">
      <c r="A156" s="90">
        <v>481</v>
      </c>
      <c r="B156" s="151" t="s">
        <v>155</v>
      </c>
      <c r="C156" s="395">
        <v>9592</v>
      </c>
      <c r="D156" s="134">
        <v>252.75</v>
      </c>
      <c r="E156" s="41">
        <v>4865</v>
      </c>
      <c r="F156" s="332">
        <f t="shared" si="5"/>
        <v>5.1952723535457351E-2</v>
      </c>
      <c r="G156" s="377">
        <f>Muut[[#This Row],[Keskim. työttömyysaste 2024, %]]/$F$12</f>
        <v>0.4811639219296418</v>
      </c>
      <c r="H156" s="166">
        <v>0</v>
      </c>
      <c r="I156" s="383">
        <v>121</v>
      </c>
      <c r="J156" s="389">
        <v>287</v>
      </c>
      <c r="K156" s="269">
        <v>175.27</v>
      </c>
      <c r="L156" s="170">
        <f t="shared" si="6"/>
        <v>54.726992639926969</v>
      </c>
      <c r="M156" s="377">
        <v>0.33865156779030076</v>
      </c>
      <c r="N156" s="166">
        <v>0</v>
      </c>
      <c r="O156" s="397">
        <v>0</v>
      </c>
      <c r="P156" s="269">
        <v>3349</v>
      </c>
      <c r="Q156" s="15">
        <v>284</v>
      </c>
      <c r="R156" s="158">
        <v>8.4801433263660797E-2</v>
      </c>
      <c r="S156" s="401">
        <v>0.59697385234898526</v>
      </c>
      <c r="T156" s="482">
        <v>335.58333333333331</v>
      </c>
      <c r="U156" s="197">
        <v>350441.57707159303</v>
      </c>
      <c r="V156" s="159">
        <v>0</v>
      </c>
      <c r="W156" s="159">
        <v>0</v>
      </c>
      <c r="X156" s="159">
        <v>575647.38</v>
      </c>
      <c r="Y156" s="159">
        <v>147864.70255689259</v>
      </c>
      <c r="Z156" s="159">
        <v>0</v>
      </c>
      <c r="AA156" s="155">
        <v>0</v>
      </c>
      <c r="AB156" s="159">
        <v>178427.55665435249</v>
      </c>
      <c r="AC156" s="159">
        <v>253227.82749999998</v>
      </c>
      <c r="AD156" s="174">
        <f>SUM(Muut[[#This Row],[Työttömyysaste]:[Työttömät ja palveluissa olevat ]])</f>
        <v>1505609.0437828379</v>
      </c>
      <c r="AF156" s="62"/>
    </row>
    <row r="157" spans="1:32" s="45" customFormat="1" x14ac:dyDescent="0.25">
      <c r="A157" s="90">
        <v>483</v>
      </c>
      <c r="B157" s="151" t="s">
        <v>156</v>
      </c>
      <c r="C157" s="395">
        <v>1059</v>
      </c>
      <c r="D157" s="134">
        <v>33.166666666666664</v>
      </c>
      <c r="E157" s="41">
        <v>417</v>
      </c>
      <c r="F157" s="332">
        <f t="shared" si="5"/>
        <v>7.9536370903277379E-2</v>
      </c>
      <c r="G157" s="377">
        <f>Muut[[#This Row],[Keskim. työttömyysaste 2024, %]]/$F$12</f>
        <v>0.73663187520385864</v>
      </c>
      <c r="H157" s="166">
        <v>0</v>
      </c>
      <c r="I157" s="383">
        <v>3</v>
      </c>
      <c r="J157" s="389">
        <v>4</v>
      </c>
      <c r="K157" s="269">
        <v>229.8</v>
      </c>
      <c r="L157" s="170">
        <f t="shared" si="6"/>
        <v>4.6083550913838121</v>
      </c>
      <c r="M157" s="377">
        <v>4.0216913606790348</v>
      </c>
      <c r="N157" s="166">
        <v>0</v>
      </c>
      <c r="O157" s="397">
        <v>0</v>
      </c>
      <c r="P157" s="269">
        <v>241</v>
      </c>
      <c r="Q157" s="15">
        <v>21</v>
      </c>
      <c r="R157" s="158">
        <v>8.7136929460580909E-2</v>
      </c>
      <c r="S157" s="401">
        <v>0.61341496788398953</v>
      </c>
      <c r="T157" s="482">
        <v>53.25</v>
      </c>
      <c r="U157" s="197">
        <v>59232.473322998507</v>
      </c>
      <c r="V157" s="159">
        <v>0</v>
      </c>
      <c r="W157" s="159">
        <v>0</v>
      </c>
      <c r="X157" s="159">
        <v>8022.96</v>
      </c>
      <c r="Y157" s="159">
        <v>193868.36679165816</v>
      </c>
      <c r="Z157" s="159">
        <v>0</v>
      </c>
      <c r="AA157" s="155">
        <v>0</v>
      </c>
      <c r="AB157" s="159">
        <v>20241.737012821755</v>
      </c>
      <c r="AC157" s="159">
        <v>40181.917500000003</v>
      </c>
      <c r="AD157" s="174">
        <f>SUM(Muut[[#This Row],[Työttömyysaste]:[Työttömät ja palveluissa olevat ]])</f>
        <v>321547.45462747844</v>
      </c>
      <c r="AF157" s="62"/>
    </row>
    <row r="158" spans="1:32" s="45" customFormat="1" x14ac:dyDescent="0.25">
      <c r="A158" s="90">
        <v>484</v>
      </c>
      <c r="B158" s="151" t="s">
        <v>157</v>
      </c>
      <c r="C158" s="395">
        <v>2904</v>
      </c>
      <c r="D158" s="134">
        <v>129.25</v>
      </c>
      <c r="E158" s="41">
        <v>1156</v>
      </c>
      <c r="F158" s="332">
        <f t="shared" si="5"/>
        <v>0.11180795847750866</v>
      </c>
      <c r="G158" s="377">
        <f>Muut[[#This Row],[Keskim. työttömyysaste 2024, %]]/$F$12</f>
        <v>1.0355175271469244</v>
      </c>
      <c r="H158" s="166">
        <v>0</v>
      </c>
      <c r="I158" s="383">
        <v>13</v>
      </c>
      <c r="J158" s="389">
        <v>115</v>
      </c>
      <c r="K158" s="269">
        <v>446.31</v>
      </c>
      <c r="L158" s="170">
        <f t="shared" si="6"/>
        <v>6.5066881763796465</v>
      </c>
      <c r="M158" s="377">
        <v>2.8483586973229729</v>
      </c>
      <c r="N158" s="166">
        <v>0</v>
      </c>
      <c r="O158" s="397">
        <v>0</v>
      </c>
      <c r="P158" s="269">
        <v>703</v>
      </c>
      <c r="Q158" s="15">
        <v>137</v>
      </c>
      <c r="R158" s="158">
        <v>0.19487908961593173</v>
      </c>
      <c r="S158" s="401">
        <v>1.371883898572491</v>
      </c>
      <c r="T158" s="482">
        <v>158.41666666666666</v>
      </c>
      <c r="U158" s="197">
        <v>228332.36030851639</v>
      </c>
      <c r="V158" s="159">
        <v>0</v>
      </c>
      <c r="W158" s="159">
        <v>0</v>
      </c>
      <c r="X158" s="159">
        <v>230660.1</v>
      </c>
      <c r="Y158" s="159">
        <v>376524.76406781963</v>
      </c>
      <c r="Z158" s="159">
        <v>0</v>
      </c>
      <c r="AA158" s="155">
        <v>0</v>
      </c>
      <c r="AB158" s="159">
        <v>124139.90821972265</v>
      </c>
      <c r="AC158" s="159">
        <v>119539.63249999999</v>
      </c>
      <c r="AD158" s="174">
        <f>SUM(Muut[[#This Row],[Työttömyysaste]:[Työttömät ja palveluissa olevat ]])</f>
        <v>1079196.7650960586</v>
      </c>
      <c r="AF158" s="62"/>
    </row>
    <row r="159" spans="1:32" s="45" customFormat="1" x14ac:dyDescent="0.25">
      <c r="A159" s="90">
        <v>489</v>
      </c>
      <c r="B159" s="151" t="s">
        <v>158</v>
      </c>
      <c r="C159" s="395">
        <v>1703</v>
      </c>
      <c r="D159" s="134">
        <v>84</v>
      </c>
      <c r="E159" s="41">
        <v>706</v>
      </c>
      <c r="F159" s="332">
        <f t="shared" si="5"/>
        <v>0.11898016997167139</v>
      </c>
      <c r="G159" s="377">
        <f>Muut[[#This Row],[Keskim. työttömyysaste 2024, %]]/$F$12</f>
        <v>1.1019434847598089</v>
      </c>
      <c r="H159" s="166">
        <v>0</v>
      </c>
      <c r="I159" s="383">
        <v>7</v>
      </c>
      <c r="J159" s="389">
        <v>109</v>
      </c>
      <c r="K159" s="269">
        <v>422.63</v>
      </c>
      <c r="L159" s="170">
        <f t="shared" si="6"/>
        <v>4.0295293755767458</v>
      </c>
      <c r="M159" s="377">
        <v>4.5993911771165186</v>
      </c>
      <c r="N159" s="166">
        <v>0</v>
      </c>
      <c r="O159" s="397">
        <v>0</v>
      </c>
      <c r="P159" s="269">
        <v>409</v>
      </c>
      <c r="Q159" s="15">
        <v>83</v>
      </c>
      <c r="R159" s="158">
        <v>0.20293398533007334</v>
      </c>
      <c r="S159" s="401">
        <v>1.4285876822195185</v>
      </c>
      <c r="T159" s="482">
        <v>115.5</v>
      </c>
      <c r="U159" s="197">
        <v>142490.97866267434</v>
      </c>
      <c r="V159" s="159">
        <v>0</v>
      </c>
      <c r="W159" s="159">
        <v>0</v>
      </c>
      <c r="X159" s="159">
        <v>218625.66</v>
      </c>
      <c r="Y159" s="159">
        <v>356547.37970913172</v>
      </c>
      <c r="Z159" s="159">
        <v>0</v>
      </c>
      <c r="AA159" s="155">
        <v>0</v>
      </c>
      <c r="AB159" s="159">
        <v>75808.691079066208</v>
      </c>
      <c r="AC159" s="159">
        <v>87155.145000000004</v>
      </c>
      <c r="AD159" s="174">
        <f>SUM(Muut[[#This Row],[Työttömyysaste]:[Työttömät ja palveluissa olevat ]])</f>
        <v>880627.85445087228</v>
      </c>
      <c r="AF159" s="62"/>
    </row>
    <row r="160" spans="1:32" s="45" customFormat="1" x14ac:dyDescent="0.25">
      <c r="A160" s="90">
        <v>491</v>
      </c>
      <c r="B160" s="151" t="s">
        <v>159</v>
      </c>
      <c r="C160" s="395">
        <v>51890</v>
      </c>
      <c r="D160" s="134">
        <v>2610.5833333333335</v>
      </c>
      <c r="E160" s="41">
        <v>23641</v>
      </c>
      <c r="F160" s="332">
        <f t="shared" si="5"/>
        <v>0.11042609590682854</v>
      </c>
      <c r="G160" s="377">
        <f>Muut[[#This Row],[Keskim. työttömyysaste 2024, %]]/$F$12</f>
        <v>1.0227193065950715</v>
      </c>
      <c r="H160" s="166">
        <v>0</v>
      </c>
      <c r="I160" s="383">
        <v>90</v>
      </c>
      <c r="J160" s="389">
        <v>3249</v>
      </c>
      <c r="K160" s="269">
        <v>2548.37</v>
      </c>
      <c r="L160" s="170">
        <f t="shared" si="6"/>
        <v>20.362035340237092</v>
      </c>
      <c r="M160" s="377">
        <v>0.9101929914312642</v>
      </c>
      <c r="N160" s="166">
        <v>3</v>
      </c>
      <c r="O160" s="397">
        <v>274</v>
      </c>
      <c r="P160" s="269">
        <v>15075</v>
      </c>
      <c r="Q160" s="15">
        <v>1716</v>
      </c>
      <c r="R160" s="158">
        <v>0.11383084577114427</v>
      </c>
      <c r="S160" s="401">
        <v>0.80133124996677307</v>
      </c>
      <c r="T160" s="482">
        <v>3747</v>
      </c>
      <c r="U160" s="197">
        <v>4029521.9429232427</v>
      </c>
      <c r="V160" s="159">
        <v>0</v>
      </c>
      <c r="W160" s="159">
        <v>0</v>
      </c>
      <c r="X160" s="159">
        <v>6516649.2599999998</v>
      </c>
      <c r="Y160" s="159">
        <v>2149905.700090765</v>
      </c>
      <c r="Z160" s="159">
        <v>0</v>
      </c>
      <c r="AA160" s="155">
        <v>88904.780000000013</v>
      </c>
      <c r="AB160" s="159">
        <v>1295666.4079537755</v>
      </c>
      <c r="AC160" s="159">
        <v>2827448.73</v>
      </c>
      <c r="AD160" s="174">
        <f>SUM(Muut[[#This Row],[Työttömyysaste]:[Työttömät ja palveluissa olevat ]])</f>
        <v>16908096.820967782</v>
      </c>
      <c r="AF160" s="62"/>
    </row>
    <row r="161" spans="1:32" s="45" customFormat="1" x14ac:dyDescent="0.25">
      <c r="A161" s="90">
        <v>494</v>
      </c>
      <c r="B161" s="151" t="s">
        <v>160</v>
      </c>
      <c r="C161" s="395">
        <v>8749</v>
      </c>
      <c r="D161" s="134">
        <v>358.16666666666669</v>
      </c>
      <c r="E161" s="41">
        <v>3904</v>
      </c>
      <c r="F161" s="332">
        <f t="shared" si="5"/>
        <v>9.1743510928961755E-2</v>
      </c>
      <c r="G161" s="377">
        <f>Muut[[#This Row],[Keskim. työttömyysaste 2024, %]]/$F$12</f>
        <v>0.84968918905755664</v>
      </c>
      <c r="H161" s="166">
        <v>0</v>
      </c>
      <c r="I161" s="383">
        <v>5</v>
      </c>
      <c r="J161" s="389">
        <v>135</v>
      </c>
      <c r="K161" s="269">
        <v>784.61</v>
      </c>
      <c r="L161" s="170">
        <f t="shared" si="6"/>
        <v>11.150762799352544</v>
      </c>
      <c r="M161" s="377">
        <v>1.6620730071520882</v>
      </c>
      <c r="N161" s="166">
        <v>0</v>
      </c>
      <c r="O161" s="397">
        <v>0</v>
      </c>
      <c r="P161" s="269">
        <v>2640</v>
      </c>
      <c r="Q161" s="15">
        <v>216</v>
      </c>
      <c r="R161" s="158">
        <v>8.1818181818181818E-2</v>
      </c>
      <c r="S161" s="401">
        <v>0.57597275555860317</v>
      </c>
      <c r="T161" s="482">
        <v>489</v>
      </c>
      <c r="U161" s="197">
        <v>564458.3591948523</v>
      </c>
      <c r="V161" s="159">
        <v>0</v>
      </c>
      <c r="W161" s="159">
        <v>0</v>
      </c>
      <c r="X161" s="159">
        <v>270774.90000000002</v>
      </c>
      <c r="Y161" s="159">
        <v>661928.02118539123</v>
      </c>
      <c r="Z161" s="159">
        <v>0</v>
      </c>
      <c r="AA161" s="155">
        <v>0</v>
      </c>
      <c r="AB161" s="159">
        <v>157021.02449198993</v>
      </c>
      <c r="AC161" s="159">
        <v>368994.51</v>
      </c>
      <c r="AD161" s="174">
        <f>SUM(Muut[[#This Row],[Työttömyysaste]:[Työttömät ja palveluissa olevat ]])</f>
        <v>2023176.8148722334</v>
      </c>
      <c r="AF161" s="62"/>
    </row>
    <row r="162" spans="1:32" s="45" customFormat="1" x14ac:dyDescent="0.25">
      <c r="A162" s="90">
        <v>495</v>
      </c>
      <c r="B162" s="151" t="s">
        <v>161</v>
      </c>
      <c r="C162" s="395">
        <v>1393</v>
      </c>
      <c r="D162" s="134">
        <v>61.333333333333336</v>
      </c>
      <c r="E162" s="41">
        <v>573</v>
      </c>
      <c r="F162" s="332">
        <f t="shared" si="5"/>
        <v>0.1070389761489238</v>
      </c>
      <c r="G162" s="377">
        <f>Muut[[#This Row],[Keskim. työttömyysaste 2024, %]]/$F$12</f>
        <v>0.99134925097813098</v>
      </c>
      <c r="H162" s="166">
        <v>0</v>
      </c>
      <c r="I162" s="383">
        <v>2</v>
      </c>
      <c r="J162" s="389">
        <v>34</v>
      </c>
      <c r="K162" s="269">
        <v>733.26</v>
      </c>
      <c r="L162" s="170">
        <f t="shared" si="6"/>
        <v>1.8997354280882635</v>
      </c>
      <c r="M162" s="377">
        <v>9.7557699793017925</v>
      </c>
      <c r="N162" s="166">
        <v>0</v>
      </c>
      <c r="O162" s="397">
        <v>0</v>
      </c>
      <c r="P162" s="269">
        <v>314</v>
      </c>
      <c r="Q162" s="15">
        <v>48</v>
      </c>
      <c r="R162" s="158">
        <v>0.15286624203821655</v>
      </c>
      <c r="S162" s="401">
        <v>1.0761274413833775</v>
      </c>
      <c r="T162" s="482">
        <v>77.25</v>
      </c>
      <c r="U162" s="197">
        <v>104855.49603708989</v>
      </c>
      <c r="V162" s="159">
        <v>0</v>
      </c>
      <c r="W162" s="159">
        <v>0</v>
      </c>
      <c r="X162" s="159">
        <v>68195.16</v>
      </c>
      <c r="Y162" s="159">
        <v>618607.13069473999</v>
      </c>
      <c r="Z162" s="159">
        <v>0</v>
      </c>
      <c r="AA162" s="155">
        <v>0</v>
      </c>
      <c r="AB162" s="159">
        <v>46710.258585393916</v>
      </c>
      <c r="AC162" s="159">
        <v>58292.077499999999</v>
      </c>
      <c r="AD162" s="174">
        <f>SUM(Muut[[#This Row],[Työttömyysaste]:[Työttömät ja palveluissa olevat ]])</f>
        <v>896660.12281722378</v>
      </c>
      <c r="AF162" s="62"/>
    </row>
    <row r="163" spans="1:32" s="45" customFormat="1" x14ac:dyDescent="0.25">
      <c r="A163" s="90">
        <v>498</v>
      </c>
      <c r="B163" s="151" t="s">
        <v>162</v>
      </c>
      <c r="C163" s="395">
        <v>2313</v>
      </c>
      <c r="D163" s="134">
        <v>115</v>
      </c>
      <c r="E163" s="41">
        <v>1069</v>
      </c>
      <c r="F163" s="332">
        <f t="shared" si="5"/>
        <v>0.10757717492984098</v>
      </c>
      <c r="G163" s="377">
        <f>Muut[[#This Row],[Keskim. työttömyysaste 2024, %]]/$F$12</f>
        <v>0.99633381807261878</v>
      </c>
      <c r="H163" s="166">
        <v>0</v>
      </c>
      <c r="I163" s="383">
        <v>14</v>
      </c>
      <c r="J163" s="389">
        <v>107</v>
      </c>
      <c r="K163" s="269">
        <v>1904.43</v>
      </c>
      <c r="L163" s="170">
        <f t="shared" si="6"/>
        <v>1.2145366330083016</v>
      </c>
      <c r="M163" s="377">
        <v>15.259631825228642</v>
      </c>
      <c r="N163" s="166">
        <v>0</v>
      </c>
      <c r="O163" s="397">
        <v>0</v>
      </c>
      <c r="P163" s="269">
        <v>723</v>
      </c>
      <c r="Q163" s="15">
        <v>83</v>
      </c>
      <c r="R163" s="158">
        <v>0.11479944674965421</v>
      </c>
      <c r="S163" s="401">
        <v>0.80814987832335139</v>
      </c>
      <c r="T163" s="482">
        <v>142.75</v>
      </c>
      <c r="U163" s="197">
        <v>174982.2128028654</v>
      </c>
      <c r="V163" s="159">
        <v>0</v>
      </c>
      <c r="W163" s="159">
        <v>0</v>
      </c>
      <c r="X163" s="159">
        <v>214614.18</v>
      </c>
      <c r="Y163" s="159">
        <v>1606652.4533030351</v>
      </c>
      <c r="Z163" s="159">
        <v>0</v>
      </c>
      <c r="AA163" s="155">
        <v>0</v>
      </c>
      <c r="AB163" s="159">
        <v>58245.850832389166</v>
      </c>
      <c r="AC163" s="159">
        <v>107717.7225</v>
      </c>
      <c r="AD163" s="174">
        <f>SUM(Muut[[#This Row],[Työttömyysaste]:[Työttömät ja palveluissa olevat ]])</f>
        <v>2162212.4194382899</v>
      </c>
      <c r="AF163" s="62"/>
    </row>
    <row r="164" spans="1:32" s="45" customFormat="1" x14ac:dyDescent="0.25">
      <c r="A164" s="90">
        <v>499</v>
      </c>
      <c r="B164" s="151" t="s">
        <v>163</v>
      </c>
      <c r="C164" s="395">
        <v>19738</v>
      </c>
      <c r="D164" s="134">
        <v>383.83333333333331</v>
      </c>
      <c r="E164" s="41">
        <v>9608</v>
      </c>
      <c r="F164" s="332">
        <f t="shared" si="5"/>
        <v>3.9949347765750765E-2</v>
      </c>
      <c r="G164" s="377">
        <f>Muut[[#This Row],[Keskim. työttömyysaste 2024, %]]/$F$12</f>
        <v>0.36999378553043155</v>
      </c>
      <c r="H164" s="166">
        <v>3</v>
      </c>
      <c r="I164" s="383">
        <v>13425</v>
      </c>
      <c r="J164" s="389">
        <v>693</v>
      </c>
      <c r="K164" s="269">
        <v>849.5</v>
      </c>
      <c r="L164" s="170">
        <f t="shared" si="6"/>
        <v>23.234844025897587</v>
      </c>
      <c r="M164" s="377">
        <v>0.79765467060171302</v>
      </c>
      <c r="N164" s="166">
        <v>3</v>
      </c>
      <c r="O164" s="397">
        <v>2062</v>
      </c>
      <c r="P164" s="269">
        <v>6480</v>
      </c>
      <c r="Q164" s="15">
        <v>463</v>
      </c>
      <c r="R164" s="158">
        <v>7.1450617283950621E-2</v>
      </c>
      <c r="S164" s="401">
        <v>0.50298855350822469</v>
      </c>
      <c r="T164" s="482">
        <v>566.5</v>
      </c>
      <c r="U164" s="197">
        <v>554512.03213505808</v>
      </c>
      <c r="V164" s="159">
        <v>445253.75160000008</v>
      </c>
      <c r="W164" s="159">
        <v>4023496.665</v>
      </c>
      <c r="X164" s="159">
        <v>1389977.82</v>
      </c>
      <c r="Y164" s="159">
        <v>716671.79107708263</v>
      </c>
      <c r="Z164" s="159">
        <v>0</v>
      </c>
      <c r="AA164" s="155">
        <v>669057.14</v>
      </c>
      <c r="AB164" s="159">
        <v>309356.10823456873</v>
      </c>
      <c r="AC164" s="159">
        <v>427475.23500000004</v>
      </c>
      <c r="AD164" s="174">
        <f>SUM(Muut[[#This Row],[Työttömyysaste]:[Työttömät ja palveluissa olevat ]])</f>
        <v>8535800.5430467092</v>
      </c>
      <c r="AF164" s="62"/>
    </row>
    <row r="165" spans="1:32" s="45" customFormat="1" x14ac:dyDescent="0.25">
      <c r="A165" s="90">
        <v>500</v>
      </c>
      <c r="B165" s="151" t="s">
        <v>164</v>
      </c>
      <c r="C165" s="395">
        <v>10614</v>
      </c>
      <c r="D165" s="134">
        <v>428.75</v>
      </c>
      <c r="E165" s="41">
        <v>5009</v>
      </c>
      <c r="F165" s="332">
        <f t="shared" si="5"/>
        <v>8.5595927330804553E-2</v>
      </c>
      <c r="G165" s="377">
        <f>Muut[[#This Row],[Keskim. työttömyysaste 2024, %]]/$F$12</f>
        <v>0.79275289711396202</v>
      </c>
      <c r="H165" s="166">
        <v>0</v>
      </c>
      <c r="I165" s="383">
        <v>16</v>
      </c>
      <c r="J165" s="389">
        <v>250</v>
      </c>
      <c r="K165" s="269">
        <v>144.07</v>
      </c>
      <c r="L165" s="170">
        <f t="shared" si="6"/>
        <v>73.672520302630673</v>
      </c>
      <c r="M165" s="377">
        <v>0.25156437952480004</v>
      </c>
      <c r="N165" s="166">
        <v>0</v>
      </c>
      <c r="O165" s="397">
        <v>0</v>
      </c>
      <c r="P165" s="269">
        <v>3638</v>
      </c>
      <c r="Q165" s="15">
        <v>193</v>
      </c>
      <c r="R165" s="158">
        <v>5.3051126992853213E-2</v>
      </c>
      <c r="S165" s="401">
        <v>0.37346226866132631</v>
      </c>
      <c r="T165" s="482">
        <v>596.25</v>
      </c>
      <c r="U165" s="197">
        <v>638896.2234500394</v>
      </c>
      <c r="V165" s="159">
        <v>0</v>
      </c>
      <c r="W165" s="159">
        <v>0</v>
      </c>
      <c r="X165" s="159">
        <v>501435</v>
      </c>
      <c r="Y165" s="159">
        <v>121543.14884105389</v>
      </c>
      <c r="Z165" s="159">
        <v>0</v>
      </c>
      <c r="AA165" s="155">
        <v>0</v>
      </c>
      <c r="AB165" s="159">
        <v>123516.01266984225</v>
      </c>
      <c r="AC165" s="159">
        <v>449924.28750000003</v>
      </c>
      <c r="AD165" s="174">
        <f>SUM(Muut[[#This Row],[Työttömyysaste]:[Työttömät ja palveluissa olevat ]])</f>
        <v>1835314.6724609358</v>
      </c>
      <c r="AF165" s="62"/>
    </row>
    <row r="166" spans="1:32" s="45" customFormat="1" x14ac:dyDescent="0.25">
      <c r="A166" s="90">
        <v>503</v>
      </c>
      <c r="B166" s="151" t="s">
        <v>165</v>
      </c>
      <c r="C166" s="395">
        <v>7477</v>
      </c>
      <c r="D166" s="134">
        <v>269.41666666666669</v>
      </c>
      <c r="E166" s="41">
        <v>3500</v>
      </c>
      <c r="F166" s="332">
        <f t="shared" si="5"/>
        <v>7.6976190476190476E-2</v>
      </c>
      <c r="G166" s="377">
        <f>Muut[[#This Row],[Keskim. työttömyysaste 2024, %]]/$F$12</f>
        <v>0.71292057825320121</v>
      </c>
      <c r="H166" s="166">
        <v>0</v>
      </c>
      <c r="I166" s="383">
        <v>67</v>
      </c>
      <c r="J166" s="389">
        <v>305</v>
      </c>
      <c r="K166" s="269">
        <v>520.12</v>
      </c>
      <c r="L166" s="170">
        <f t="shared" si="6"/>
        <v>14.375528724140583</v>
      </c>
      <c r="M166" s="377">
        <v>1.2892313189731048</v>
      </c>
      <c r="N166" s="166">
        <v>0</v>
      </c>
      <c r="O166" s="397">
        <v>0</v>
      </c>
      <c r="P166" s="269">
        <v>2187</v>
      </c>
      <c r="Q166" s="15">
        <v>297</v>
      </c>
      <c r="R166" s="158">
        <v>0.13580246913580246</v>
      </c>
      <c r="S166" s="401">
        <v>0.95600416217545936</v>
      </c>
      <c r="T166" s="482">
        <v>371.33333333333337</v>
      </c>
      <c r="U166" s="197">
        <v>404745.4089320862</v>
      </c>
      <c r="V166" s="159">
        <v>0</v>
      </c>
      <c r="W166" s="159">
        <v>0</v>
      </c>
      <c r="X166" s="159">
        <v>611750.69999999995</v>
      </c>
      <c r="Y166" s="159">
        <v>438793.79867570591</v>
      </c>
      <c r="Z166" s="159">
        <v>0</v>
      </c>
      <c r="AA166" s="155">
        <v>0</v>
      </c>
      <c r="AB166" s="159">
        <v>222733.02363745694</v>
      </c>
      <c r="AC166" s="159">
        <v>280204.42000000004</v>
      </c>
      <c r="AD166" s="174">
        <f>SUM(Muut[[#This Row],[Työttömyysaste]:[Työttömät ja palveluissa olevat ]])</f>
        <v>1958227.3512452487</v>
      </c>
      <c r="AF166" s="62"/>
    </row>
    <row r="167" spans="1:32" s="45" customFormat="1" x14ac:dyDescent="0.25">
      <c r="A167" s="90">
        <v>504</v>
      </c>
      <c r="B167" s="151" t="s">
        <v>166</v>
      </c>
      <c r="C167" s="395">
        <v>1677</v>
      </c>
      <c r="D167" s="134">
        <v>88</v>
      </c>
      <c r="E167" s="41">
        <v>796</v>
      </c>
      <c r="F167" s="332">
        <f t="shared" si="5"/>
        <v>0.11055276381909548</v>
      </c>
      <c r="G167" s="377">
        <f>Muut[[#This Row],[Keskim. työttömyysaste 2024, %]]/$F$12</f>
        <v>1.0238924506633973</v>
      </c>
      <c r="H167" s="166">
        <v>1</v>
      </c>
      <c r="I167" s="383">
        <v>159</v>
      </c>
      <c r="J167" s="389">
        <v>67</v>
      </c>
      <c r="K167" s="269">
        <v>200.47</v>
      </c>
      <c r="L167" s="170">
        <f t="shared" si="6"/>
        <v>8.3653414475981442</v>
      </c>
      <c r="M167" s="377">
        <v>2.215496160444332</v>
      </c>
      <c r="N167" s="166">
        <v>0</v>
      </c>
      <c r="O167" s="397">
        <v>0</v>
      </c>
      <c r="P167" s="269">
        <v>493</v>
      </c>
      <c r="Q167" s="15">
        <v>82</v>
      </c>
      <c r="R167" s="158">
        <v>0.16632860040567951</v>
      </c>
      <c r="S167" s="401">
        <v>1.1708979614916839</v>
      </c>
      <c r="T167" s="482">
        <v>108.58333333333333</v>
      </c>
      <c r="U167" s="197">
        <v>130376.94588716795</v>
      </c>
      <c r="V167" s="159">
        <v>37830.101400000007</v>
      </c>
      <c r="W167" s="159">
        <v>47652.586199999998</v>
      </c>
      <c r="X167" s="159">
        <v>134384.57999999999</v>
      </c>
      <c r="Y167" s="159">
        <v>169124.41901968539</v>
      </c>
      <c r="Z167" s="159">
        <v>0</v>
      </c>
      <c r="AA167" s="155">
        <v>0</v>
      </c>
      <c r="AB167" s="159">
        <v>61185.647665095625</v>
      </c>
      <c r="AC167" s="159">
        <v>81935.897500000006</v>
      </c>
      <c r="AD167" s="174">
        <f>SUM(Muut[[#This Row],[Työttömyysaste]:[Työttömät ja palveluissa olevat ]])</f>
        <v>662490.17767194891</v>
      </c>
      <c r="AF167" s="62"/>
    </row>
    <row r="168" spans="1:32" s="45" customFormat="1" x14ac:dyDescent="0.25">
      <c r="A168" s="90">
        <v>505</v>
      </c>
      <c r="B168" s="151" t="s">
        <v>167</v>
      </c>
      <c r="C168" s="395">
        <v>20934</v>
      </c>
      <c r="D168" s="134">
        <v>795.58333333333337</v>
      </c>
      <c r="E168" s="41">
        <v>10392</v>
      </c>
      <c r="F168" s="332">
        <f t="shared" si="5"/>
        <v>7.6557287657172193E-2</v>
      </c>
      <c r="G168" s="377">
        <f>Muut[[#This Row],[Keskim. työttömyysaste 2024, %]]/$F$12</f>
        <v>0.7090408793733407</v>
      </c>
      <c r="H168" s="166">
        <v>0</v>
      </c>
      <c r="I168" s="383">
        <v>153</v>
      </c>
      <c r="J168" s="389">
        <v>1237</v>
      </c>
      <c r="K168" s="269">
        <v>581.47</v>
      </c>
      <c r="L168" s="170">
        <f t="shared" si="6"/>
        <v>36.00185736151478</v>
      </c>
      <c r="M168" s="377">
        <v>0.51478960298785337</v>
      </c>
      <c r="N168" s="166">
        <v>0</v>
      </c>
      <c r="O168" s="397">
        <v>0</v>
      </c>
      <c r="P168" s="269">
        <v>6807</v>
      </c>
      <c r="Q168" s="15">
        <v>961</v>
      </c>
      <c r="R168" s="158">
        <v>0.1411781989128838</v>
      </c>
      <c r="S168" s="401">
        <v>0.99384750975466352</v>
      </c>
      <c r="T168" s="482">
        <v>1081.5833333333335</v>
      </c>
      <c r="U168" s="197">
        <v>1127033.680105099</v>
      </c>
      <c r="V168" s="159">
        <v>0</v>
      </c>
      <c r="W168" s="159">
        <v>0</v>
      </c>
      <c r="X168" s="159">
        <v>2481100.38</v>
      </c>
      <c r="Y168" s="159">
        <v>490551.08458810032</v>
      </c>
      <c r="Z168" s="159">
        <v>0</v>
      </c>
      <c r="AA168" s="155">
        <v>0</v>
      </c>
      <c r="AB168" s="159">
        <v>648290.1494484006</v>
      </c>
      <c r="AC168" s="159">
        <v>816151.96750000014</v>
      </c>
      <c r="AD168" s="174">
        <f>SUM(Muut[[#This Row],[Työttömyysaste]:[Työttömät ja palveluissa olevat ]])</f>
        <v>5563127.2616416002</v>
      </c>
      <c r="AF168" s="62"/>
    </row>
    <row r="169" spans="1:32" s="45" customFormat="1" x14ac:dyDescent="0.25">
      <c r="A169" s="90">
        <v>507</v>
      </c>
      <c r="B169" s="151" t="s">
        <v>168</v>
      </c>
      <c r="C169" s="395">
        <v>7057</v>
      </c>
      <c r="D169" s="134">
        <v>272.41666666666669</v>
      </c>
      <c r="E169" s="41">
        <v>2772</v>
      </c>
      <c r="F169" s="332">
        <f t="shared" si="5"/>
        <v>9.8274410774410778E-2</v>
      </c>
      <c r="G169" s="377">
        <f>Muut[[#This Row],[Keskim. työttömyysaste 2024, %]]/$F$12</f>
        <v>0.91017559226260236</v>
      </c>
      <c r="H169" s="166">
        <v>0</v>
      </c>
      <c r="I169" s="383">
        <v>20</v>
      </c>
      <c r="J169" s="389">
        <v>351</v>
      </c>
      <c r="K169" s="269">
        <v>1356.07</v>
      </c>
      <c r="L169" s="170">
        <f t="shared" si="6"/>
        <v>5.2040086426216936</v>
      </c>
      <c r="M169" s="377">
        <v>3.5613664639539699</v>
      </c>
      <c r="N169" s="166">
        <v>0</v>
      </c>
      <c r="O169" s="397">
        <v>0</v>
      </c>
      <c r="P169" s="269">
        <v>1654</v>
      </c>
      <c r="Q169" s="15">
        <v>325</v>
      </c>
      <c r="R169" s="158">
        <v>0.19649334945586458</v>
      </c>
      <c r="S169" s="401">
        <v>1.3832477503170808</v>
      </c>
      <c r="T169" s="482">
        <v>390.91666666666669</v>
      </c>
      <c r="U169" s="197">
        <v>487706.67810856423</v>
      </c>
      <c r="V169" s="159">
        <v>0</v>
      </c>
      <c r="W169" s="159">
        <v>0</v>
      </c>
      <c r="X169" s="159">
        <v>704014.74</v>
      </c>
      <c r="Y169" s="159">
        <v>1144034.2739563265</v>
      </c>
      <c r="Z169" s="159">
        <v>0</v>
      </c>
      <c r="AA169" s="155">
        <v>0</v>
      </c>
      <c r="AB169" s="159">
        <v>304170.81329345482</v>
      </c>
      <c r="AC169" s="159">
        <v>294981.80750000005</v>
      </c>
      <c r="AD169" s="174">
        <f>SUM(Muut[[#This Row],[Työttömyysaste]:[Työttömät ja palveluissa olevat ]])</f>
        <v>2934908.3128583455</v>
      </c>
      <c r="AF169" s="62"/>
    </row>
    <row r="170" spans="1:32" s="45" customFormat="1" x14ac:dyDescent="0.25">
      <c r="A170" s="90">
        <v>508</v>
      </c>
      <c r="B170" s="151" t="s">
        <v>169</v>
      </c>
      <c r="C170" s="395">
        <v>9270</v>
      </c>
      <c r="D170" s="134">
        <v>443.66666666666669</v>
      </c>
      <c r="E170" s="41">
        <v>3683</v>
      </c>
      <c r="F170" s="332">
        <f t="shared" si="5"/>
        <v>0.12046339035206806</v>
      </c>
      <c r="G170" s="377">
        <f>Muut[[#This Row],[Keskim. työttömyysaste 2024, %]]/$F$12</f>
        <v>1.1156804380271492</v>
      </c>
      <c r="H170" s="166">
        <v>0</v>
      </c>
      <c r="I170" s="383">
        <v>15</v>
      </c>
      <c r="J170" s="389">
        <v>469</v>
      </c>
      <c r="K170" s="269">
        <v>534.78</v>
      </c>
      <c r="L170" s="170">
        <f t="shared" si="6"/>
        <v>17.334230898687313</v>
      </c>
      <c r="M170" s="377">
        <v>1.069178203883451</v>
      </c>
      <c r="N170" s="166">
        <v>0</v>
      </c>
      <c r="O170" s="397">
        <v>0</v>
      </c>
      <c r="P170" s="269">
        <v>2345</v>
      </c>
      <c r="Q170" s="15">
        <v>329</v>
      </c>
      <c r="R170" s="158">
        <v>0.14029850746268657</v>
      </c>
      <c r="S170" s="401">
        <v>0.98765477487163478</v>
      </c>
      <c r="T170" s="482">
        <v>628.16666666666674</v>
      </c>
      <c r="U170" s="197">
        <v>785295.21716265148</v>
      </c>
      <c r="V170" s="159">
        <v>0</v>
      </c>
      <c r="W170" s="159">
        <v>0</v>
      </c>
      <c r="X170" s="159">
        <v>940692.06</v>
      </c>
      <c r="Y170" s="159">
        <v>451161.55436398141</v>
      </c>
      <c r="Z170" s="159">
        <v>0</v>
      </c>
      <c r="AA170" s="155">
        <v>0</v>
      </c>
      <c r="AB170" s="159">
        <v>285287.24221695133</v>
      </c>
      <c r="AC170" s="159">
        <v>474008.28500000009</v>
      </c>
      <c r="AD170" s="174">
        <f>SUM(Muut[[#This Row],[Työttömyysaste]:[Työttömät ja palveluissa olevat ]])</f>
        <v>2936444.3587435842</v>
      </c>
      <c r="AF170" s="62"/>
    </row>
    <row r="171" spans="1:32" s="45" customFormat="1" x14ac:dyDescent="0.25">
      <c r="A171" s="90">
        <v>529</v>
      </c>
      <c r="B171" s="151" t="s">
        <v>170</v>
      </c>
      <c r="C171" s="395">
        <v>20129</v>
      </c>
      <c r="D171" s="134">
        <v>702.08333333333337</v>
      </c>
      <c r="E171" s="41">
        <v>9290</v>
      </c>
      <c r="F171" s="332">
        <f t="shared" si="5"/>
        <v>7.5574094007893791E-2</v>
      </c>
      <c r="G171" s="377">
        <f>Muut[[#This Row],[Keskim. työttömyysaste 2024, %]]/$F$12</f>
        <v>0.69993495998914823</v>
      </c>
      <c r="H171" s="166">
        <v>0</v>
      </c>
      <c r="I171" s="383">
        <v>266</v>
      </c>
      <c r="J171" s="389">
        <v>840</v>
      </c>
      <c r="K171" s="269">
        <v>312.89999999999998</v>
      </c>
      <c r="L171" s="170">
        <f t="shared" si="6"/>
        <v>64.330457015020784</v>
      </c>
      <c r="M171" s="377">
        <v>0.28809653650730449</v>
      </c>
      <c r="N171" s="166">
        <v>3</v>
      </c>
      <c r="O171" s="397">
        <v>4261</v>
      </c>
      <c r="P171" s="269">
        <v>6055</v>
      </c>
      <c r="Q171" s="15">
        <v>627</v>
      </c>
      <c r="R171" s="158">
        <v>0.10355078447563996</v>
      </c>
      <c r="S171" s="401">
        <v>0.72896304157953695</v>
      </c>
      <c r="T171" s="482">
        <v>1014.75</v>
      </c>
      <c r="U171" s="197">
        <v>1069777.0721745656</v>
      </c>
      <c r="V171" s="159">
        <v>0</v>
      </c>
      <c r="W171" s="159">
        <v>0</v>
      </c>
      <c r="X171" s="159">
        <v>1684821.6</v>
      </c>
      <c r="Y171" s="159">
        <v>263974.81274634384</v>
      </c>
      <c r="Z171" s="159">
        <v>0</v>
      </c>
      <c r="AA171" s="155">
        <v>1382566.6700000002</v>
      </c>
      <c r="AB171" s="159">
        <v>457219.93651282223</v>
      </c>
      <c r="AC171" s="159">
        <v>765720.20250000001</v>
      </c>
      <c r="AD171" s="174">
        <f>SUM(Muut[[#This Row],[Työttömyysaste]:[Työttömät ja palveluissa olevat ]])</f>
        <v>5624080.2939337315</v>
      </c>
      <c r="AF171" s="62"/>
    </row>
    <row r="172" spans="1:32" s="45" customFormat="1" x14ac:dyDescent="0.25">
      <c r="A172" s="90">
        <v>531</v>
      </c>
      <c r="B172" s="151" t="s">
        <v>171</v>
      </c>
      <c r="C172" s="395">
        <v>4939</v>
      </c>
      <c r="D172" s="134">
        <v>173.58333333333334</v>
      </c>
      <c r="E172" s="41">
        <v>2206</v>
      </c>
      <c r="F172" s="332">
        <f t="shared" si="5"/>
        <v>7.8686914475672415E-2</v>
      </c>
      <c r="G172" s="377">
        <f>Muut[[#This Row],[Keskim. työttömyysaste 2024, %]]/$F$12</f>
        <v>0.72876457281044726</v>
      </c>
      <c r="H172" s="166">
        <v>0</v>
      </c>
      <c r="I172" s="383">
        <v>31</v>
      </c>
      <c r="J172" s="389">
        <v>108</v>
      </c>
      <c r="K172" s="269">
        <v>182.93</v>
      </c>
      <c r="L172" s="170">
        <f t="shared" si="6"/>
        <v>26.999398677089594</v>
      </c>
      <c r="M172" s="377">
        <v>0.68643683807988154</v>
      </c>
      <c r="N172" s="166">
        <v>0</v>
      </c>
      <c r="O172" s="397">
        <v>0</v>
      </c>
      <c r="P172" s="269">
        <v>1407</v>
      </c>
      <c r="Q172" s="15">
        <v>157</v>
      </c>
      <c r="R172" s="158">
        <v>0.11158493248045487</v>
      </c>
      <c r="S172" s="401">
        <v>0.78552076826163453</v>
      </c>
      <c r="T172" s="482">
        <v>297.25</v>
      </c>
      <c r="U172" s="197">
        <v>273300.02933266299</v>
      </c>
      <c r="V172" s="159">
        <v>0</v>
      </c>
      <c r="W172" s="159">
        <v>0</v>
      </c>
      <c r="X172" s="159">
        <v>216619.92</v>
      </c>
      <c r="Y172" s="159">
        <v>154326.98144994787</v>
      </c>
      <c r="Z172" s="159">
        <v>0</v>
      </c>
      <c r="AA172" s="155">
        <v>0</v>
      </c>
      <c r="AB172" s="159">
        <v>120891.04923968168</v>
      </c>
      <c r="AC172" s="159">
        <v>224301.8775</v>
      </c>
      <c r="AD172" s="174">
        <f>SUM(Muut[[#This Row],[Työttömyysaste]:[Työttömät ja palveluissa olevat ]])</f>
        <v>989439.85752229253</v>
      </c>
      <c r="AF172" s="62"/>
    </row>
    <row r="173" spans="1:32" s="45" customFormat="1" x14ac:dyDescent="0.25">
      <c r="A173" s="90">
        <v>535</v>
      </c>
      <c r="B173" s="151" t="s">
        <v>172</v>
      </c>
      <c r="C173" s="395">
        <v>10378</v>
      </c>
      <c r="D173" s="134">
        <v>370.58333333333331</v>
      </c>
      <c r="E173" s="41">
        <v>4424</v>
      </c>
      <c r="F173" s="332">
        <f t="shared" si="5"/>
        <v>8.3766576250753455E-2</v>
      </c>
      <c r="G173" s="377">
        <f>Muut[[#This Row],[Keskim. työttömyysaste 2024, %]]/$F$12</f>
        <v>0.77581022923509968</v>
      </c>
      <c r="H173" s="166">
        <v>0</v>
      </c>
      <c r="I173" s="383">
        <v>7</v>
      </c>
      <c r="J173" s="389">
        <v>186</v>
      </c>
      <c r="K173" s="269">
        <v>527.35</v>
      </c>
      <c r="L173" s="170">
        <f t="shared" si="6"/>
        <v>19.679529724092159</v>
      </c>
      <c r="M173" s="377">
        <v>0.94175938743447218</v>
      </c>
      <c r="N173" s="166">
        <v>0</v>
      </c>
      <c r="O173" s="397">
        <v>0</v>
      </c>
      <c r="P173" s="269">
        <v>2852</v>
      </c>
      <c r="Q173" s="15">
        <v>295</v>
      </c>
      <c r="R173" s="158">
        <v>0.10343618513323984</v>
      </c>
      <c r="S173" s="401">
        <v>0.72815630036920198</v>
      </c>
      <c r="T173" s="482">
        <v>479.5</v>
      </c>
      <c r="U173" s="197">
        <v>611339.65538501157</v>
      </c>
      <c r="V173" s="159">
        <v>0</v>
      </c>
      <c r="W173" s="159">
        <v>0</v>
      </c>
      <c r="X173" s="159">
        <v>373067.64</v>
      </c>
      <c r="Y173" s="159">
        <v>444893.31256562623</v>
      </c>
      <c r="Z173" s="159">
        <v>0</v>
      </c>
      <c r="AA173" s="155">
        <v>0</v>
      </c>
      <c r="AB173" s="159">
        <v>235470.07761581597</v>
      </c>
      <c r="AC173" s="159">
        <v>361825.90500000003</v>
      </c>
      <c r="AD173" s="174">
        <f>SUM(Muut[[#This Row],[Työttömyysaste]:[Työttömät ja palveluissa olevat ]])</f>
        <v>2026596.5905664538</v>
      </c>
      <c r="AF173" s="62"/>
    </row>
    <row r="174" spans="1:32" s="45" customFormat="1" x14ac:dyDescent="0.25">
      <c r="A174" s="90">
        <v>536</v>
      </c>
      <c r="B174" s="151" t="s">
        <v>173</v>
      </c>
      <c r="C174" s="395">
        <v>36176</v>
      </c>
      <c r="D174" s="134">
        <v>1720.25</v>
      </c>
      <c r="E174" s="41">
        <v>17366</v>
      </c>
      <c r="F174" s="332">
        <f t="shared" si="5"/>
        <v>9.9058505124956814E-2</v>
      </c>
      <c r="G174" s="377">
        <f>Muut[[#This Row],[Keskim. työttömyysaste 2024, %]]/$F$12</f>
        <v>0.91743753903261371</v>
      </c>
      <c r="H174" s="166">
        <v>0</v>
      </c>
      <c r="I174" s="383">
        <v>116</v>
      </c>
      <c r="J174" s="389">
        <v>1408</v>
      </c>
      <c r="K174" s="269">
        <v>288.33999999999997</v>
      </c>
      <c r="L174" s="170">
        <f t="shared" si="6"/>
        <v>125.46299507525839</v>
      </c>
      <c r="M174" s="377">
        <v>0.14771990615115124</v>
      </c>
      <c r="N174" s="166">
        <v>0</v>
      </c>
      <c r="O174" s="397">
        <v>0</v>
      </c>
      <c r="P174" s="269">
        <v>12393</v>
      </c>
      <c r="Q174" s="15">
        <v>1099</v>
      </c>
      <c r="R174" s="158">
        <v>8.8679093036391515E-2</v>
      </c>
      <c r="S174" s="401">
        <v>0.62427128593632197</v>
      </c>
      <c r="T174" s="482">
        <v>2357.3333333333335</v>
      </c>
      <c r="U174" s="197">
        <v>2520057.5058864886</v>
      </c>
      <c r="V174" s="159">
        <v>0</v>
      </c>
      <c r="W174" s="159">
        <v>0</v>
      </c>
      <c r="X174" s="159">
        <v>2824081.92</v>
      </c>
      <c r="Y174" s="159">
        <v>243255.02559054265</v>
      </c>
      <c r="Z174" s="159">
        <v>0</v>
      </c>
      <c r="AA174" s="155">
        <v>0</v>
      </c>
      <c r="AB174" s="159">
        <v>703706.16132740909</v>
      </c>
      <c r="AC174" s="159">
        <v>1778820.1600000001</v>
      </c>
      <c r="AD174" s="174">
        <f>SUM(Muut[[#This Row],[Työttömyysaste]:[Työttömät ja palveluissa olevat ]])</f>
        <v>8069920.7728044409</v>
      </c>
      <c r="AF174" s="62"/>
    </row>
    <row r="175" spans="1:32" s="45" customFormat="1" x14ac:dyDescent="0.25">
      <c r="A175" s="90">
        <v>538</v>
      </c>
      <c r="B175" s="151" t="s">
        <v>174</v>
      </c>
      <c r="C175" s="395">
        <v>4659</v>
      </c>
      <c r="D175" s="134">
        <v>130.91666666666666</v>
      </c>
      <c r="E175" s="41">
        <v>2248</v>
      </c>
      <c r="F175" s="332">
        <f t="shared" si="5"/>
        <v>5.823695136417556E-2</v>
      </c>
      <c r="G175" s="377">
        <f>Muut[[#This Row],[Keskim. työttömyysaste 2024, %]]/$F$12</f>
        <v>0.5393657543379422</v>
      </c>
      <c r="H175" s="166">
        <v>0</v>
      </c>
      <c r="I175" s="383">
        <v>36</v>
      </c>
      <c r="J175" s="389">
        <v>168</v>
      </c>
      <c r="K175" s="269">
        <v>198.97</v>
      </c>
      <c r="L175" s="170">
        <f t="shared" si="6"/>
        <v>23.415590289993467</v>
      </c>
      <c r="M175" s="377">
        <v>0.79149752914320781</v>
      </c>
      <c r="N175" s="166">
        <v>0</v>
      </c>
      <c r="O175" s="397">
        <v>0</v>
      </c>
      <c r="P175" s="269">
        <v>1596</v>
      </c>
      <c r="Q175" s="15">
        <v>180</v>
      </c>
      <c r="R175" s="158">
        <v>0.11278195488721804</v>
      </c>
      <c r="S175" s="401">
        <v>0.79394740741160841</v>
      </c>
      <c r="T175" s="482">
        <v>181.25</v>
      </c>
      <c r="U175" s="197">
        <v>190804.88040553371</v>
      </c>
      <c r="V175" s="159">
        <v>0</v>
      </c>
      <c r="W175" s="159">
        <v>0</v>
      </c>
      <c r="X175" s="159">
        <v>336964.32</v>
      </c>
      <c r="Y175" s="159">
        <v>167858.95970642392</v>
      </c>
      <c r="Z175" s="159">
        <v>0</v>
      </c>
      <c r="AA175" s="155">
        <v>0</v>
      </c>
      <c r="AB175" s="159">
        <v>115260.8702604321</v>
      </c>
      <c r="AC175" s="159">
        <v>136769.4375</v>
      </c>
      <c r="AD175" s="174">
        <f>SUM(Muut[[#This Row],[Työttömyysaste]:[Työttömät ja palveluissa olevat ]])</f>
        <v>947658.46787238971</v>
      </c>
      <c r="AF175" s="62"/>
    </row>
    <row r="176" spans="1:32" s="45" customFormat="1" x14ac:dyDescent="0.25">
      <c r="A176" s="90">
        <v>541</v>
      </c>
      <c r="B176" s="151" t="s">
        <v>175</v>
      </c>
      <c r="C176" s="395">
        <v>8980</v>
      </c>
      <c r="D176" s="134">
        <v>482.08333333333331</v>
      </c>
      <c r="E176" s="41">
        <v>3673</v>
      </c>
      <c r="F176" s="332">
        <f t="shared" si="5"/>
        <v>0.13125056720210546</v>
      </c>
      <c r="G176" s="377">
        <f>Muut[[#This Row],[Keskim. työttömyysaste 2024, %]]/$F$12</f>
        <v>1.2155866598091549</v>
      </c>
      <c r="H176" s="166">
        <v>0</v>
      </c>
      <c r="I176" s="383">
        <v>9</v>
      </c>
      <c r="J176" s="390">
        <v>346</v>
      </c>
      <c r="K176" s="269">
        <v>2401.59</v>
      </c>
      <c r="L176" s="170">
        <f t="shared" si="6"/>
        <v>3.739189453653621</v>
      </c>
      <c r="M176" s="377">
        <v>4.9565238904517823</v>
      </c>
      <c r="N176" s="166">
        <v>0</v>
      </c>
      <c r="O176" s="397">
        <v>0</v>
      </c>
      <c r="P176" s="269">
        <v>2184</v>
      </c>
      <c r="Q176" s="15">
        <v>282</v>
      </c>
      <c r="R176" s="158">
        <v>0.12912087912087913</v>
      </c>
      <c r="S176" s="401">
        <v>0.90896799335713641</v>
      </c>
      <c r="T176" s="482">
        <v>650.16666666666663</v>
      </c>
      <c r="U176" s="197">
        <v>828849.46581219602</v>
      </c>
      <c r="V176" s="159">
        <v>0</v>
      </c>
      <c r="W176" s="159">
        <v>0</v>
      </c>
      <c r="X176" s="159">
        <v>693986.04</v>
      </c>
      <c r="Y176" s="159">
        <v>2026076.288090419</v>
      </c>
      <c r="Z176" s="159">
        <v>0</v>
      </c>
      <c r="AA176" s="155">
        <v>0</v>
      </c>
      <c r="AB176" s="159">
        <v>254344.51520361518</v>
      </c>
      <c r="AC176" s="159">
        <v>490609.26500000001</v>
      </c>
      <c r="AD176" s="174">
        <f>SUM(Muut[[#This Row],[Työttömyysaste]:[Työttömät ja palveluissa olevat ]])</f>
        <v>4293865.5741062304</v>
      </c>
      <c r="AF176" s="62"/>
    </row>
    <row r="177" spans="1:32" s="45" customFormat="1" x14ac:dyDescent="0.25">
      <c r="A177" s="90">
        <v>543</v>
      </c>
      <c r="B177" s="151" t="s">
        <v>176</v>
      </c>
      <c r="C177" s="395">
        <v>45048</v>
      </c>
      <c r="D177" s="134">
        <v>1815.8333333333333</v>
      </c>
      <c r="E177" s="41">
        <v>23017</v>
      </c>
      <c r="F177" s="332">
        <f t="shared" si="5"/>
        <v>7.8890964649317163E-2</v>
      </c>
      <c r="G177" s="377">
        <f>Muut[[#This Row],[Keskim. työttömyysaste 2024, %]]/$F$12</f>
        <v>0.73065439831217138</v>
      </c>
      <c r="H177" s="166">
        <v>0</v>
      </c>
      <c r="I177" s="383">
        <v>569</v>
      </c>
      <c r="J177" s="389">
        <v>3648</v>
      </c>
      <c r="K177" s="269">
        <v>361.92</v>
      </c>
      <c r="L177" s="170">
        <f t="shared" si="6"/>
        <v>124.46949602122015</v>
      </c>
      <c r="M177" s="377">
        <v>0.14889898690358527</v>
      </c>
      <c r="N177" s="166">
        <v>0</v>
      </c>
      <c r="O177" s="397">
        <v>0</v>
      </c>
      <c r="P177" s="269">
        <v>15247</v>
      </c>
      <c r="Q177" s="15">
        <v>2282</v>
      </c>
      <c r="R177" s="158">
        <v>0.14966878730242014</v>
      </c>
      <c r="S177" s="401">
        <v>1.0536184247562039</v>
      </c>
      <c r="T177" s="482">
        <v>2319.083333333333</v>
      </c>
      <c r="U177" s="197">
        <v>2499199.4531192072</v>
      </c>
      <c r="V177" s="159">
        <v>0</v>
      </c>
      <c r="W177" s="159">
        <v>0</v>
      </c>
      <c r="X177" s="159">
        <v>7316939.5200000005</v>
      </c>
      <c r="Y177" s="159">
        <v>305330.02310372895</v>
      </c>
      <c r="Z177" s="159">
        <v>0</v>
      </c>
      <c r="AA177" s="155">
        <v>0</v>
      </c>
      <c r="AB177" s="159">
        <v>1478959.6311986886</v>
      </c>
      <c r="AC177" s="159">
        <v>1749957.0924999998</v>
      </c>
      <c r="AD177" s="174">
        <f>SUM(Muut[[#This Row],[Työttömyysaste]:[Työttömät ja palveluissa olevat ]])</f>
        <v>13350385.719921624</v>
      </c>
      <c r="AF177" s="62"/>
    </row>
    <row r="178" spans="1:32" s="45" customFormat="1" x14ac:dyDescent="0.25">
      <c r="A178" s="90">
        <v>545</v>
      </c>
      <c r="B178" s="151" t="s">
        <v>177</v>
      </c>
      <c r="C178" s="395">
        <v>9554</v>
      </c>
      <c r="D178" s="134">
        <v>160.83333333333334</v>
      </c>
      <c r="E178" s="41">
        <v>4493</v>
      </c>
      <c r="F178" s="332">
        <f t="shared" si="5"/>
        <v>3.579642406706729E-2</v>
      </c>
      <c r="G178" s="377">
        <f>Muut[[#This Row],[Keskim. työttömyysaste 2024, %]]/$F$12</f>
        <v>0.33153118110182422</v>
      </c>
      <c r="H178" s="385">
        <v>3</v>
      </c>
      <c r="I178" s="383">
        <v>7003</v>
      </c>
      <c r="J178" s="389">
        <v>2081</v>
      </c>
      <c r="K178" s="269">
        <v>977.77</v>
      </c>
      <c r="L178" s="170">
        <f t="shared" si="6"/>
        <v>9.7712140892029833</v>
      </c>
      <c r="M178" s="377">
        <v>1.896732758976039</v>
      </c>
      <c r="N178" s="166">
        <v>3</v>
      </c>
      <c r="O178" s="397">
        <v>98</v>
      </c>
      <c r="P178" s="269">
        <v>2913</v>
      </c>
      <c r="Q178" s="15">
        <v>747</v>
      </c>
      <c r="R178" s="158">
        <v>0.25643666323377962</v>
      </c>
      <c r="S178" s="401">
        <v>1.8052287189323883</v>
      </c>
      <c r="T178" s="482">
        <v>265.41666666666669</v>
      </c>
      <c r="U178" s="197">
        <v>240504.39529946173</v>
      </c>
      <c r="V178" s="159">
        <v>215521.04280000002</v>
      </c>
      <c r="W178" s="159">
        <v>2098811.7053999999</v>
      </c>
      <c r="X178" s="159">
        <v>4173944.94</v>
      </c>
      <c r="Y178" s="159">
        <v>824885.43515178224</v>
      </c>
      <c r="Z178" s="159">
        <v>0</v>
      </c>
      <c r="AA178" s="155">
        <v>31798.06</v>
      </c>
      <c r="AB178" s="159">
        <v>537421.35542998998</v>
      </c>
      <c r="AC178" s="159">
        <v>200280.76250000001</v>
      </c>
      <c r="AD178" s="174">
        <f>SUM(Muut[[#This Row],[Työttömyysaste]:[Työttömät ja palveluissa olevat ]])</f>
        <v>8323167.6965812333</v>
      </c>
      <c r="AF178" s="62"/>
    </row>
    <row r="179" spans="1:32" s="45" customFormat="1" x14ac:dyDescent="0.25">
      <c r="A179" s="90">
        <v>560</v>
      </c>
      <c r="B179" s="151" t="s">
        <v>178</v>
      </c>
      <c r="C179" s="395">
        <v>15651</v>
      </c>
      <c r="D179" s="134">
        <v>825.66666666666663</v>
      </c>
      <c r="E179" s="41">
        <v>7243</v>
      </c>
      <c r="F179" s="332">
        <f t="shared" si="5"/>
        <v>0.11399512172672464</v>
      </c>
      <c r="G179" s="377">
        <f>Muut[[#This Row],[Keskim. työttömyysaste 2024, %]]/$F$12</f>
        <v>1.0557740984155104</v>
      </c>
      <c r="H179" s="166">
        <v>0</v>
      </c>
      <c r="I179" s="383">
        <v>89</v>
      </c>
      <c r="J179" s="389">
        <v>726</v>
      </c>
      <c r="K179" s="269">
        <v>785.38</v>
      </c>
      <c r="L179" s="170">
        <f t="shared" si="6"/>
        <v>19.927932975120324</v>
      </c>
      <c r="M179" s="377">
        <v>0.93002028264035819</v>
      </c>
      <c r="N179" s="166">
        <v>0</v>
      </c>
      <c r="O179" s="397">
        <v>0</v>
      </c>
      <c r="P179" s="269">
        <v>4770</v>
      </c>
      <c r="Q179" s="15">
        <v>690</v>
      </c>
      <c r="R179" s="158">
        <v>0.14465408805031446</v>
      </c>
      <c r="S179" s="401">
        <v>1.0183166118541342</v>
      </c>
      <c r="T179" s="482">
        <v>1064.6666666666665</v>
      </c>
      <c r="U179" s="197">
        <v>1254661.2770578868</v>
      </c>
      <c r="V179" s="159">
        <v>0</v>
      </c>
      <c r="W179" s="159">
        <v>0</v>
      </c>
      <c r="X179" s="159">
        <v>1456167.24</v>
      </c>
      <c r="Y179" s="159">
        <v>662577.62363286538</v>
      </c>
      <c r="Z179" s="159">
        <v>0</v>
      </c>
      <c r="AA179" s="155">
        <v>0</v>
      </c>
      <c r="AB179" s="159">
        <v>496617.89978274138</v>
      </c>
      <c r="AC179" s="159">
        <v>803386.82</v>
      </c>
      <c r="AD179" s="174">
        <f>SUM(Muut[[#This Row],[Työttömyysaste]:[Työttömät ja palveluissa olevat ]])</f>
        <v>4673410.860473494</v>
      </c>
      <c r="AF179" s="62"/>
    </row>
    <row r="180" spans="1:32" s="45" customFormat="1" x14ac:dyDescent="0.25">
      <c r="A180" s="90">
        <v>561</v>
      </c>
      <c r="B180" s="151" t="s">
        <v>179</v>
      </c>
      <c r="C180" s="395">
        <v>1304</v>
      </c>
      <c r="D180" s="134">
        <v>48.916666666666664</v>
      </c>
      <c r="E180" s="41">
        <v>587</v>
      </c>
      <c r="F180" s="332">
        <f t="shared" si="5"/>
        <v>8.3333333333333329E-2</v>
      </c>
      <c r="G180" s="377">
        <f>Muut[[#This Row],[Keskim. työttömyysaste 2024, %]]/$F$12</f>
        <v>0.77179771849248502</v>
      </c>
      <c r="H180" s="166">
        <v>0</v>
      </c>
      <c r="I180" s="383">
        <v>6</v>
      </c>
      <c r="J180" s="389">
        <v>124</v>
      </c>
      <c r="K180" s="269">
        <v>117.78</v>
      </c>
      <c r="L180" s="170">
        <f t="shared" si="6"/>
        <v>11.071489217184581</v>
      </c>
      <c r="M180" s="377">
        <v>1.6739737079988284</v>
      </c>
      <c r="N180" s="166">
        <v>0</v>
      </c>
      <c r="O180" s="397">
        <v>0</v>
      </c>
      <c r="P180" s="269">
        <v>387</v>
      </c>
      <c r="Q180" s="15">
        <v>89</v>
      </c>
      <c r="R180" s="158">
        <v>0.22997416020671835</v>
      </c>
      <c r="S180" s="401">
        <v>1.6189415093077018</v>
      </c>
      <c r="T180" s="482">
        <v>69.25</v>
      </c>
      <c r="U180" s="197">
        <v>76417.791397735258</v>
      </c>
      <c r="V180" s="159">
        <v>0</v>
      </c>
      <c r="W180" s="159">
        <v>0</v>
      </c>
      <c r="X180" s="159">
        <v>248711.76</v>
      </c>
      <c r="Y180" s="159">
        <v>99363.865277291101</v>
      </c>
      <c r="Z180" s="159">
        <v>0</v>
      </c>
      <c r="AA180" s="155">
        <v>0</v>
      </c>
      <c r="AB180" s="159">
        <v>65781.867528756484</v>
      </c>
      <c r="AC180" s="159">
        <v>52255.357500000006</v>
      </c>
      <c r="AD180" s="174">
        <f>SUM(Muut[[#This Row],[Työttömyysaste]:[Työttömät ja palveluissa olevat ]])</f>
        <v>542530.64170378284</v>
      </c>
      <c r="AF180" s="62"/>
    </row>
    <row r="181" spans="1:32" s="45" customFormat="1" x14ac:dyDescent="0.25">
      <c r="A181" s="90">
        <v>562</v>
      </c>
      <c r="B181" s="151" t="s">
        <v>180</v>
      </c>
      <c r="C181" s="395">
        <v>8869</v>
      </c>
      <c r="D181" s="134">
        <v>377.08333333333331</v>
      </c>
      <c r="E181" s="41">
        <v>3838</v>
      </c>
      <c r="F181" s="332">
        <f t="shared" si="5"/>
        <v>9.8249956574604821E-2</v>
      </c>
      <c r="G181" s="377">
        <f>Muut[[#This Row],[Keskim. työttömyysaste 2024, %]]/$F$12</f>
        <v>0.90994910791518879</v>
      </c>
      <c r="H181" s="166">
        <v>0</v>
      </c>
      <c r="I181" s="383">
        <v>15</v>
      </c>
      <c r="J181" s="389">
        <v>228</v>
      </c>
      <c r="K181" s="269">
        <v>799.74</v>
      </c>
      <c r="L181" s="170">
        <f t="shared" si="6"/>
        <v>11.08985420261585</v>
      </c>
      <c r="M181" s="377">
        <v>1.671201579330764</v>
      </c>
      <c r="N181" s="166">
        <v>0</v>
      </c>
      <c r="O181" s="397">
        <v>0</v>
      </c>
      <c r="P181" s="269">
        <v>2454</v>
      </c>
      <c r="Q181" s="15">
        <v>243</v>
      </c>
      <c r="R181" s="158">
        <v>9.9022004889975548E-2</v>
      </c>
      <c r="S181" s="401">
        <v>0.69708194132398194</v>
      </c>
      <c r="T181" s="482">
        <v>526.33333333333326</v>
      </c>
      <c r="U181" s="197">
        <v>612780.81279091851</v>
      </c>
      <c r="V181" s="159">
        <v>0</v>
      </c>
      <c r="W181" s="159">
        <v>0</v>
      </c>
      <c r="X181" s="159">
        <v>457308.72000000003</v>
      </c>
      <c r="Y181" s="159">
        <v>674692.2874584886</v>
      </c>
      <c r="Z181" s="159">
        <v>0</v>
      </c>
      <c r="AA181" s="155">
        <v>0</v>
      </c>
      <c r="AB181" s="159">
        <v>192644.19902369066</v>
      </c>
      <c r="AC181" s="159">
        <v>397165.86999999994</v>
      </c>
      <c r="AD181" s="174">
        <f>SUM(Muut[[#This Row],[Työttömyysaste]:[Työttömät ja palveluissa olevat ]])</f>
        <v>2334591.8892730977</v>
      </c>
      <c r="AF181" s="62"/>
    </row>
    <row r="182" spans="1:32" s="45" customFormat="1" x14ac:dyDescent="0.25">
      <c r="A182" s="90">
        <v>563</v>
      </c>
      <c r="B182" s="151" t="s">
        <v>181</v>
      </c>
      <c r="C182" s="395">
        <v>6912</v>
      </c>
      <c r="D182" s="134">
        <v>269.16666666666669</v>
      </c>
      <c r="E182" s="41">
        <v>2888</v>
      </c>
      <c r="F182" s="332">
        <f t="shared" si="5"/>
        <v>9.3201754385964924E-2</v>
      </c>
      <c r="G182" s="377">
        <f>Muut[[#This Row],[Keskim. työttömyysaste 2024, %]]/$F$12</f>
        <v>0.8631948167350163</v>
      </c>
      <c r="H182" s="166">
        <v>0</v>
      </c>
      <c r="I182" s="383">
        <v>8</v>
      </c>
      <c r="J182" s="389">
        <v>184</v>
      </c>
      <c r="K182" s="269">
        <v>587.47</v>
      </c>
      <c r="L182" s="170">
        <f t="shared" si="6"/>
        <v>11.765707185047747</v>
      </c>
      <c r="M182" s="377">
        <v>1.5752033912175172</v>
      </c>
      <c r="N182" s="166">
        <v>0</v>
      </c>
      <c r="O182" s="397">
        <v>0</v>
      </c>
      <c r="P182" s="269">
        <v>1825</v>
      </c>
      <c r="Q182" s="15">
        <v>199</v>
      </c>
      <c r="R182" s="158">
        <v>0.10904109589041096</v>
      </c>
      <c r="S182" s="401">
        <v>0.76761300573380975</v>
      </c>
      <c r="T182" s="482">
        <v>382.33333333333337</v>
      </c>
      <c r="U182" s="197">
        <v>453028.94738857582</v>
      </c>
      <c r="V182" s="159">
        <v>0</v>
      </c>
      <c r="W182" s="159">
        <v>0</v>
      </c>
      <c r="X182" s="159">
        <v>369056.16</v>
      </c>
      <c r="Y182" s="159">
        <v>495612.92184114625</v>
      </c>
      <c r="Z182" s="159">
        <v>0</v>
      </c>
      <c r="AA182" s="155">
        <v>0</v>
      </c>
      <c r="AB182" s="159">
        <v>165326.89253989601</v>
      </c>
      <c r="AC182" s="159">
        <v>288504.91000000003</v>
      </c>
      <c r="AD182" s="174">
        <f>SUM(Muut[[#This Row],[Työttömyysaste]:[Työttömät ja palveluissa olevat ]])</f>
        <v>1771529.8317696182</v>
      </c>
      <c r="AF182" s="62"/>
    </row>
    <row r="183" spans="1:32" s="45" customFormat="1" x14ac:dyDescent="0.25">
      <c r="A183" s="90">
        <v>564</v>
      </c>
      <c r="B183" s="151" t="s">
        <v>182</v>
      </c>
      <c r="C183" s="395">
        <v>216152</v>
      </c>
      <c r="D183" s="134">
        <v>13806</v>
      </c>
      <c r="E183" s="41">
        <v>105881</v>
      </c>
      <c r="F183" s="332">
        <f t="shared" si="5"/>
        <v>0.13039166611573369</v>
      </c>
      <c r="G183" s="377">
        <f>Muut[[#This Row],[Keskim. työttömyysaste 2024, %]]/$F$12</f>
        <v>1.2076318850226857</v>
      </c>
      <c r="H183" s="166">
        <v>0</v>
      </c>
      <c r="I183" s="383">
        <v>481</v>
      </c>
      <c r="J183" s="389">
        <v>13945</v>
      </c>
      <c r="K183" s="269">
        <v>2972.39</v>
      </c>
      <c r="L183" s="170">
        <f t="shared" si="6"/>
        <v>72.719932444934884</v>
      </c>
      <c r="M183" s="377">
        <v>0.25485972325391526</v>
      </c>
      <c r="N183" s="166">
        <v>0</v>
      </c>
      <c r="O183" s="397">
        <v>0</v>
      </c>
      <c r="P183" s="269">
        <v>71099</v>
      </c>
      <c r="Q183" s="15">
        <v>6413</v>
      </c>
      <c r="R183" s="158">
        <v>9.0198174376573514E-2</v>
      </c>
      <c r="S183" s="401">
        <v>0.63496511273592771</v>
      </c>
      <c r="T183" s="482">
        <v>18040.916666666668</v>
      </c>
      <c r="U183" s="197">
        <v>19820163.344763391</v>
      </c>
      <c r="V183" s="159">
        <v>0</v>
      </c>
      <c r="W183" s="159">
        <v>0</v>
      </c>
      <c r="X183" s="159">
        <v>27970044.300000001</v>
      </c>
      <c r="Y183" s="159">
        <v>2507625.7387635191</v>
      </c>
      <c r="Z183" s="159">
        <v>0</v>
      </c>
      <c r="AA183" s="155">
        <v>0</v>
      </c>
      <c r="AB183" s="159">
        <v>4276678.1871386794</v>
      </c>
      <c r="AC183" s="159">
        <v>13613495.307500001</v>
      </c>
      <c r="AD183" s="174">
        <f>SUM(Muut[[#This Row],[Työttömyysaste]:[Työttömät ja palveluissa olevat ]])</f>
        <v>68188006.878165588</v>
      </c>
      <c r="AF183" s="62"/>
    </row>
    <row r="184" spans="1:32" s="45" customFormat="1" x14ac:dyDescent="0.25">
      <c r="A184" s="90">
        <v>576</v>
      </c>
      <c r="B184" s="151" t="s">
        <v>183</v>
      </c>
      <c r="C184" s="395">
        <v>2676</v>
      </c>
      <c r="D184" s="134">
        <v>134.33333333333334</v>
      </c>
      <c r="E184" s="41">
        <v>1035</v>
      </c>
      <c r="F184" s="332">
        <f t="shared" si="5"/>
        <v>0.12979066022544283</v>
      </c>
      <c r="G184" s="377">
        <f>Muut[[#This Row],[Keskim. työttömyysaste 2024, %]]/$F$12</f>
        <v>1.2020656253235613</v>
      </c>
      <c r="H184" s="166">
        <v>0</v>
      </c>
      <c r="I184" s="383">
        <v>9</v>
      </c>
      <c r="J184" s="389">
        <v>80</v>
      </c>
      <c r="K184" s="269">
        <v>523.1</v>
      </c>
      <c r="L184" s="170">
        <f t="shared" si="6"/>
        <v>5.1156566622060788</v>
      </c>
      <c r="M184" s="377">
        <v>3.6228744581086043</v>
      </c>
      <c r="N184" s="166">
        <v>0</v>
      </c>
      <c r="O184" s="397">
        <v>0</v>
      </c>
      <c r="P184" s="269">
        <v>574</v>
      </c>
      <c r="Q184" s="15">
        <v>104</v>
      </c>
      <c r="R184" s="158">
        <v>0.18118466898954705</v>
      </c>
      <c r="S184" s="401">
        <v>1.2754797374352345</v>
      </c>
      <c r="T184" s="482">
        <v>173.41666666666669</v>
      </c>
      <c r="U184" s="197">
        <v>244246.12768286903</v>
      </c>
      <c r="V184" s="159">
        <v>0</v>
      </c>
      <c r="W184" s="159">
        <v>0</v>
      </c>
      <c r="X184" s="159">
        <v>160459.20000000001</v>
      </c>
      <c r="Y184" s="159">
        <v>441307.84451138542</v>
      </c>
      <c r="Z184" s="159">
        <v>0</v>
      </c>
      <c r="AA184" s="155">
        <v>0</v>
      </c>
      <c r="AB184" s="159">
        <v>106354.80650305758</v>
      </c>
      <c r="AC184" s="159">
        <v>130858.48250000001</v>
      </c>
      <c r="AD184" s="174">
        <f>SUM(Muut[[#This Row],[Työttömyysaste]:[Työttömät ja palveluissa olevat ]])</f>
        <v>1083226.461197312</v>
      </c>
      <c r="AF184" s="62"/>
    </row>
    <row r="185" spans="1:32" s="45" customFormat="1" x14ac:dyDescent="0.25">
      <c r="A185" s="90">
        <v>577</v>
      </c>
      <c r="B185" s="151" t="s">
        <v>184</v>
      </c>
      <c r="C185" s="395">
        <v>11221</v>
      </c>
      <c r="D185" s="134">
        <v>307.5</v>
      </c>
      <c r="E185" s="41">
        <v>5241</v>
      </c>
      <c r="F185" s="332">
        <f t="shared" si="5"/>
        <v>5.8672009158557525E-2</v>
      </c>
      <c r="G185" s="377">
        <f>Muut[[#This Row],[Keskim. työttömyysaste 2024, %]]/$F$12</f>
        <v>0.54339507369533868</v>
      </c>
      <c r="H185" s="166">
        <v>0</v>
      </c>
      <c r="I185" s="383">
        <v>97</v>
      </c>
      <c r="J185" s="389">
        <v>571</v>
      </c>
      <c r="K185" s="269">
        <v>238.52</v>
      </c>
      <c r="L185" s="170">
        <f t="shared" si="6"/>
        <v>47.04427301693778</v>
      </c>
      <c r="M185" s="377">
        <v>0.39395617509673869</v>
      </c>
      <c r="N185" s="166">
        <v>0</v>
      </c>
      <c r="O185" s="397">
        <v>0</v>
      </c>
      <c r="P185" s="269">
        <v>3794</v>
      </c>
      <c r="Q185" s="15">
        <v>396</v>
      </c>
      <c r="R185" s="158">
        <v>0.10437532946758039</v>
      </c>
      <c r="S185" s="401">
        <v>0.73476756375952545</v>
      </c>
      <c r="T185" s="482">
        <v>519.5</v>
      </c>
      <c r="U185" s="197">
        <v>462978.3247385546</v>
      </c>
      <c r="V185" s="159">
        <v>0</v>
      </c>
      <c r="W185" s="159">
        <v>0</v>
      </c>
      <c r="X185" s="159">
        <v>1145277.54</v>
      </c>
      <c r="Y185" s="159">
        <v>201224.90359941818</v>
      </c>
      <c r="Z185" s="159">
        <v>0</v>
      </c>
      <c r="AA185" s="155">
        <v>0</v>
      </c>
      <c r="AB185" s="159">
        <v>256908.80411458598</v>
      </c>
      <c r="AC185" s="159">
        <v>392009.505</v>
      </c>
      <c r="AD185" s="174">
        <f>SUM(Muut[[#This Row],[Työttömyysaste]:[Työttömät ja palveluissa olevat ]])</f>
        <v>2458399.077452559</v>
      </c>
      <c r="AF185" s="62"/>
    </row>
    <row r="186" spans="1:32" s="45" customFormat="1" x14ac:dyDescent="0.25">
      <c r="A186" s="90">
        <v>578</v>
      </c>
      <c r="B186" s="151" t="s">
        <v>185</v>
      </c>
      <c r="C186" s="395">
        <v>2990</v>
      </c>
      <c r="D186" s="134">
        <v>120.16666666666667</v>
      </c>
      <c r="E186" s="41">
        <v>1225</v>
      </c>
      <c r="F186" s="332">
        <f t="shared" si="5"/>
        <v>9.8095238095238096E-2</v>
      </c>
      <c r="G186" s="377">
        <f>Muut[[#This Row],[Keskim. työttömyysaste 2024, %]]/$F$12</f>
        <v>0.90851617148258246</v>
      </c>
      <c r="H186" s="166">
        <v>0</v>
      </c>
      <c r="I186" s="383">
        <v>6</v>
      </c>
      <c r="J186" s="389">
        <v>53</v>
      </c>
      <c r="K186" s="269">
        <v>918.8</v>
      </c>
      <c r="L186" s="170">
        <f t="shared" si="6"/>
        <v>3.2542446669569003</v>
      </c>
      <c r="M186" s="377">
        <v>5.6951408866532462</v>
      </c>
      <c r="N186" s="166">
        <v>0</v>
      </c>
      <c r="O186" s="397">
        <v>0</v>
      </c>
      <c r="P186" s="269">
        <v>702</v>
      </c>
      <c r="Q186" s="15">
        <v>78</v>
      </c>
      <c r="R186" s="158">
        <v>0.1111111111111111</v>
      </c>
      <c r="S186" s="401">
        <v>0.78218522359810305</v>
      </c>
      <c r="T186" s="482">
        <v>187.41666666666669</v>
      </c>
      <c r="U186" s="197">
        <v>206261.06237301073</v>
      </c>
      <c r="V186" s="159">
        <v>0</v>
      </c>
      <c r="W186" s="159">
        <v>0</v>
      </c>
      <c r="X186" s="159">
        <v>106304.22</v>
      </c>
      <c r="Y186" s="159">
        <v>775136.01134976291</v>
      </c>
      <c r="Z186" s="159">
        <v>0</v>
      </c>
      <c r="AA186" s="155">
        <v>0</v>
      </c>
      <c r="AB186" s="159">
        <v>72874.945786277502</v>
      </c>
      <c r="AC186" s="159">
        <v>141422.74250000002</v>
      </c>
      <c r="AD186" s="174">
        <f>SUM(Muut[[#This Row],[Työttömyysaste]:[Työttömät ja palveluissa olevat ]])</f>
        <v>1301998.9820090511</v>
      </c>
      <c r="AF186" s="62"/>
    </row>
    <row r="187" spans="1:32" s="45" customFormat="1" x14ac:dyDescent="0.25">
      <c r="A187" s="90">
        <v>580</v>
      </c>
      <c r="B187" s="151" t="s">
        <v>186</v>
      </c>
      <c r="C187" s="395">
        <v>4300</v>
      </c>
      <c r="D187" s="134">
        <v>178.08333333333334</v>
      </c>
      <c r="E187" s="41">
        <v>1656</v>
      </c>
      <c r="F187" s="332">
        <f t="shared" si="5"/>
        <v>0.10753824476650564</v>
      </c>
      <c r="G187" s="377">
        <f>Muut[[#This Row],[Keskim. työttömyysaste 2024, %]]/$F$12</f>
        <v>0.99597326353770577</v>
      </c>
      <c r="H187" s="166">
        <v>0</v>
      </c>
      <c r="I187" s="383">
        <v>9</v>
      </c>
      <c r="J187" s="389">
        <v>136</v>
      </c>
      <c r="K187" s="269">
        <v>592.15</v>
      </c>
      <c r="L187" s="170">
        <f t="shared" si="6"/>
        <v>7.2616735624419491</v>
      </c>
      <c r="M187" s="377">
        <v>2.5522190853931925</v>
      </c>
      <c r="N187" s="166">
        <v>3</v>
      </c>
      <c r="O187" s="397">
        <v>157</v>
      </c>
      <c r="P187" s="269">
        <v>929</v>
      </c>
      <c r="Q187" s="15">
        <v>138</v>
      </c>
      <c r="R187" s="158">
        <v>0.14854682454251883</v>
      </c>
      <c r="S187" s="401">
        <v>1.0457201805262046</v>
      </c>
      <c r="T187" s="482">
        <v>223.91666666666669</v>
      </c>
      <c r="U187" s="197">
        <v>325184.27457179746</v>
      </c>
      <c r="V187" s="159">
        <v>0</v>
      </c>
      <c r="W187" s="159">
        <v>0</v>
      </c>
      <c r="X187" s="159">
        <v>272780.64</v>
      </c>
      <c r="Y187" s="159">
        <v>499561.15489852201</v>
      </c>
      <c r="Z187" s="159">
        <v>0</v>
      </c>
      <c r="AA187" s="155">
        <v>50941.79</v>
      </c>
      <c r="AB187" s="159">
        <v>140113.95554834511</v>
      </c>
      <c r="AC187" s="159">
        <v>168965.27750000003</v>
      </c>
      <c r="AD187" s="174">
        <f>SUM(Muut[[#This Row],[Työttömyysaste]:[Työttömät ja palveluissa olevat ]])</f>
        <v>1457547.0925186647</v>
      </c>
      <c r="AF187" s="62"/>
    </row>
    <row r="188" spans="1:32" s="45" customFormat="1" x14ac:dyDescent="0.25">
      <c r="A188" s="90">
        <v>581</v>
      </c>
      <c r="B188" s="151" t="s">
        <v>187</v>
      </c>
      <c r="C188" s="395">
        <v>6069</v>
      </c>
      <c r="D188" s="134">
        <v>244</v>
      </c>
      <c r="E188" s="41">
        <v>2481</v>
      </c>
      <c r="F188" s="332">
        <f t="shared" si="5"/>
        <v>9.8347440548166062E-2</v>
      </c>
      <c r="G188" s="377">
        <f>Muut[[#This Row],[Keskim. työttömyysaste 2024, %]]/$F$12</f>
        <v>0.91085196281579861</v>
      </c>
      <c r="H188" s="166">
        <v>0</v>
      </c>
      <c r="I188" s="383">
        <v>11</v>
      </c>
      <c r="J188" s="389">
        <v>209</v>
      </c>
      <c r="K188" s="269">
        <v>852.91</v>
      </c>
      <c r="L188" s="170">
        <f t="shared" si="6"/>
        <v>7.1156393992332134</v>
      </c>
      <c r="M188" s="377">
        <v>2.6045982403150854</v>
      </c>
      <c r="N188" s="166">
        <v>0</v>
      </c>
      <c r="O188" s="397">
        <v>0</v>
      </c>
      <c r="P188" s="269">
        <v>1536</v>
      </c>
      <c r="Q188" s="15">
        <v>254</v>
      </c>
      <c r="R188" s="158">
        <v>0.16536458333333334</v>
      </c>
      <c r="S188" s="401">
        <v>1.1641116023081146</v>
      </c>
      <c r="T188" s="482">
        <v>409.58333333333337</v>
      </c>
      <c r="U188" s="197">
        <v>419738.0454976472</v>
      </c>
      <c r="V188" s="159">
        <v>0</v>
      </c>
      <c r="W188" s="159">
        <v>0</v>
      </c>
      <c r="X188" s="159">
        <v>419199.66</v>
      </c>
      <c r="Y188" s="159">
        <v>719548.60191589699</v>
      </c>
      <c r="Z188" s="159">
        <v>0</v>
      </c>
      <c r="AA188" s="155">
        <v>0</v>
      </c>
      <c r="AB188" s="159">
        <v>220145.19167695165</v>
      </c>
      <c r="AC188" s="159">
        <v>309067.48750000005</v>
      </c>
      <c r="AD188" s="174">
        <f>SUM(Muut[[#This Row],[Työttömyysaste]:[Työttömät ja palveluissa olevat ]])</f>
        <v>2087698.9865904958</v>
      </c>
      <c r="AF188" s="62"/>
    </row>
    <row r="189" spans="1:32" s="45" customFormat="1" x14ac:dyDescent="0.25">
      <c r="A189" s="90">
        <v>583</v>
      </c>
      <c r="B189" s="151" t="s">
        <v>188</v>
      </c>
      <c r="C189" s="395">
        <v>910</v>
      </c>
      <c r="D189" s="134">
        <v>38.333333333333336</v>
      </c>
      <c r="E189" s="41">
        <v>397</v>
      </c>
      <c r="F189" s="332">
        <f t="shared" si="5"/>
        <v>9.6557514693534852E-2</v>
      </c>
      <c r="G189" s="377">
        <f>Muut[[#This Row],[Keskim. työttömyysaste 2024, %]]/$F$12</f>
        <v>0.89427443452529765</v>
      </c>
      <c r="H189" s="166">
        <v>0</v>
      </c>
      <c r="I189" s="383">
        <v>0</v>
      </c>
      <c r="J189" s="389">
        <v>18</v>
      </c>
      <c r="K189" s="269">
        <v>1836.31</v>
      </c>
      <c r="L189" s="170">
        <f t="shared" si="6"/>
        <v>0.49555902870430374</v>
      </c>
      <c r="M189" s="377">
        <v>20</v>
      </c>
      <c r="N189" s="166">
        <v>0</v>
      </c>
      <c r="O189" s="397">
        <v>0</v>
      </c>
      <c r="P189" s="269">
        <v>263</v>
      </c>
      <c r="Q189" s="15">
        <v>37</v>
      </c>
      <c r="R189" s="158">
        <v>0.14068441064638784</v>
      </c>
      <c r="S189" s="401">
        <v>0.99037140478391017</v>
      </c>
      <c r="T189" s="482">
        <v>46.833333333333336</v>
      </c>
      <c r="U189" s="197">
        <v>61791.054610290324</v>
      </c>
      <c r="V189" s="159">
        <v>0</v>
      </c>
      <c r="W189" s="159">
        <v>0</v>
      </c>
      <c r="X189" s="159">
        <v>36103.32</v>
      </c>
      <c r="Y189" s="159">
        <v>828464</v>
      </c>
      <c r="Z189" s="159">
        <v>0</v>
      </c>
      <c r="AA189" s="155">
        <v>0</v>
      </c>
      <c r="AB189" s="159">
        <v>28082.575405490643</v>
      </c>
      <c r="AC189" s="159">
        <v>35339.965000000004</v>
      </c>
      <c r="AD189" s="174">
        <f>SUM(Muut[[#This Row],[Työttömyysaste]:[Työttömät ja palveluissa olevat ]])</f>
        <v>989780.91501578095</v>
      </c>
      <c r="AF189" s="62"/>
    </row>
    <row r="190" spans="1:32" s="45" customFormat="1" x14ac:dyDescent="0.25">
      <c r="A190" s="90">
        <v>584</v>
      </c>
      <c r="B190" s="151" t="s">
        <v>189</v>
      </c>
      <c r="C190" s="395">
        <v>2594</v>
      </c>
      <c r="D190" s="134">
        <v>85.916666666666671</v>
      </c>
      <c r="E190" s="41">
        <v>990</v>
      </c>
      <c r="F190" s="332">
        <f t="shared" si="5"/>
        <v>8.6784511784511784E-2</v>
      </c>
      <c r="G190" s="377">
        <f>Muut[[#This Row],[Keskim. työttömyysaste 2024, %]]/$F$12</f>
        <v>0.80376105834924461</v>
      </c>
      <c r="H190" s="166">
        <v>0</v>
      </c>
      <c r="I190" s="383">
        <v>11</v>
      </c>
      <c r="J190" s="389">
        <v>31</v>
      </c>
      <c r="K190" s="269">
        <v>747.86</v>
      </c>
      <c r="L190" s="170">
        <f t="shared" si="6"/>
        <v>3.4685636349049287</v>
      </c>
      <c r="M190" s="377">
        <v>5.3432440078232863</v>
      </c>
      <c r="N190" s="166">
        <v>0</v>
      </c>
      <c r="O190" s="397">
        <v>0</v>
      </c>
      <c r="P190" s="269">
        <v>606</v>
      </c>
      <c r="Q190" s="15">
        <v>107</v>
      </c>
      <c r="R190" s="158">
        <v>0.17656765676567657</v>
      </c>
      <c r="S190" s="401">
        <v>1.2429775087870847</v>
      </c>
      <c r="T190" s="482">
        <v>132.16666666666669</v>
      </c>
      <c r="U190" s="197">
        <v>158310.72315422844</v>
      </c>
      <c r="V190" s="159">
        <v>0</v>
      </c>
      <c r="W190" s="159">
        <v>0</v>
      </c>
      <c r="X190" s="159">
        <v>62177.94</v>
      </c>
      <c r="Y190" s="159">
        <v>630924.26801048487</v>
      </c>
      <c r="Z190" s="159">
        <v>0</v>
      </c>
      <c r="AA190" s="155">
        <v>0</v>
      </c>
      <c r="AB190" s="159">
        <v>100468.67877685162</v>
      </c>
      <c r="AC190" s="159">
        <v>99731.645000000019</v>
      </c>
      <c r="AD190" s="174">
        <f>SUM(Muut[[#This Row],[Työttömyysaste]:[Työttömät ja palveluissa olevat ]])</f>
        <v>1051613.254941565</v>
      </c>
      <c r="AF190" s="62"/>
    </row>
    <row r="191" spans="1:32" s="45" customFormat="1" x14ac:dyDescent="0.25">
      <c r="A191" s="90">
        <v>592</v>
      </c>
      <c r="B191" s="151" t="s">
        <v>190</v>
      </c>
      <c r="C191" s="395">
        <v>3552</v>
      </c>
      <c r="D191" s="134">
        <v>168.41666666666666</v>
      </c>
      <c r="E191" s="41">
        <v>1635</v>
      </c>
      <c r="F191" s="332">
        <f t="shared" si="5"/>
        <v>0.1030071355759429</v>
      </c>
      <c r="G191" s="377">
        <f>Muut[[#This Row],[Keskim. työttömyysaste 2024, %]]/$F$12</f>
        <v>0.95400806671150595</v>
      </c>
      <c r="H191" s="166">
        <v>0</v>
      </c>
      <c r="I191" s="383">
        <v>6</v>
      </c>
      <c r="J191" s="389">
        <v>66</v>
      </c>
      <c r="K191" s="269">
        <v>456.42</v>
      </c>
      <c r="L191" s="170">
        <f t="shared" si="6"/>
        <v>7.7823057710003942</v>
      </c>
      <c r="M191" s="377">
        <v>2.3814769559712512</v>
      </c>
      <c r="N191" s="166">
        <v>0</v>
      </c>
      <c r="O191" s="397">
        <v>0</v>
      </c>
      <c r="P191" s="269">
        <v>1059</v>
      </c>
      <c r="Q191" s="15">
        <v>98</v>
      </c>
      <c r="R191" s="158">
        <v>9.2540132200188863E-2</v>
      </c>
      <c r="S191" s="401">
        <v>0.65145171597122475</v>
      </c>
      <c r="T191" s="482">
        <v>243.75</v>
      </c>
      <c r="U191" s="197">
        <v>257299.18105919735</v>
      </c>
      <c r="V191" s="159">
        <v>0</v>
      </c>
      <c r="W191" s="159">
        <v>0</v>
      </c>
      <c r="X191" s="159">
        <v>132378.84</v>
      </c>
      <c r="Y191" s="159">
        <v>385053.95983920194</v>
      </c>
      <c r="Z191" s="159">
        <v>0</v>
      </c>
      <c r="AA191" s="155">
        <v>0</v>
      </c>
      <c r="AB191" s="159">
        <v>72102.88438824426</v>
      </c>
      <c r="AC191" s="159">
        <v>183931.3125</v>
      </c>
      <c r="AD191" s="174">
        <f>SUM(Muut[[#This Row],[Työttömyysaste]:[Työttömät ja palveluissa olevat ]])</f>
        <v>1030766.1777866436</v>
      </c>
      <c r="AF191" s="62"/>
    </row>
    <row r="192" spans="1:32" s="45" customFormat="1" x14ac:dyDescent="0.25">
      <c r="A192" s="90">
        <v>593</v>
      </c>
      <c r="B192" s="151" t="s">
        <v>191</v>
      </c>
      <c r="C192" s="395">
        <v>17178</v>
      </c>
      <c r="D192" s="134">
        <v>733</v>
      </c>
      <c r="E192" s="41">
        <v>6926</v>
      </c>
      <c r="F192" s="332">
        <f t="shared" si="5"/>
        <v>0.10583309269419579</v>
      </c>
      <c r="G192" s="377">
        <f>Muut[[#This Row],[Keskim. työttömyysaste 2024, %]]/$F$12</f>
        <v>0.98018087378860796</v>
      </c>
      <c r="H192" s="166">
        <v>0</v>
      </c>
      <c r="I192" s="383">
        <v>19</v>
      </c>
      <c r="J192" s="389">
        <v>1220</v>
      </c>
      <c r="K192" s="269">
        <v>1569</v>
      </c>
      <c r="L192" s="170">
        <f t="shared" si="6"/>
        <v>10.948374760994264</v>
      </c>
      <c r="M192" s="377">
        <v>1.6927975395935781</v>
      </c>
      <c r="N192" s="166">
        <v>0</v>
      </c>
      <c r="O192" s="397">
        <v>0</v>
      </c>
      <c r="P192" s="269">
        <v>4430</v>
      </c>
      <c r="Q192" s="15">
        <v>671</v>
      </c>
      <c r="R192" s="158">
        <v>0.15146726862302484</v>
      </c>
      <c r="S192" s="401">
        <v>1.0662791343812517</v>
      </c>
      <c r="T192" s="482">
        <v>1045.5</v>
      </c>
      <c r="U192" s="197">
        <v>1278474.9475019979</v>
      </c>
      <c r="V192" s="159">
        <v>0</v>
      </c>
      <c r="W192" s="159">
        <v>0</v>
      </c>
      <c r="X192" s="159">
        <v>2447002.7999999998</v>
      </c>
      <c r="Y192" s="159">
        <v>1323670.4416715039</v>
      </c>
      <c r="Z192" s="159">
        <v>0</v>
      </c>
      <c r="AA192" s="155">
        <v>0</v>
      </c>
      <c r="AB192" s="159">
        <v>570743.4789576995</v>
      </c>
      <c r="AC192" s="159">
        <v>788923.84500000009</v>
      </c>
      <c r="AD192" s="174">
        <f>SUM(Muut[[#This Row],[Työttömyysaste]:[Työttömät ja palveluissa olevat ]])</f>
        <v>6408815.5131312013</v>
      </c>
      <c r="AF192" s="62"/>
    </row>
    <row r="193" spans="1:32" s="45" customFormat="1" x14ac:dyDescent="0.25">
      <c r="A193" s="90">
        <v>595</v>
      </c>
      <c r="B193" s="151" t="s">
        <v>192</v>
      </c>
      <c r="C193" s="395">
        <v>3980</v>
      </c>
      <c r="D193" s="134">
        <v>145.66666666666666</v>
      </c>
      <c r="E193" s="41">
        <v>1486</v>
      </c>
      <c r="F193" s="332">
        <f t="shared" si="5"/>
        <v>9.8026020637056968E-2</v>
      </c>
      <c r="G193" s="377">
        <f>Muut[[#This Row],[Keskim. työttömyysaste 2024, %]]/$F$12</f>
        <v>0.90787510896693391</v>
      </c>
      <c r="H193" s="166">
        <v>0</v>
      </c>
      <c r="I193" s="383">
        <v>10</v>
      </c>
      <c r="J193" s="389">
        <v>86</v>
      </c>
      <c r="K193" s="269">
        <v>1153.22</v>
      </c>
      <c r="L193" s="170">
        <f t="shared" si="6"/>
        <v>3.4512061878912954</v>
      </c>
      <c r="M193" s="377">
        <v>5.370117242772884</v>
      </c>
      <c r="N193" s="166">
        <v>0</v>
      </c>
      <c r="O193" s="397">
        <v>0</v>
      </c>
      <c r="P193" s="269">
        <v>855</v>
      </c>
      <c r="Q193" s="15">
        <v>127</v>
      </c>
      <c r="R193" s="158">
        <v>0.14853801169590644</v>
      </c>
      <c r="S193" s="401">
        <v>1.045658141020622</v>
      </c>
      <c r="T193" s="482">
        <v>198.33333333333331</v>
      </c>
      <c r="U193" s="197">
        <v>274361.12895495998</v>
      </c>
      <c r="V193" s="159">
        <v>0</v>
      </c>
      <c r="W193" s="159">
        <v>0</v>
      </c>
      <c r="X193" s="159">
        <v>172493.64</v>
      </c>
      <c r="Y193" s="159">
        <v>972901.99282626645</v>
      </c>
      <c r="Z193" s="159">
        <v>0</v>
      </c>
      <c r="AA193" s="155">
        <v>0</v>
      </c>
      <c r="AB193" s="159">
        <v>129679.17654332628</v>
      </c>
      <c r="AC193" s="159">
        <v>149660.35</v>
      </c>
      <c r="AD193" s="174">
        <f>SUM(Muut[[#This Row],[Työttömyysaste]:[Työttömät ja palveluissa olevat ]])</f>
        <v>1699096.2883245528</v>
      </c>
      <c r="AF193" s="62"/>
    </row>
    <row r="194" spans="1:32" s="45" customFormat="1" x14ac:dyDescent="0.25">
      <c r="A194" s="90">
        <v>598</v>
      </c>
      <c r="B194" s="151" t="s">
        <v>193</v>
      </c>
      <c r="C194" s="395">
        <v>19576</v>
      </c>
      <c r="D194" s="134">
        <v>838.16666666666663</v>
      </c>
      <c r="E194" s="41">
        <v>8762</v>
      </c>
      <c r="F194" s="332">
        <f t="shared" si="5"/>
        <v>9.5659286312105296E-2</v>
      </c>
      <c r="G194" s="377">
        <f>Muut[[#This Row],[Keskim. työttömyysaste 2024, %]]/$F$12</f>
        <v>0.88595542713962727</v>
      </c>
      <c r="H194" s="166">
        <v>3</v>
      </c>
      <c r="I194" s="383">
        <v>10477</v>
      </c>
      <c r="J194" s="389">
        <v>3157</v>
      </c>
      <c r="K194" s="269">
        <v>88.38</v>
      </c>
      <c r="L194" s="170">
        <f t="shared" si="6"/>
        <v>221.4980764878932</v>
      </c>
      <c r="M194" s="377">
        <v>8.367287947519729E-2</v>
      </c>
      <c r="N194" s="166">
        <v>0</v>
      </c>
      <c r="O194" s="397">
        <v>0</v>
      </c>
      <c r="P194" s="269">
        <v>5994</v>
      </c>
      <c r="Q194" s="15">
        <v>1138</v>
      </c>
      <c r="R194" s="158">
        <v>0.18985652318985652</v>
      </c>
      <c r="S194" s="401">
        <v>1.3365267033853474</v>
      </c>
      <c r="T194" s="482">
        <v>1340.9166666666665</v>
      </c>
      <c r="U194" s="197">
        <v>1316889.1791271684</v>
      </c>
      <c r="V194" s="159">
        <v>441599.32320000004</v>
      </c>
      <c r="W194" s="159">
        <v>3139975.7585999998</v>
      </c>
      <c r="X194" s="159">
        <v>6332121.1799999997</v>
      </c>
      <c r="Y194" s="159">
        <v>74560.862737366158</v>
      </c>
      <c r="Z194" s="159">
        <v>0</v>
      </c>
      <c r="AA194" s="155">
        <v>0</v>
      </c>
      <c r="AB194" s="159">
        <v>815265.46458889381</v>
      </c>
      <c r="AC194" s="159">
        <v>1011842.3074999999</v>
      </c>
      <c r="AD194" s="174">
        <f>SUM(Muut[[#This Row],[Työttömyysaste]:[Työttömät ja palveluissa olevat ]])</f>
        <v>13132254.075753428</v>
      </c>
      <c r="AF194" s="62"/>
    </row>
    <row r="195" spans="1:32" s="45" customFormat="1" x14ac:dyDescent="0.25">
      <c r="A195" s="90">
        <v>599</v>
      </c>
      <c r="B195" s="151" t="s">
        <v>194</v>
      </c>
      <c r="C195" s="395">
        <v>11226</v>
      </c>
      <c r="D195" s="134">
        <v>151.41666666666666</v>
      </c>
      <c r="E195" s="41">
        <v>5337</v>
      </c>
      <c r="F195" s="332">
        <f t="shared" si="5"/>
        <v>2.8371119855099616E-2</v>
      </c>
      <c r="G195" s="377">
        <f>Muut[[#This Row],[Keskim. työttömyysaste 2024, %]]/$F$12</f>
        <v>0.26276118690291272</v>
      </c>
      <c r="H195" s="166">
        <v>3</v>
      </c>
      <c r="I195" s="383">
        <v>9927</v>
      </c>
      <c r="J195" s="389">
        <v>400</v>
      </c>
      <c r="K195" s="269">
        <v>794.23</v>
      </c>
      <c r="L195" s="170">
        <f t="shared" si="6"/>
        <v>14.134444682270878</v>
      </c>
      <c r="M195" s="377">
        <v>1.3112210825803661</v>
      </c>
      <c r="N195" s="166">
        <v>0</v>
      </c>
      <c r="O195" s="397">
        <v>0</v>
      </c>
      <c r="P195" s="269">
        <v>3270</v>
      </c>
      <c r="Q195" s="15">
        <v>315</v>
      </c>
      <c r="R195" s="158">
        <v>9.6330275229357804E-2</v>
      </c>
      <c r="S195" s="401">
        <v>0.67813306082587843</v>
      </c>
      <c r="T195" s="482">
        <v>213.75</v>
      </c>
      <c r="U195" s="197">
        <v>223975.05540118742</v>
      </c>
      <c r="V195" s="159">
        <v>253238.35320000004</v>
      </c>
      <c r="W195" s="159">
        <v>2975139.7686000001</v>
      </c>
      <c r="X195" s="159">
        <v>802296</v>
      </c>
      <c r="Y195" s="159">
        <v>670043.83358110813</v>
      </c>
      <c r="Z195" s="159">
        <v>0</v>
      </c>
      <c r="AA195" s="155">
        <v>0</v>
      </c>
      <c r="AB195" s="159">
        <v>237212.40944430366</v>
      </c>
      <c r="AC195" s="159">
        <v>161293.61250000002</v>
      </c>
      <c r="AD195" s="174">
        <f>SUM(Muut[[#This Row],[Työttömyysaste]:[Työttömät ja palveluissa olevat ]])</f>
        <v>5323199.0327265989</v>
      </c>
      <c r="AF195" s="62"/>
    </row>
    <row r="196" spans="1:32" s="45" customFormat="1" x14ac:dyDescent="0.25">
      <c r="A196" s="90">
        <v>601</v>
      </c>
      <c r="B196" s="151" t="s">
        <v>195</v>
      </c>
      <c r="C196" s="395">
        <v>3692</v>
      </c>
      <c r="D196" s="134">
        <v>174</v>
      </c>
      <c r="E196" s="41">
        <v>1554</v>
      </c>
      <c r="F196" s="332">
        <f t="shared" si="5"/>
        <v>0.11196911196911197</v>
      </c>
      <c r="G196" s="377">
        <f>Muut[[#This Row],[Keskim. työttömyysaste 2024, %]]/$F$12</f>
        <v>1.0370100619126827</v>
      </c>
      <c r="H196" s="166">
        <v>0</v>
      </c>
      <c r="I196" s="383">
        <v>0</v>
      </c>
      <c r="J196" s="389">
        <v>58</v>
      </c>
      <c r="K196" s="269">
        <v>1074.95</v>
      </c>
      <c r="L196" s="170">
        <f t="shared" si="6"/>
        <v>3.4345783524815108</v>
      </c>
      <c r="M196" s="377">
        <v>5.3961156089419244</v>
      </c>
      <c r="N196" s="166">
        <v>0</v>
      </c>
      <c r="O196" s="397">
        <v>0</v>
      </c>
      <c r="P196" s="269">
        <v>895</v>
      </c>
      <c r="Q196" s="15">
        <v>127</v>
      </c>
      <c r="R196" s="158">
        <v>0.14189944134078211</v>
      </c>
      <c r="S196" s="401">
        <v>0.99892481628227014</v>
      </c>
      <c r="T196" s="482">
        <v>233</v>
      </c>
      <c r="U196" s="197">
        <v>290708.72241180274</v>
      </c>
      <c r="V196" s="159">
        <v>0</v>
      </c>
      <c r="W196" s="159">
        <v>0</v>
      </c>
      <c r="X196" s="159">
        <v>116332.92</v>
      </c>
      <c r="Y196" s="159">
        <v>906870.32586028241</v>
      </c>
      <c r="Z196" s="159">
        <v>0</v>
      </c>
      <c r="AA196" s="155">
        <v>0</v>
      </c>
      <c r="AB196" s="159">
        <v>114919.02794061265</v>
      </c>
      <c r="AC196" s="159">
        <v>175819.47</v>
      </c>
      <c r="AD196" s="174">
        <f>SUM(Muut[[#This Row],[Työttömyysaste]:[Työttömät ja palveluissa olevat ]])</f>
        <v>1604650.4662126978</v>
      </c>
      <c r="AF196" s="62"/>
    </row>
    <row r="197" spans="1:32" s="45" customFormat="1" x14ac:dyDescent="0.25">
      <c r="A197" s="90">
        <v>604</v>
      </c>
      <c r="B197" s="151" t="s">
        <v>196</v>
      </c>
      <c r="C197" s="395">
        <v>21042</v>
      </c>
      <c r="D197" s="134">
        <v>861.83333333333337</v>
      </c>
      <c r="E197" s="41">
        <v>10464</v>
      </c>
      <c r="F197" s="332">
        <f t="shared" si="5"/>
        <v>8.236174821610602E-2</v>
      </c>
      <c r="G197" s="377">
        <f>Muut[[#This Row],[Keskim. työttömyysaste 2024, %]]/$F$12</f>
        <v>0.76279931237091758</v>
      </c>
      <c r="H197" s="166">
        <v>0</v>
      </c>
      <c r="I197" s="383">
        <v>81</v>
      </c>
      <c r="J197" s="389">
        <v>1006</v>
      </c>
      <c r="K197" s="269">
        <v>81.42</v>
      </c>
      <c r="L197" s="170">
        <f t="shared" si="6"/>
        <v>258.43773028739867</v>
      </c>
      <c r="M197" s="377">
        <v>7.1713142803681407E-2</v>
      </c>
      <c r="N197" s="166">
        <v>0</v>
      </c>
      <c r="O197" s="397">
        <v>0</v>
      </c>
      <c r="P197" s="269">
        <v>7474</v>
      </c>
      <c r="Q197" s="15">
        <v>496</v>
      </c>
      <c r="R197" s="158">
        <v>6.636339309606637E-2</v>
      </c>
      <c r="S197" s="401">
        <v>0.46717618920817938</v>
      </c>
      <c r="T197" s="482">
        <v>1185</v>
      </c>
      <c r="U197" s="197">
        <v>1218739.0003299089</v>
      </c>
      <c r="V197" s="159">
        <v>0</v>
      </c>
      <c r="W197" s="159">
        <v>0</v>
      </c>
      <c r="X197" s="159">
        <v>2017774.44</v>
      </c>
      <c r="Y197" s="159">
        <v>68689.131523832926</v>
      </c>
      <c r="Z197" s="159">
        <v>0</v>
      </c>
      <c r="AA197" s="155">
        <v>0</v>
      </c>
      <c r="AB197" s="159">
        <v>306312.81399260479</v>
      </c>
      <c r="AC197" s="159">
        <v>894189.15</v>
      </c>
      <c r="AD197" s="174">
        <f>SUM(Muut[[#This Row],[Työttömyysaste]:[Työttömät ja palveluissa olevat ]])</f>
        <v>4505704.535846347</v>
      </c>
      <c r="AF197" s="62"/>
    </row>
    <row r="198" spans="1:32" s="45" customFormat="1" x14ac:dyDescent="0.25">
      <c r="A198" s="90">
        <v>607</v>
      </c>
      <c r="B198" s="151" t="s">
        <v>197</v>
      </c>
      <c r="C198" s="395">
        <v>3999</v>
      </c>
      <c r="D198" s="134">
        <v>208.83333333333334</v>
      </c>
      <c r="E198" s="41">
        <v>1607</v>
      </c>
      <c r="F198" s="332">
        <f t="shared" si="5"/>
        <v>0.12995229205559014</v>
      </c>
      <c r="G198" s="377">
        <f>Muut[[#This Row],[Keskim. työttömyysaste 2024, %]]/$F$12</f>
        <v>1.2035625902564828</v>
      </c>
      <c r="H198" s="166">
        <v>0</v>
      </c>
      <c r="I198" s="383">
        <v>5</v>
      </c>
      <c r="J198" s="389">
        <v>58</v>
      </c>
      <c r="K198" s="269">
        <v>804.62</v>
      </c>
      <c r="L198" s="170">
        <f t="shared" si="6"/>
        <v>4.970047972956178</v>
      </c>
      <c r="M198" s="377">
        <v>3.7290146813081742</v>
      </c>
      <c r="N198" s="166">
        <v>0</v>
      </c>
      <c r="O198" s="397">
        <v>0</v>
      </c>
      <c r="P198" s="269">
        <v>1017</v>
      </c>
      <c r="Q198" s="15">
        <v>123</v>
      </c>
      <c r="R198" s="158">
        <v>0.12094395280235988</v>
      </c>
      <c r="S198" s="401">
        <v>0.85140515488997071</v>
      </c>
      <c r="T198" s="482">
        <v>291.83333333333337</v>
      </c>
      <c r="U198" s="197">
        <v>365454.64340522082</v>
      </c>
      <c r="V198" s="159">
        <v>0</v>
      </c>
      <c r="W198" s="159">
        <v>0</v>
      </c>
      <c r="X198" s="159">
        <v>116332.92</v>
      </c>
      <c r="Y198" s="159">
        <v>678809.24842429929</v>
      </c>
      <c r="Z198" s="159">
        <v>0</v>
      </c>
      <c r="AA198" s="155">
        <v>0</v>
      </c>
      <c r="AB198" s="159">
        <v>106092.60872085959</v>
      </c>
      <c r="AC198" s="159">
        <v>220214.51500000004</v>
      </c>
      <c r="AD198" s="174">
        <f>SUM(Muut[[#This Row],[Työttömyysaste]:[Työttömät ja palveluissa olevat ]])</f>
        <v>1486903.9355503798</v>
      </c>
      <c r="AF198" s="62"/>
    </row>
    <row r="199" spans="1:32" s="45" customFormat="1" x14ac:dyDescent="0.25">
      <c r="A199" s="90">
        <v>608</v>
      </c>
      <c r="B199" s="151" t="s">
        <v>198</v>
      </c>
      <c r="C199" s="395">
        <v>1931</v>
      </c>
      <c r="D199" s="134">
        <v>79</v>
      </c>
      <c r="E199" s="41">
        <v>786</v>
      </c>
      <c r="F199" s="332">
        <f t="shared" si="5"/>
        <v>0.1005089058524173</v>
      </c>
      <c r="G199" s="377">
        <f>Muut[[#This Row],[Keskim. työttömyysaste 2024, %]]/$F$12</f>
        <v>0.9308705307008599</v>
      </c>
      <c r="H199" s="166">
        <v>0</v>
      </c>
      <c r="I199" s="383">
        <v>1</v>
      </c>
      <c r="J199" s="389">
        <v>34</v>
      </c>
      <c r="K199" s="269">
        <v>301.22000000000003</v>
      </c>
      <c r="L199" s="170">
        <f t="shared" si="6"/>
        <v>6.4105969059159413</v>
      </c>
      <c r="M199" s="377">
        <v>2.891054004792629</v>
      </c>
      <c r="N199" s="166">
        <v>0</v>
      </c>
      <c r="O199" s="397">
        <v>0</v>
      </c>
      <c r="P199" s="269">
        <v>488</v>
      </c>
      <c r="Q199" s="15">
        <v>84</v>
      </c>
      <c r="R199" s="158">
        <v>0.1721311475409836</v>
      </c>
      <c r="S199" s="401">
        <v>1.2117459611478811</v>
      </c>
      <c r="T199" s="482">
        <v>108.83333333333333</v>
      </c>
      <c r="U199" s="197">
        <v>136485.00983390058</v>
      </c>
      <c r="V199" s="159">
        <v>0</v>
      </c>
      <c r="W199" s="159">
        <v>0</v>
      </c>
      <c r="X199" s="159">
        <v>68195.16</v>
      </c>
      <c r="Y199" s="159">
        <v>254121.10289374791</v>
      </c>
      <c r="Z199" s="159">
        <v>0</v>
      </c>
      <c r="AA199" s="155">
        <v>0</v>
      </c>
      <c r="AB199" s="159">
        <v>72910.706012429568</v>
      </c>
      <c r="AC199" s="159">
        <v>82124.544999999998</v>
      </c>
      <c r="AD199" s="174">
        <f>SUM(Muut[[#This Row],[Työttömyysaste]:[Työttömät ja palveluissa olevat ]])</f>
        <v>613836.52374007809</v>
      </c>
      <c r="AF199" s="62"/>
    </row>
    <row r="200" spans="1:32" s="45" customFormat="1" x14ac:dyDescent="0.25">
      <c r="A200" s="151">
        <v>609</v>
      </c>
      <c r="B200" s="151" t="s">
        <v>199</v>
      </c>
      <c r="C200" s="395">
        <v>83305</v>
      </c>
      <c r="D200" s="134">
        <v>4838.583333333333</v>
      </c>
      <c r="E200" s="41">
        <v>38375</v>
      </c>
      <c r="F200" s="332">
        <f t="shared" si="5"/>
        <v>0.12608686210640607</v>
      </c>
      <c r="G200" s="377">
        <f>Muut[[#This Row],[Keskim. työttömyysaste 2024, %]]/$F$12</f>
        <v>1.1677626300672093</v>
      </c>
      <c r="H200" s="166">
        <v>0</v>
      </c>
      <c r="I200" s="383">
        <v>467</v>
      </c>
      <c r="J200" s="389">
        <v>4863</v>
      </c>
      <c r="K200" s="269">
        <v>1156.49</v>
      </c>
      <c r="L200" s="170">
        <f t="shared" si="6"/>
        <v>72.032615932692892</v>
      </c>
      <c r="M200" s="377">
        <v>0.2572915285386424</v>
      </c>
      <c r="N200" s="166">
        <v>3</v>
      </c>
      <c r="O200" s="397">
        <v>858</v>
      </c>
      <c r="P200" s="269">
        <v>24671</v>
      </c>
      <c r="Q200" s="15">
        <v>3123</v>
      </c>
      <c r="R200" s="158">
        <v>0.12658587004985611</v>
      </c>
      <c r="S200" s="401">
        <v>0.89112237362376412</v>
      </c>
      <c r="T200" s="482">
        <v>6601.833333333333</v>
      </c>
      <c r="U200" s="197">
        <v>7386505.7756160721</v>
      </c>
      <c r="V200" s="159">
        <v>0</v>
      </c>
      <c r="W200" s="159">
        <v>0</v>
      </c>
      <c r="X200" s="159">
        <v>9753913.6199999992</v>
      </c>
      <c r="Y200" s="159">
        <v>975660.69412917644</v>
      </c>
      <c r="Z200" s="159">
        <v>0</v>
      </c>
      <c r="AA200" s="155">
        <v>278395.26</v>
      </c>
      <c r="AB200" s="159">
        <v>2313161.0212701145</v>
      </c>
      <c r="AC200" s="159">
        <v>4981677.415</v>
      </c>
      <c r="AD200" s="174">
        <f>SUM(Muut[[#This Row],[Työttömyysaste]:[Työttömät ja palveluissa olevat ]])</f>
        <v>25689313.786015362</v>
      </c>
      <c r="AF200" s="62"/>
    </row>
    <row r="201" spans="1:32" s="45" customFormat="1" x14ac:dyDescent="0.25">
      <c r="A201" s="90">
        <v>611</v>
      </c>
      <c r="B201" s="151" t="s">
        <v>200</v>
      </c>
      <c r="C201" s="395">
        <v>4961</v>
      </c>
      <c r="D201" s="134">
        <v>190.91666666666666</v>
      </c>
      <c r="E201" s="41">
        <v>2627</v>
      </c>
      <c r="F201" s="332">
        <f t="shared" si="5"/>
        <v>7.2674787463519852E-2</v>
      </c>
      <c r="G201" s="377">
        <f>Muut[[#This Row],[Keskim. työttömyysaste 2024, %]]/$F$12</f>
        <v>0.67308282187525059</v>
      </c>
      <c r="H201" s="166">
        <v>0</v>
      </c>
      <c r="I201" s="383">
        <v>119</v>
      </c>
      <c r="J201" s="389">
        <v>193</v>
      </c>
      <c r="K201" s="269">
        <v>146.54</v>
      </c>
      <c r="L201" s="170">
        <f t="shared" si="6"/>
        <v>33.854237750784769</v>
      </c>
      <c r="M201" s="377">
        <v>0.5474464377071937</v>
      </c>
      <c r="N201" s="166">
        <v>0</v>
      </c>
      <c r="O201" s="397">
        <v>0</v>
      </c>
      <c r="P201" s="269">
        <v>1657</v>
      </c>
      <c r="Q201" s="15">
        <v>202</v>
      </c>
      <c r="R201" s="158">
        <v>0.12190706095353047</v>
      </c>
      <c r="S201" s="401">
        <v>0.85818511557112342</v>
      </c>
      <c r="T201" s="482">
        <v>239.75</v>
      </c>
      <c r="U201" s="197">
        <v>253542.7133570044</v>
      </c>
      <c r="V201" s="159">
        <v>0</v>
      </c>
      <c r="W201" s="159">
        <v>0</v>
      </c>
      <c r="X201" s="159">
        <v>387107.82</v>
      </c>
      <c r="Y201" s="159">
        <v>123626.93851022447</v>
      </c>
      <c r="Z201" s="159">
        <v>0</v>
      </c>
      <c r="AA201" s="155">
        <v>0</v>
      </c>
      <c r="AB201" s="159">
        <v>132662.34012613437</v>
      </c>
      <c r="AC201" s="159">
        <v>180912.95250000001</v>
      </c>
      <c r="AD201" s="174">
        <f>SUM(Muut[[#This Row],[Työttömyysaste]:[Työttömät ja palveluissa olevat ]])</f>
        <v>1077852.7644933632</v>
      </c>
      <c r="AF201" s="62"/>
    </row>
    <row r="202" spans="1:32" s="45" customFormat="1" x14ac:dyDescent="0.25">
      <c r="A202" s="90">
        <v>614</v>
      </c>
      <c r="B202" s="151" t="s">
        <v>201</v>
      </c>
      <c r="C202" s="395">
        <v>2878</v>
      </c>
      <c r="D202" s="134">
        <v>131.16666666666666</v>
      </c>
      <c r="E202" s="41">
        <v>1163</v>
      </c>
      <c r="F202" s="332">
        <f t="shared" si="5"/>
        <v>0.11278303238750358</v>
      </c>
      <c r="G202" s="377">
        <f>Muut[[#This Row],[Keskim. työttömyysaste 2024, %]]/$F$12</f>
        <v>1.0445482449760717</v>
      </c>
      <c r="H202" s="166">
        <v>0</v>
      </c>
      <c r="I202" s="383">
        <v>4</v>
      </c>
      <c r="J202" s="389">
        <v>68</v>
      </c>
      <c r="K202" s="269">
        <v>3039.65</v>
      </c>
      <c r="L202" s="170">
        <f t="shared" si="6"/>
        <v>0.94681953514384876</v>
      </c>
      <c r="M202" s="377">
        <v>19.574355164887649</v>
      </c>
      <c r="N202" s="166">
        <v>0</v>
      </c>
      <c r="O202" s="397">
        <v>0</v>
      </c>
      <c r="P202" s="269">
        <v>588</v>
      </c>
      <c r="Q202" s="15">
        <v>92</v>
      </c>
      <c r="R202" s="158">
        <v>0.15646258503401361</v>
      </c>
      <c r="S202" s="401">
        <v>1.1014444985361045</v>
      </c>
      <c r="T202" s="482">
        <v>184.5</v>
      </c>
      <c r="U202" s="197">
        <v>228261.51383769335</v>
      </c>
      <c r="V202" s="159">
        <v>0</v>
      </c>
      <c r="W202" s="159">
        <v>0</v>
      </c>
      <c r="X202" s="159">
        <v>136390.32</v>
      </c>
      <c r="Y202" s="159">
        <v>2564368.9343701638</v>
      </c>
      <c r="Z202" s="159">
        <v>0</v>
      </c>
      <c r="AA202" s="155">
        <v>0</v>
      </c>
      <c r="AB202" s="159">
        <v>98775.868433080075</v>
      </c>
      <c r="AC202" s="159">
        <v>139221.85500000001</v>
      </c>
      <c r="AD202" s="174">
        <f>SUM(Muut[[#This Row],[Työttömyysaste]:[Työttömät ja palveluissa olevat ]])</f>
        <v>3167018.4916409375</v>
      </c>
      <c r="AF202" s="62"/>
    </row>
    <row r="203" spans="1:32" s="45" customFormat="1" x14ac:dyDescent="0.25">
      <c r="A203" s="90">
        <v>615</v>
      </c>
      <c r="B203" s="151" t="s">
        <v>202</v>
      </c>
      <c r="C203" s="395">
        <v>7304</v>
      </c>
      <c r="D203" s="134">
        <v>463.25</v>
      </c>
      <c r="E203" s="41">
        <v>2874</v>
      </c>
      <c r="F203" s="332">
        <f t="shared" si="5"/>
        <v>0.16118649965205289</v>
      </c>
      <c r="G203" s="377">
        <f>Muut[[#This Row],[Keskim. työttömyysaste 2024, %]]/$F$12</f>
        <v>1.4928404721989299</v>
      </c>
      <c r="H203" s="166">
        <v>0</v>
      </c>
      <c r="I203" s="383">
        <v>11</v>
      </c>
      <c r="J203" s="389">
        <v>163</v>
      </c>
      <c r="K203" s="269">
        <v>5638.52</v>
      </c>
      <c r="L203" s="170">
        <f t="shared" si="6"/>
        <v>1.29537538219249</v>
      </c>
      <c r="M203" s="377">
        <v>14.307344506262584</v>
      </c>
      <c r="N203" s="166">
        <v>0</v>
      </c>
      <c r="O203" s="397">
        <v>0</v>
      </c>
      <c r="P203" s="269">
        <v>1667</v>
      </c>
      <c r="Q203" s="15">
        <v>261</v>
      </c>
      <c r="R203" s="158">
        <v>0.15656868626274745</v>
      </c>
      <c r="S203" s="401">
        <v>1.1021914158559953</v>
      </c>
      <c r="T203" s="482">
        <v>619.5</v>
      </c>
      <c r="U203" s="197">
        <v>827918.45800288906</v>
      </c>
      <c r="V203" s="159">
        <v>0</v>
      </c>
      <c r="W203" s="159">
        <v>0</v>
      </c>
      <c r="X203" s="159">
        <v>326935.62</v>
      </c>
      <c r="Y203" s="159">
        <v>4756878.4313407317</v>
      </c>
      <c r="Z203" s="159">
        <v>0</v>
      </c>
      <c r="AA203" s="155">
        <v>0</v>
      </c>
      <c r="AB203" s="159">
        <v>250850.65412000383</v>
      </c>
      <c r="AC203" s="159">
        <v>467468.505</v>
      </c>
      <c r="AD203" s="174">
        <f>SUM(Muut[[#This Row],[Työttömyysaste]:[Työttömät ja palveluissa olevat ]])</f>
        <v>6630051.6684636241</v>
      </c>
      <c r="AF203" s="62"/>
    </row>
    <row r="204" spans="1:32" s="45" customFormat="1" x14ac:dyDescent="0.25">
      <c r="A204" s="90">
        <v>616</v>
      </c>
      <c r="B204" s="151" t="s">
        <v>203</v>
      </c>
      <c r="C204" s="395">
        <v>1743</v>
      </c>
      <c r="D204" s="134">
        <v>88.833333333333329</v>
      </c>
      <c r="E204" s="41">
        <v>900</v>
      </c>
      <c r="F204" s="332">
        <f t="shared" ref="F204:F267" si="7">D204/E204</f>
        <v>9.8703703703703696E-2</v>
      </c>
      <c r="G204" s="377">
        <f>Muut[[#This Row],[Keskim. työttömyysaste 2024, %]]/$F$12</f>
        <v>0.91415151990332111</v>
      </c>
      <c r="H204" s="166">
        <v>0</v>
      </c>
      <c r="I204" s="383">
        <v>14</v>
      </c>
      <c r="J204" s="389">
        <v>64</v>
      </c>
      <c r="K204" s="269">
        <v>145.09</v>
      </c>
      <c r="L204" s="170">
        <f t="shared" si="6"/>
        <v>12.013233165621338</v>
      </c>
      <c r="M204" s="377">
        <v>1.5427472023931994</v>
      </c>
      <c r="N204" s="166">
        <v>0</v>
      </c>
      <c r="O204" s="397">
        <v>0</v>
      </c>
      <c r="P204" s="269">
        <v>511</v>
      </c>
      <c r="Q204" s="15">
        <v>63</v>
      </c>
      <c r="R204" s="158">
        <v>0.12328767123287671</v>
      </c>
      <c r="S204" s="401">
        <v>0.86790415221159389</v>
      </c>
      <c r="T204" s="482">
        <v>106.75</v>
      </c>
      <c r="U204" s="197">
        <v>120984.28791160976</v>
      </c>
      <c r="V204" s="159">
        <v>0</v>
      </c>
      <c r="W204" s="159">
        <v>0</v>
      </c>
      <c r="X204" s="159">
        <v>128367.36</v>
      </c>
      <c r="Y204" s="159">
        <v>122403.66117407171</v>
      </c>
      <c r="Z204" s="159">
        <v>0</v>
      </c>
      <c r="AA204" s="155">
        <v>0</v>
      </c>
      <c r="AB204" s="159">
        <v>47137.506166417821</v>
      </c>
      <c r="AC204" s="159">
        <v>80552.482499999998</v>
      </c>
      <c r="AD204" s="174">
        <f>SUM(Muut[[#This Row],[Työttömyysaste]:[Työttömät ja palveluissa olevat ]])</f>
        <v>499445.29775209929</v>
      </c>
      <c r="AF204" s="62"/>
    </row>
    <row r="205" spans="1:32" s="45" customFormat="1" x14ac:dyDescent="0.25">
      <c r="A205" s="90">
        <v>619</v>
      </c>
      <c r="B205" s="151" t="s">
        <v>204</v>
      </c>
      <c r="C205" s="395">
        <v>2607</v>
      </c>
      <c r="D205" s="134">
        <v>67.666666666666671</v>
      </c>
      <c r="E205" s="41">
        <v>1015</v>
      </c>
      <c r="F205" s="332">
        <f t="shared" si="7"/>
        <v>6.6666666666666666E-2</v>
      </c>
      <c r="G205" s="377">
        <f>Muut[[#This Row],[Keskim. työttömyysaste 2024, %]]/$F$12</f>
        <v>0.6174381747939881</v>
      </c>
      <c r="H205" s="166">
        <v>0</v>
      </c>
      <c r="I205" s="383">
        <v>3</v>
      </c>
      <c r="J205" s="389">
        <v>89</v>
      </c>
      <c r="K205" s="269">
        <v>361.1</v>
      </c>
      <c r="L205" s="170">
        <f t="shared" ref="L205:L268" si="8">C205/K205</f>
        <v>7.2196067571309879</v>
      </c>
      <c r="M205" s="377">
        <v>2.5670902143878722</v>
      </c>
      <c r="N205" s="166">
        <v>0</v>
      </c>
      <c r="O205" s="397">
        <v>0</v>
      </c>
      <c r="P205" s="269">
        <v>627</v>
      </c>
      <c r="Q205" s="15">
        <v>108</v>
      </c>
      <c r="R205" s="158">
        <v>0.17224880382775121</v>
      </c>
      <c r="S205" s="401">
        <v>1.2125742222286384</v>
      </c>
      <c r="T205" s="482">
        <v>116.33333333333334</v>
      </c>
      <c r="U205" s="197">
        <v>122221.5841557643</v>
      </c>
      <c r="V205" s="159">
        <v>0</v>
      </c>
      <c r="W205" s="159">
        <v>0</v>
      </c>
      <c r="X205" s="159">
        <v>178510.86000000002</v>
      </c>
      <c r="Y205" s="159">
        <v>304638.23867914604</v>
      </c>
      <c r="Z205" s="159">
        <v>0</v>
      </c>
      <c r="AA205" s="155">
        <v>0</v>
      </c>
      <c r="AB205" s="159">
        <v>98502.399877427888</v>
      </c>
      <c r="AC205" s="159">
        <v>87783.970000000016</v>
      </c>
      <c r="AD205" s="174">
        <f>SUM(Muut[[#This Row],[Työttömyysaste]:[Työttömät ja palveluissa olevat ]])</f>
        <v>791657.05271233816</v>
      </c>
      <c r="AF205" s="62"/>
    </row>
    <row r="206" spans="1:32" s="45" customFormat="1" x14ac:dyDescent="0.25">
      <c r="A206" s="90">
        <v>620</v>
      </c>
      <c r="B206" s="151" t="s">
        <v>205</v>
      </c>
      <c r="C206" s="395">
        <v>2345</v>
      </c>
      <c r="D206" s="134">
        <v>160</v>
      </c>
      <c r="E206" s="41">
        <v>854</v>
      </c>
      <c r="F206" s="332">
        <f t="shared" si="7"/>
        <v>0.18735362997658081</v>
      </c>
      <c r="G206" s="377">
        <f>Muut[[#This Row],[Keskim. työttömyysaste 2024, %]]/$F$12</f>
        <v>1.735189250006524</v>
      </c>
      <c r="H206" s="166">
        <v>0</v>
      </c>
      <c r="I206" s="383">
        <v>5</v>
      </c>
      <c r="J206" s="389">
        <v>84</v>
      </c>
      <c r="K206" s="269">
        <v>2461.1999999999998</v>
      </c>
      <c r="L206" s="170">
        <f t="shared" si="8"/>
        <v>0.95278725824800914</v>
      </c>
      <c r="M206" s="377">
        <v>19.451752421667361</v>
      </c>
      <c r="N206" s="166">
        <v>0</v>
      </c>
      <c r="O206" s="397">
        <v>0</v>
      </c>
      <c r="P206" s="269">
        <v>476</v>
      </c>
      <c r="Q206" s="15">
        <v>78</v>
      </c>
      <c r="R206" s="158">
        <v>0.1638655462184874</v>
      </c>
      <c r="S206" s="401">
        <v>1.1535588801803958</v>
      </c>
      <c r="T206" s="482">
        <v>226.08333333333331</v>
      </c>
      <c r="U206" s="197">
        <v>308960.59682077414</v>
      </c>
      <c r="V206" s="159">
        <v>0</v>
      </c>
      <c r="W206" s="159">
        <v>0</v>
      </c>
      <c r="X206" s="159">
        <v>168482.16</v>
      </c>
      <c r="Y206" s="159">
        <v>2076365.6411994298</v>
      </c>
      <c r="Z206" s="159">
        <v>0</v>
      </c>
      <c r="AA206" s="155">
        <v>0</v>
      </c>
      <c r="AB206" s="159">
        <v>84290.778086557548</v>
      </c>
      <c r="AC206" s="159">
        <v>170600.2225</v>
      </c>
      <c r="AD206" s="174">
        <f>SUM(Muut[[#This Row],[Työttömyysaste]:[Työttömät ja palveluissa olevat ]])</f>
        <v>2808699.3986067618</v>
      </c>
      <c r="AF206" s="62"/>
    </row>
    <row r="207" spans="1:32" s="45" customFormat="1" x14ac:dyDescent="0.25">
      <c r="A207" s="90">
        <v>623</v>
      </c>
      <c r="B207" s="151" t="s">
        <v>206</v>
      </c>
      <c r="C207" s="395">
        <v>2101</v>
      </c>
      <c r="D207" s="134">
        <v>67.916666666666671</v>
      </c>
      <c r="E207" s="41">
        <v>818</v>
      </c>
      <c r="F207" s="332">
        <f t="shared" si="7"/>
        <v>8.3027709861450694E-2</v>
      </c>
      <c r="G207" s="377">
        <f>Muut[[#This Row],[Keskim. työttömyysaste 2024, %]]/$F$12</f>
        <v>0.76896716451268377</v>
      </c>
      <c r="H207" s="166">
        <v>0</v>
      </c>
      <c r="I207" s="383">
        <v>6</v>
      </c>
      <c r="J207" s="389">
        <v>72</v>
      </c>
      <c r="K207" s="269">
        <v>794.12</v>
      </c>
      <c r="L207" s="170">
        <f t="shared" si="8"/>
        <v>2.6456958646048454</v>
      </c>
      <c r="M207" s="377">
        <v>7.0051067115862988</v>
      </c>
      <c r="N207" s="166">
        <v>1</v>
      </c>
      <c r="O207" s="397">
        <v>0</v>
      </c>
      <c r="P207" s="269">
        <v>443</v>
      </c>
      <c r="Q207" s="15">
        <v>64</v>
      </c>
      <c r="R207" s="158">
        <v>0.14446952595936793</v>
      </c>
      <c r="S207" s="401">
        <v>1.0170173561907616</v>
      </c>
      <c r="T207" s="482">
        <v>94.25</v>
      </c>
      <c r="U207" s="197">
        <v>122672.50895984242</v>
      </c>
      <c r="V207" s="159">
        <v>0</v>
      </c>
      <c r="W207" s="159">
        <v>0</v>
      </c>
      <c r="X207" s="159">
        <v>144413.28</v>
      </c>
      <c r="Y207" s="159">
        <v>669951.03323146887</v>
      </c>
      <c r="Z207" s="159">
        <v>931940.57</v>
      </c>
      <c r="AA207" s="155">
        <v>0</v>
      </c>
      <c r="AB207" s="159">
        <v>66581.237980517573</v>
      </c>
      <c r="AC207" s="159">
        <v>71120.107499999998</v>
      </c>
      <c r="AD207" s="174">
        <f>SUM(Muut[[#This Row],[Työttömyysaste]:[Työttömät ja palveluissa olevat ]])</f>
        <v>2006678.7376718288</v>
      </c>
      <c r="AF207" s="62"/>
    </row>
    <row r="208" spans="1:32" s="45" customFormat="1" x14ac:dyDescent="0.25">
      <c r="A208" s="90">
        <v>624</v>
      </c>
      <c r="B208" s="151" t="s">
        <v>207</v>
      </c>
      <c r="C208" s="395">
        <v>5001</v>
      </c>
      <c r="D208" s="134">
        <v>235</v>
      </c>
      <c r="E208" s="41">
        <v>2360</v>
      </c>
      <c r="F208" s="332">
        <f t="shared" si="7"/>
        <v>9.9576271186440676E-2</v>
      </c>
      <c r="G208" s="377">
        <f>Muut[[#This Row],[Keskim. työttömyysaste 2024, %]]/$F$12</f>
        <v>0.92223286701220675</v>
      </c>
      <c r="H208" s="166">
        <v>1</v>
      </c>
      <c r="I208" s="383">
        <v>331</v>
      </c>
      <c r="J208" s="389">
        <v>246</v>
      </c>
      <c r="K208" s="269">
        <v>324.63</v>
      </c>
      <c r="L208" s="170">
        <f t="shared" si="8"/>
        <v>15.405230570187598</v>
      </c>
      <c r="M208" s="377">
        <v>1.2030577389620873</v>
      </c>
      <c r="N208" s="166">
        <v>3</v>
      </c>
      <c r="O208" s="397">
        <v>186</v>
      </c>
      <c r="P208" s="269">
        <v>1529</v>
      </c>
      <c r="Q208" s="15">
        <v>202</v>
      </c>
      <c r="R208" s="158">
        <v>0.13211249182472204</v>
      </c>
      <c r="S208" s="401">
        <v>0.930027950622205</v>
      </c>
      <c r="T208" s="482">
        <v>292.08333333333331</v>
      </c>
      <c r="U208" s="197">
        <v>350195.73310277658</v>
      </c>
      <c r="V208" s="159">
        <v>112813.55820000001</v>
      </c>
      <c r="W208" s="159">
        <v>99201.295799999993</v>
      </c>
      <c r="X208" s="159">
        <v>493412.04</v>
      </c>
      <c r="Y208" s="159">
        <v>273870.70457604865</v>
      </c>
      <c r="Z208" s="159">
        <v>0</v>
      </c>
      <c r="AA208" s="155">
        <v>60351.420000000006</v>
      </c>
      <c r="AB208" s="159">
        <v>144927.33437788094</v>
      </c>
      <c r="AC208" s="159">
        <v>220403.16250000001</v>
      </c>
      <c r="AD208" s="174">
        <f>SUM(Muut[[#This Row],[Työttömyysaste]:[Työttömät ja palveluissa olevat ]])</f>
        <v>1755175.2485567064</v>
      </c>
      <c r="AF208" s="62"/>
    </row>
    <row r="209" spans="1:32" s="45" customFormat="1" x14ac:dyDescent="0.25">
      <c r="A209" s="90">
        <v>625</v>
      </c>
      <c r="B209" s="151" t="s">
        <v>208</v>
      </c>
      <c r="C209" s="395">
        <v>2976</v>
      </c>
      <c r="D209" s="134">
        <v>128.25</v>
      </c>
      <c r="E209" s="41">
        <v>1251</v>
      </c>
      <c r="F209" s="332">
        <f t="shared" si="7"/>
        <v>0.10251798561151079</v>
      </c>
      <c r="G209" s="377">
        <f>Muut[[#This Row],[Keskim. työttömyysaste 2024, %]]/$F$12</f>
        <v>0.94947776879291335</v>
      </c>
      <c r="H209" s="166">
        <v>0</v>
      </c>
      <c r="I209" s="383">
        <v>6</v>
      </c>
      <c r="J209" s="389">
        <v>127</v>
      </c>
      <c r="K209" s="269">
        <v>543.6</v>
      </c>
      <c r="L209" s="170">
        <f t="shared" si="8"/>
        <v>5.4746136865342159</v>
      </c>
      <c r="M209" s="377">
        <v>3.3853314442159932</v>
      </c>
      <c r="N209" s="166">
        <v>0</v>
      </c>
      <c r="O209" s="397">
        <v>0</v>
      </c>
      <c r="P209" s="269">
        <v>831</v>
      </c>
      <c r="Q209" s="15">
        <v>115</v>
      </c>
      <c r="R209" s="158">
        <v>0.13838748495788206</v>
      </c>
      <c r="S209" s="401">
        <v>0.97420181278464102</v>
      </c>
      <c r="T209" s="482">
        <v>165.25</v>
      </c>
      <c r="U209" s="197">
        <v>214551.28862571105</v>
      </c>
      <c r="V209" s="159">
        <v>0</v>
      </c>
      <c r="W209" s="159">
        <v>0</v>
      </c>
      <c r="X209" s="159">
        <v>254728.98</v>
      </c>
      <c r="Y209" s="159">
        <v>458602.45512595895</v>
      </c>
      <c r="Z209" s="159">
        <v>0</v>
      </c>
      <c r="AA209" s="155">
        <v>0</v>
      </c>
      <c r="AB209" s="159">
        <v>90339.838375435385</v>
      </c>
      <c r="AC209" s="159">
        <v>124695.99750000001</v>
      </c>
      <c r="AD209" s="174">
        <f>SUM(Muut[[#This Row],[Työttömyysaste]:[Työttömät ja palveluissa olevat ]])</f>
        <v>1142918.5596271055</v>
      </c>
      <c r="AF209" s="62"/>
    </row>
    <row r="210" spans="1:32" s="45" customFormat="1" x14ac:dyDescent="0.25">
      <c r="A210" s="90">
        <v>626</v>
      </c>
      <c r="B210" s="151" t="s">
        <v>209</v>
      </c>
      <c r="C210" s="395">
        <v>4702</v>
      </c>
      <c r="D210" s="134">
        <v>225.16666666666666</v>
      </c>
      <c r="E210" s="41">
        <v>1805</v>
      </c>
      <c r="F210" s="332">
        <f t="shared" si="7"/>
        <v>0.1247460757156048</v>
      </c>
      <c r="G210" s="377">
        <f>Muut[[#This Row],[Keskim. työttömyysaste 2024, %]]/$F$12</f>
        <v>1.155344839538335</v>
      </c>
      <c r="H210" s="166">
        <v>0</v>
      </c>
      <c r="I210" s="383">
        <v>8</v>
      </c>
      <c r="J210" s="389">
        <v>145</v>
      </c>
      <c r="K210" s="269">
        <v>1310.32</v>
      </c>
      <c r="L210" s="170">
        <f t="shared" si="8"/>
        <v>3.5884364124793944</v>
      </c>
      <c r="M210" s="377">
        <v>5.1647513645515772</v>
      </c>
      <c r="N210" s="166">
        <v>0</v>
      </c>
      <c r="O210" s="397">
        <v>0</v>
      </c>
      <c r="P210" s="269">
        <v>1082</v>
      </c>
      <c r="Q210" s="15">
        <v>165</v>
      </c>
      <c r="R210" s="158">
        <v>0.15249537892791126</v>
      </c>
      <c r="S210" s="401">
        <v>1.0735166885796517</v>
      </c>
      <c r="T210" s="482">
        <v>314.08333333333331</v>
      </c>
      <c r="U210" s="197">
        <v>412484.51889821747</v>
      </c>
      <c r="V210" s="159">
        <v>0</v>
      </c>
      <c r="W210" s="159">
        <v>0</v>
      </c>
      <c r="X210" s="159">
        <v>290832.3</v>
      </c>
      <c r="Y210" s="159">
        <v>1105437.7649018515</v>
      </c>
      <c r="Z210" s="159">
        <v>0</v>
      </c>
      <c r="AA210" s="155">
        <v>0</v>
      </c>
      <c r="AB210" s="159">
        <v>157285.56763589944</v>
      </c>
      <c r="AC210" s="159">
        <v>237004.14249999999</v>
      </c>
      <c r="AD210" s="174">
        <f>SUM(Muut[[#This Row],[Työttömyysaste]:[Työttömät ja palveluissa olevat ]])</f>
        <v>2203044.2939359685</v>
      </c>
      <c r="AF210" s="62"/>
    </row>
    <row r="211" spans="1:32" s="45" customFormat="1" x14ac:dyDescent="0.25">
      <c r="A211" s="90">
        <v>630</v>
      </c>
      <c r="B211" s="151" t="s">
        <v>210</v>
      </c>
      <c r="C211" s="395">
        <v>1641</v>
      </c>
      <c r="D211" s="134">
        <v>61</v>
      </c>
      <c r="E211" s="41">
        <v>643</v>
      </c>
      <c r="F211" s="332">
        <f t="shared" si="7"/>
        <v>9.4867807153965783E-2</v>
      </c>
      <c r="G211" s="377">
        <f>Muut[[#This Row],[Keskim. työttömyysaste 2024, %]]/$F$12</f>
        <v>0.87862508543779017</v>
      </c>
      <c r="H211" s="166">
        <v>0</v>
      </c>
      <c r="I211" s="383">
        <v>0</v>
      </c>
      <c r="J211" s="389">
        <v>147</v>
      </c>
      <c r="K211" s="269">
        <v>810.18</v>
      </c>
      <c r="L211" s="170">
        <f t="shared" si="8"/>
        <v>2.0254758201881065</v>
      </c>
      <c r="M211" s="377">
        <v>9.1501373026701049</v>
      </c>
      <c r="N211" s="166">
        <v>0</v>
      </c>
      <c r="O211" s="397">
        <v>0</v>
      </c>
      <c r="P211" s="269">
        <v>426</v>
      </c>
      <c r="Q211" s="15">
        <v>83</v>
      </c>
      <c r="R211" s="158">
        <v>0.19483568075117372</v>
      </c>
      <c r="S211" s="401">
        <v>1.3715783146192091</v>
      </c>
      <c r="T211" s="482">
        <v>87</v>
      </c>
      <c r="U211" s="197">
        <v>109477.6784918952</v>
      </c>
      <c r="V211" s="159">
        <v>0</v>
      </c>
      <c r="W211" s="159">
        <v>0</v>
      </c>
      <c r="X211" s="159">
        <v>294843.78000000003</v>
      </c>
      <c r="Y211" s="159">
        <v>683499.88427878846</v>
      </c>
      <c r="Z211" s="159">
        <v>0</v>
      </c>
      <c r="AA211" s="155">
        <v>0</v>
      </c>
      <c r="AB211" s="159">
        <v>70133.682045280206</v>
      </c>
      <c r="AC211" s="159">
        <v>65649.33</v>
      </c>
      <c r="AD211" s="174">
        <f>SUM(Muut[[#This Row],[Työttömyysaste]:[Työttömät ja palveluissa olevat ]])</f>
        <v>1223604.3548159639</v>
      </c>
      <c r="AF211" s="62"/>
    </row>
    <row r="212" spans="1:32" s="45" customFormat="1" x14ac:dyDescent="0.25">
      <c r="A212" s="90">
        <v>631</v>
      </c>
      <c r="B212" s="151" t="s">
        <v>211</v>
      </c>
      <c r="C212" s="395">
        <v>1919</v>
      </c>
      <c r="D212" s="134">
        <v>67.666666666666671</v>
      </c>
      <c r="E212" s="41">
        <v>900</v>
      </c>
      <c r="F212" s="332">
        <f t="shared" si="7"/>
        <v>7.5185185185185188E-2</v>
      </c>
      <c r="G212" s="377">
        <f>Muut[[#This Row],[Keskim. työttömyysaste 2024, %]]/$F$12</f>
        <v>0.69633305268433099</v>
      </c>
      <c r="H212" s="166">
        <v>0</v>
      </c>
      <c r="I212" s="383">
        <v>10</v>
      </c>
      <c r="J212" s="389">
        <v>64</v>
      </c>
      <c r="K212" s="269">
        <v>143.66999999999999</v>
      </c>
      <c r="L212" s="170">
        <f t="shared" si="8"/>
        <v>13.356998677524885</v>
      </c>
      <c r="M212" s="377">
        <v>1.3875408918879852</v>
      </c>
      <c r="N212" s="166">
        <v>0</v>
      </c>
      <c r="O212" s="397">
        <v>0</v>
      </c>
      <c r="P212" s="269">
        <v>519</v>
      </c>
      <c r="Q212" s="15">
        <v>71</v>
      </c>
      <c r="R212" s="158">
        <v>0.13680154142581888</v>
      </c>
      <c r="S212" s="401">
        <v>0.96303729841847374</v>
      </c>
      <c r="T212" s="482">
        <v>90.583333333333343</v>
      </c>
      <c r="U212" s="197">
        <v>101462.4593167265</v>
      </c>
      <c r="V212" s="159">
        <v>0</v>
      </c>
      <c r="W212" s="159">
        <v>0</v>
      </c>
      <c r="X212" s="159">
        <v>128367.36</v>
      </c>
      <c r="Y212" s="159">
        <v>121205.69302418415</v>
      </c>
      <c r="Z212" s="159">
        <v>0</v>
      </c>
      <c r="AA212" s="155">
        <v>0</v>
      </c>
      <c r="AB212" s="159">
        <v>57585.816817722996</v>
      </c>
      <c r="AC212" s="159">
        <v>68353.277500000011</v>
      </c>
      <c r="AD212" s="174">
        <f>SUM(Muut[[#This Row],[Työttömyysaste]:[Työttömät ja palveluissa olevat ]])</f>
        <v>476974.60665863362</v>
      </c>
      <c r="AF212" s="62"/>
    </row>
    <row r="213" spans="1:32" s="45" customFormat="1" x14ac:dyDescent="0.25">
      <c r="A213" s="90">
        <v>635</v>
      </c>
      <c r="B213" s="151" t="s">
        <v>212</v>
      </c>
      <c r="C213" s="395">
        <v>6238</v>
      </c>
      <c r="D213" s="134">
        <v>181.33333333333334</v>
      </c>
      <c r="E213" s="41">
        <v>2777</v>
      </c>
      <c r="F213" s="332">
        <f t="shared" si="7"/>
        <v>6.5298283519385436E-2</v>
      </c>
      <c r="G213" s="377">
        <f>Muut[[#This Row],[Keskim. työttömyysaste 2024, %]]/$F$12</f>
        <v>0.60476479490084545</v>
      </c>
      <c r="H213" s="166">
        <v>0</v>
      </c>
      <c r="I213" s="383">
        <v>22</v>
      </c>
      <c r="J213" s="389">
        <v>247</v>
      </c>
      <c r="K213" s="269">
        <v>560.67999999999995</v>
      </c>
      <c r="L213" s="170">
        <f t="shared" si="8"/>
        <v>11.125775843618465</v>
      </c>
      <c r="M213" s="377">
        <v>1.6658057935429211</v>
      </c>
      <c r="N213" s="166">
        <v>0</v>
      </c>
      <c r="O213" s="397">
        <v>0</v>
      </c>
      <c r="P213" s="269">
        <v>1735</v>
      </c>
      <c r="Q213" s="15">
        <v>249</v>
      </c>
      <c r="R213" s="158">
        <v>0.14351585014409221</v>
      </c>
      <c r="S213" s="401">
        <v>1.0103037960134578</v>
      </c>
      <c r="T213" s="482">
        <v>323.16666666666669</v>
      </c>
      <c r="U213" s="197">
        <v>286447.65548961062</v>
      </c>
      <c r="V213" s="159">
        <v>0</v>
      </c>
      <c r="W213" s="159">
        <v>0</v>
      </c>
      <c r="X213" s="159">
        <v>495417.78</v>
      </c>
      <c r="Y213" s="159">
        <v>473011.8185062962</v>
      </c>
      <c r="Z213" s="159">
        <v>0</v>
      </c>
      <c r="AA213" s="155">
        <v>0</v>
      </c>
      <c r="AB213" s="159">
        <v>196378.89147821555</v>
      </c>
      <c r="AC213" s="159">
        <v>243858.33500000002</v>
      </c>
      <c r="AD213" s="174">
        <f>SUM(Muut[[#This Row],[Työttömyysaste]:[Työttömät ja palveluissa olevat ]])</f>
        <v>1695114.4804741223</v>
      </c>
      <c r="AF213" s="62"/>
    </row>
    <row r="214" spans="1:32" s="45" customFormat="1" x14ac:dyDescent="0.25">
      <c r="A214" s="90">
        <v>636</v>
      </c>
      <c r="B214" s="151" t="s">
        <v>213</v>
      </c>
      <c r="C214" s="395">
        <v>8011</v>
      </c>
      <c r="D214" s="134">
        <v>318.25</v>
      </c>
      <c r="E214" s="41">
        <v>3656</v>
      </c>
      <c r="F214" s="332">
        <f t="shared" si="7"/>
        <v>8.704868708971554E-2</v>
      </c>
      <c r="G214" s="377">
        <f>Muut[[#This Row],[Keskim. työttömyysaste 2024, %]]/$F$12</f>
        <v>0.8062077371233044</v>
      </c>
      <c r="H214" s="166">
        <v>0</v>
      </c>
      <c r="I214" s="383">
        <v>43</v>
      </c>
      <c r="J214" s="389">
        <v>430</v>
      </c>
      <c r="K214" s="269">
        <v>749.98</v>
      </c>
      <c r="L214" s="170">
        <f t="shared" si="8"/>
        <v>10.681618176484706</v>
      </c>
      <c r="M214" s="377">
        <v>1.7350724910538609</v>
      </c>
      <c r="N214" s="166">
        <v>0</v>
      </c>
      <c r="O214" s="397">
        <v>0</v>
      </c>
      <c r="P214" s="269">
        <v>2351</v>
      </c>
      <c r="Q214" s="15">
        <v>461</v>
      </c>
      <c r="R214" s="158">
        <v>0.19608677158655891</v>
      </c>
      <c r="S214" s="401">
        <v>1.3803855775025649</v>
      </c>
      <c r="T214" s="482">
        <v>449.58333333333337</v>
      </c>
      <c r="U214" s="197">
        <v>490396.19672645762</v>
      </c>
      <c r="V214" s="159">
        <v>0</v>
      </c>
      <c r="W214" s="159">
        <v>0</v>
      </c>
      <c r="X214" s="159">
        <v>862468.2</v>
      </c>
      <c r="Y214" s="159">
        <v>632712.78383989446</v>
      </c>
      <c r="Z214" s="159">
        <v>0</v>
      </c>
      <c r="AA214" s="155">
        <v>0</v>
      </c>
      <c r="AB214" s="159">
        <v>344575.65772038419</v>
      </c>
      <c r="AC214" s="159">
        <v>339251.08750000002</v>
      </c>
      <c r="AD214" s="174">
        <f>SUM(Muut[[#This Row],[Työttömyysaste]:[Työttömät ja palveluissa olevat ]])</f>
        <v>2669403.925786736</v>
      </c>
      <c r="AF214" s="62"/>
    </row>
    <row r="215" spans="1:32" s="45" customFormat="1" x14ac:dyDescent="0.25">
      <c r="A215" s="90">
        <v>638</v>
      </c>
      <c r="B215" s="151" t="s">
        <v>214</v>
      </c>
      <c r="C215" s="395">
        <v>51737</v>
      </c>
      <c r="D215" s="134">
        <v>2365.6666666666665</v>
      </c>
      <c r="E215" s="41">
        <v>25362</v>
      </c>
      <c r="F215" s="332">
        <f t="shared" si="7"/>
        <v>9.3276029755802639E-2</v>
      </c>
      <c r="G215" s="377">
        <f>Muut[[#This Row],[Keskim. työttömyysaste 2024, %]]/$F$12</f>
        <v>0.86388272346678752</v>
      </c>
      <c r="H215" s="166">
        <v>1</v>
      </c>
      <c r="I215" s="383">
        <v>14191</v>
      </c>
      <c r="J215" s="389">
        <v>4820</v>
      </c>
      <c r="K215" s="269">
        <v>654.91999999999996</v>
      </c>
      <c r="L215" s="170">
        <f t="shared" si="8"/>
        <v>78.997434801197102</v>
      </c>
      <c r="M215" s="377">
        <v>0.23460738826013969</v>
      </c>
      <c r="N215" s="166">
        <v>3</v>
      </c>
      <c r="O215" s="397">
        <v>1717</v>
      </c>
      <c r="P215" s="269">
        <v>16839</v>
      </c>
      <c r="Q215" s="15">
        <v>2227</v>
      </c>
      <c r="R215" s="158">
        <v>0.13225250905635727</v>
      </c>
      <c r="S215" s="401">
        <v>0.93101362530891274</v>
      </c>
      <c r="T215" s="482">
        <v>3121</v>
      </c>
      <c r="U215" s="197">
        <v>3393668.6062316103</v>
      </c>
      <c r="V215" s="159">
        <v>1167093.5934000001</v>
      </c>
      <c r="W215" s="159">
        <v>4253068.2438000003</v>
      </c>
      <c r="X215" s="159">
        <v>9667666.8000000007</v>
      </c>
      <c r="Y215" s="159">
        <v>552516.40896080388</v>
      </c>
      <c r="Z215" s="159">
        <v>0</v>
      </c>
      <c r="AA215" s="155">
        <v>557114.99</v>
      </c>
      <c r="AB215" s="159">
        <v>1500910.2662200411</v>
      </c>
      <c r="AC215" s="159">
        <v>2355075.39</v>
      </c>
      <c r="AD215" s="174">
        <f>SUM(Muut[[#This Row],[Työttömyysaste]:[Työttömät ja palveluissa olevat ]])</f>
        <v>23447114.298612457</v>
      </c>
      <c r="AF215" s="62"/>
    </row>
    <row r="216" spans="1:32" s="45" customFormat="1" x14ac:dyDescent="0.25">
      <c r="A216" s="90">
        <v>678</v>
      </c>
      <c r="B216" s="151" t="s">
        <v>215</v>
      </c>
      <c r="C216" s="395">
        <v>23571</v>
      </c>
      <c r="D216" s="134">
        <v>1195.6666666666667</v>
      </c>
      <c r="E216" s="41">
        <v>10020</v>
      </c>
      <c r="F216" s="332">
        <f t="shared" si="7"/>
        <v>0.11932801064537592</v>
      </c>
      <c r="G216" s="377">
        <f>Muut[[#This Row],[Keskim. työttömyysaste 2024, %]]/$F$12</f>
        <v>1.1051650364201773</v>
      </c>
      <c r="H216" s="166">
        <v>0</v>
      </c>
      <c r="I216" s="383">
        <v>19</v>
      </c>
      <c r="J216" s="389">
        <v>1048</v>
      </c>
      <c r="K216" s="269">
        <v>1013.79</v>
      </c>
      <c r="L216" s="170">
        <f t="shared" si="8"/>
        <v>23.25037729707336</v>
      </c>
      <c r="M216" s="377">
        <v>0.79712176801072421</v>
      </c>
      <c r="N216" s="166">
        <v>0</v>
      </c>
      <c r="O216" s="397">
        <v>0</v>
      </c>
      <c r="P216" s="269">
        <v>6715</v>
      </c>
      <c r="Q216" s="15">
        <v>812</v>
      </c>
      <c r="R216" s="158">
        <v>0.12092330603127327</v>
      </c>
      <c r="S216" s="401">
        <v>0.85125980849664007</v>
      </c>
      <c r="T216" s="482">
        <v>1667.25</v>
      </c>
      <c r="U216" s="197">
        <v>1977964.736427818</v>
      </c>
      <c r="V216" s="159">
        <v>0</v>
      </c>
      <c r="W216" s="159">
        <v>0</v>
      </c>
      <c r="X216" s="159">
        <v>2102015.52</v>
      </c>
      <c r="Y216" s="159">
        <v>855273.33146090119</v>
      </c>
      <c r="Z216" s="159">
        <v>0</v>
      </c>
      <c r="AA216" s="155">
        <v>0</v>
      </c>
      <c r="AB216" s="159">
        <v>625226.80051967537</v>
      </c>
      <c r="AC216" s="159">
        <v>1258090.1775</v>
      </c>
      <c r="AD216" s="174">
        <f>SUM(Muut[[#This Row],[Työttömyysaste]:[Työttömät ja palveluissa olevat ]])</f>
        <v>6818570.5659083948</v>
      </c>
      <c r="AF216" s="62"/>
    </row>
    <row r="217" spans="1:32" s="45" customFormat="1" x14ac:dyDescent="0.25">
      <c r="A217" s="90">
        <v>680</v>
      </c>
      <c r="B217" s="151" t="s">
        <v>216</v>
      </c>
      <c r="C217" s="395">
        <v>25738</v>
      </c>
      <c r="D217" s="134">
        <v>1032.1666666666667</v>
      </c>
      <c r="E217" s="41">
        <v>12271</v>
      </c>
      <c r="F217" s="332">
        <f t="shared" si="7"/>
        <v>8.4114307445739278E-2</v>
      </c>
      <c r="G217" s="377">
        <f>Muut[[#This Row],[Keskim. työttömyysaste 2024, %]]/$F$12</f>
        <v>0.77903076695036433</v>
      </c>
      <c r="H217" s="166">
        <v>0</v>
      </c>
      <c r="I217" s="383">
        <v>362</v>
      </c>
      <c r="J217" s="389">
        <v>3509</v>
      </c>
      <c r="K217" s="269">
        <v>48.8</v>
      </c>
      <c r="L217" s="170">
        <f t="shared" si="8"/>
        <v>527.41803278688531</v>
      </c>
      <c r="M217" s="377">
        <v>3.5139833501764875E-2</v>
      </c>
      <c r="N217" s="166">
        <v>0</v>
      </c>
      <c r="O217" s="397">
        <v>0</v>
      </c>
      <c r="P217" s="269">
        <v>8638</v>
      </c>
      <c r="Q217" s="15">
        <v>1328</v>
      </c>
      <c r="R217" s="158">
        <v>0.15373929150266266</v>
      </c>
      <c r="S217" s="401">
        <v>1.0822734188984173</v>
      </c>
      <c r="T217" s="482">
        <v>1621.5833333333335</v>
      </c>
      <c r="U217" s="197">
        <v>1522449.1862908206</v>
      </c>
      <c r="V217" s="159">
        <v>0</v>
      </c>
      <c r="W217" s="159">
        <v>0</v>
      </c>
      <c r="X217" s="159">
        <v>7038141.6600000001</v>
      </c>
      <c r="Y217" s="159">
        <v>41169.609658106681</v>
      </c>
      <c r="Z217" s="159">
        <v>0</v>
      </c>
      <c r="AA217" s="155">
        <v>0</v>
      </c>
      <c r="AB217" s="159">
        <v>867979.03944472864</v>
      </c>
      <c r="AC217" s="159">
        <v>1223630.5675000001</v>
      </c>
      <c r="AD217" s="174">
        <f>SUM(Muut[[#This Row],[Työttömyysaste]:[Työttömät ja palveluissa olevat ]])</f>
        <v>10693370.062893657</v>
      </c>
      <c r="AF217" s="62"/>
    </row>
    <row r="218" spans="1:32" s="45" customFormat="1" x14ac:dyDescent="0.25">
      <c r="A218" s="90">
        <v>681</v>
      </c>
      <c r="B218" s="151" t="s">
        <v>217</v>
      </c>
      <c r="C218" s="395">
        <v>3246</v>
      </c>
      <c r="D218" s="134">
        <v>135.83333333333334</v>
      </c>
      <c r="E218" s="41">
        <v>1338</v>
      </c>
      <c r="F218" s="332">
        <f t="shared" si="7"/>
        <v>0.10151968111609368</v>
      </c>
      <c r="G218" s="377">
        <f>Muut[[#This Row],[Keskim. työttömyysaste 2024, %]]/$F$12</f>
        <v>0.94023189920982864</v>
      </c>
      <c r="H218" s="166">
        <v>0</v>
      </c>
      <c r="I218" s="383">
        <v>7</v>
      </c>
      <c r="J218" s="389">
        <v>209</v>
      </c>
      <c r="K218" s="269">
        <v>559.66</v>
      </c>
      <c r="L218" s="170">
        <f t="shared" si="8"/>
        <v>5.7999499696244152</v>
      </c>
      <c r="M218" s="377">
        <v>3.1954382287817693</v>
      </c>
      <c r="N218" s="166">
        <v>0</v>
      </c>
      <c r="O218" s="397">
        <v>0</v>
      </c>
      <c r="P218" s="269">
        <v>804</v>
      </c>
      <c r="Q218" s="15">
        <v>154</v>
      </c>
      <c r="R218" s="158">
        <v>0.19154228855721392</v>
      </c>
      <c r="S218" s="401">
        <v>1.3483939302325509</v>
      </c>
      <c r="T218" s="482">
        <v>176.08333333333334</v>
      </c>
      <c r="U218" s="197">
        <v>231737.80911532947</v>
      </c>
      <c r="V218" s="159">
        <v>0</v>
      </c>
      <c r="W218" s="159">
        <v>0</v>
      </c>
      <c r="X218" s="159">
        <v>419199.66</v>
      </c>
      <c r="Y218" s="159">
        <v>472151.30617327843</v>
      </c>
      <c r="Z218" s="159">
        <v>0</v>
      </c>
      <c r="AA218" s="155">
        <v>0</v>
      </c>
      <c r="AB218" s="159">
        <v>136383.78949518624</v>
      </c>
      <c r="AC218" s="159">
        <v>132870.7225</v>
      </c>
      <c r="AD218" s="174">
        <f>SUM(Muut[[#This Row],[Työttömyysaste]:[Työttömät ja palveluissa olevat ]])</f>
        <v>1392343.287283794</v>
      </c>
      <c r="AF218" s="62"/>
    </row>
    <row r="219" spans="1:32" s="45" customFormat="1" x14ac:dyDescent="0.25">
      <c r="A219" s="90">
        <v>683</v>
      </c>
      <c r="B219" s="151" t="s">
        <v>218</v>
      </c>
      <c r="C219" s="395">
        <v>3570</v>
      </c>
      <c r="D219" s="134">
        <v>124.16666666666667</v>
      </c>
      <c r="E219" s="41">
        <v>1369</v>
      </c>
      <c r="F219" s="332">
        <f t="shared" si="7"/>
        <v>9.0698806915023134E-2</v>
      </c>
      <c r="G219" s="377">
        <f>Muut[[#This Row],[Keskim. työttömyysaste 2024, %]]/$F$12</f>
        <v>0.84001358696406336</v>
      </c>
      <c r="H219" s="166">
        <v>0</v>
      </c>
      <c r="I219" s="383">
        <v>7</v>
      </c>
      <c r="J219" s="389">
        <v>70</v>
      </c>
      <c r="K219" s="269">
        <v>3454.14</v>
      </c>
      <c r="L219" s="170">
        <f t="shared" si="8"/>
        <v>1.0335423578662128</v>
      </c>
      <c r="M219" s="377">
        <v>17.931903532451621</v>
      </c>
      <c r="N219" s="166">
        <v>0</v>
      </c>
      <c r="O219" s="397">
        <v>0</v>
      </c>
      <c r="P219" s="269">
        <v>798</v>
      </c>
      <c r="Q219" s="15">
        <v>136</v>
      </c>
      <c r="R219" s="158">
        <v>0.17042606516290726</v>
      </c>
      <c r="S219" s="401">
        <v>1.1997427489775416</v>
      </c>
      <c r="T219" s="482">
        <v>167.41666666666669</v>
      </c>
      <c r="U219" s="197">
        <v>227702.56701970738</v>
      </c>
      <c r="V219" s="159">
        <v>0</v>
      </c>
      <c r="W219" s="159">
        <v>0</v>
      </c>
      <c r="X219" s="159">
        <v>140401.79999999999</v>
      </c>
      <c r="Y219" s="159">
        <v>2914049.088205996</v>
      </c>
      <c r="Z219" s="159">
        <v>0</v>
      </c>
      <c r="AA219" s="155">
        <v>0</v>
      </c>
      <c r="AB219" s="159">
        <v>133460.82308756051</v>
      </c>
      <c r="AC219" s="159">
        <v>126330.94250000002</v>
      </c>
      <c r="AD219" s="174">
        <f>SUM(Muut[[#This Row],[Työttömyysaste]:[Työttömät ja palveluissa olevat ]])</f>
        <v>3541945.2208132637</v>
      </c>
      <c r="AF219" s="62"/>
    </row>
    <row r="220" spans="1:32" s="45" customFormat="1" x14ac:dyDescent="0.25">
      <c r="A220" s="90">
        <v>684</v>
      </c>
      <c r="B220" s="151" t="s">
        <v>219</v>
      </c>
      <c r="C220" s="395">
        <v>38968</v>
      </c>
      <c r="D220" s="134">
        <v>1658.5</v>
      </c>
      <c r="E220" s="41">
        <v>18013</v>
      </c>
      <c r="F220" s="332">
        <f t="shared" si="7"/>
        <v>9.2072392161216904E-2</v>
      </c>
      <c r="G220" s="377">
        <f>Muut[[#This Row],[Keskim. työttömyysaste 2024, %]]/$F$12</f>
        <v>0.85273514647407089</v>
      </c>
      <c r="H220" s="166">
        <v>0</v>
      </c>
      <c r="I220" s="383">
        <v>118</v>
      </c>
      <c r="J220" s="389">
        <v>3681</v>
      </c>
      <c r="K220" s="269">
        <v>496.3</v>
      </c>
      <c r="L220" s="170">
        <f t="shared" si="8"/>
        <v>78.517025992343335</v>
      </c>
      <c r="M220" s="377">
        <v>0.23604284069249923</v>
      </c>
      <c r="N220" s="166">
        <v>0</v>
      </c>
      <c r="O220" s="397">
        <v>0</v>
      </c>
      <c r="P220" s="269">
        <v>11887</v>
      </c>
      <c r="Q220" s="15">
        <v>2051</v>
      </c>
      <c r="R220" s="158">
        <v>0.17254143181626988</v>
      </c>
      <c r="S220" s="401">
        <v>1.2146342258263134</v>
      </c>
      <c r="T220" s="482">
        <v>2317.9166666666665</v>
      </c>
      <c r="U220" s="197">
        <v>2523107.0654497752</v>
      </c>
      <c r="V220" s="159">
        <v>0</v>
      </c>
      <c r="W220" s="159">
        <v>0</v>
      </c>
      <c r="X220" s="159">
        <v>7383128.9400000004</v>
      </c>
      <c r="Y220" s="159">
        <v>418698.30478111369</v>
      </c>
      <c r="Z220" s="159">
        <v>0</v>
      </c>
      <c r="AA220" s="155">
        <v>0</v>
      </c>
      <c r="AB220" s="159">
        <v>1474860.9605139133</v>
      </c>
      <c r="AC220" s="159">
        <v>1749076.7375</v>
      </c>
      <c r="AD220" s="174">
        <f>SUM(Muut[[#This Row],[Työttömyysaste]:[Työttömät ja palveluissa olevat ]])</f>
        <v>13548872.008244803</v>
      </c>
      <c r="AF220" s="62"/>
    </row>
    <row r="221" spans="1:32" s="45" customFormat="1" x14ac:dyDescent="0.25">
      <c r="A221" s="90">
        <v>686</v>
      </c>
      <c r="B221" s="151" t="s">
        <v>220</v>
      </c>
      <c r="C221" s="395">
        <v>2935</v>
      </c>
      <c r="D221" s="134">
        <v>118.83333333333333</v>
      </c>
      <c r="E221" s="41">
        <v>1152</v>
      </c>
      <c r="F221" s="332">
        <f t="shared" si="7"/>
        <v>0.10315393518518517</v>
      </c>
      <c r="G221" s="377">
        <f>Muut[[#This Row],[Keskim. työttömyysaste 2024, %]]/$F$12</f>
        <v>0.95536766195337119</v>
      </c>
      <c r="H221" s="166">
        <v>0</v>
      </c>
      <c r="I221" s="383">
        <v>4</v>
      </c>
      <c r="J221" s="389">
        <v>123</v>
      </c>
      <c r="K221" s="269">
        <v>538.95000000000005</v>
      </c>
      <c r="L221" s="170">
        <f t="shared" si="8"/>
        <v>5.44577419055571</v>
      </c>
      <c r="M221" s="377">
        <v>3.4032593364045258</v>
      </c>
      <c r="N221" s="166">
        <v>0</v>
      </c>
      <c r="O221" s="397">
        <v>0</v>
      </c>
      <c r="P221" s="269">
        <v>714</v>
      </c>
      <c r="Q221" s="15">
        <v>87</v>
      </c>
      <c r="R221" s="158">
        <v>0.12184873949579832</v>
      </c>
      <c r="S221" s="401">
        <v>0.8577745519290122</v>
      </c>
      <c r="T221" s="482">
        <v>162.41666666666666</v>
      </c>
      <c r="U221" s="197">
        <v>212908.03038917069</v>
      </c>
      <c r="V221" s="159">
        <v>0</v>
      </c>
      <c r="W221" s="159">
        <v>0</v>
      </c>
      <c r="X221" s="159">
        <v>246706.02</v>
      </c>
      <c r="Y221" s="159">
        <v>454679.53125484835</v>
      </c>
      <c r="Z221" s="159">
        <v>0</v>
      </c>
      <c r="AA221" s="155">
        <v>0</v>
      </c>
      <c r="AB221" s="159">
        <v>78447.428536847045</v>
      </c>
      <c r="AC221" s="159">
        <v>122557.99249999999</v>
      </c>
      <c r="AD221" s="174">
        <f>SUM(Muut[[#This Row],[Työttömyysaste]:[Työttömät ja palveluissa olevat ]])</f>
        <v>1115299.002680866</v>
      </c>
      <c r="AF221" s="62"/>
    </row>
    <row r="222" spans="1:32" s="45" customFormat="1" x14ac:dyDescent="0.25">
      <c r="A222" s="90">
        <v>687</v>
      </c>
      <c r="B222" s="151" t="s">
        <v>221</v>
      </c>
      <c r="C222" s="395">
        <v>1413</v>
      </c>
      <c r="D222" s="134">
        <v>61.333333333333336</v>
      </c>
      <c r="E222" s="41">
        <v>517</v>
      </c>
      <c r="F222" s="332">
        <f t="shared" si="7"/>
        <v>0.11863313990973566</v>
      </c>
      <c r="G222" s="377">
        <f>Muut[[#This Row],[Keskim. työttömyysaste 2024, %]]/$F$12</f>
        <v>1.0987294406392052</v>
      </c>
      <c r="H222" s="166">
        <v>0</v>
      </c>
      <c r="I222" s="383">
        <v>0</v>
      </c>
      <c r="J222" s="389">
        <v>35</v>
      </c>
      <c r="K222" s="269">
        <v>1150.81</v>
      </c>
      <c r="L222" s="170">
        <f t="shared" si="8"/>
        <v>1.2278308321964531</v>
      </c>
      <c r="M222" s="377">
        <v>15.094409890982584</v>
      </c>
      <c r="N222" s="166">
        <v>0</v>
      </c>
      <c r="O222" s="397">
        <v>0</v>
      </c>
      <c r="P222" s="269">
        <v>299</v>
      </c>
      <c r="Q222" s="15">
        <v>46</v>
      </c>
      <c r="R222" s="158">
        <v>0.15384615384615385</v>
      </c>
      <c r="S222" s="401">
        <v>1.0830256942127583</v>
      </c>
      <c r="T222" s="482">
        <v>78.666666666666671</v>
      </c>
      <c r="U222" s="197">
        <v>117881.68184238936</v>
      </c>
      <c r="V222" s="159">
        <v>0</v>
      </c>
      <c r="W222" s="159">
        <v>0</v>
      </c>
      <c r="X222" s="159">
        <v>70200.899999999994</v>
      </c>
      <c r="Y222" s="159">
        <v>970868.82152962603</v>
      </c>
      <c r="Z222" s="159">
        <v>0</v>
      </c>
      <c r="AA222" s="155">
        <v>0</v>
      </c>
      <c r="AB222" s="159">
        <v>47684.624932549072</v>
      </c>
      <c r="AC222" s="159">
        <v>59361.080000000009</v>
      </c>
      <c r="AD222" s="174">
        <f>SUM(Muut[[#This Row],[Työttömyysaste]:[Työttömät ja palveluissa olevat ]])</f>
        <v>1265997.1083045644</v>
      </c>
      <c r="AF222" s="62"/>
    </row>
    <row r="223" spans="1:32" s="45" customFormat="1" x14ac:dyDescent="0.25">
      <c r="A223" s="90">
        <v>689</v>
      </c>
      <c r="B223" s="151" t="s">
        <v>222</v>
      </c>
      <c r="C223" s="395">
        <v>3008</v>
      </c>
      <c r="D223" s="134">
        <v>162</v>
      </c>
      <c r="E223" s="41">
        <v>1131</v>
      </c>
      <c r="F223" s="332">
        <f t="shared" si="7"/>
        <v>0.14323607427055704</v>
      </c>
      <c r="G223" s="377">
        <f>Muut[[#This Row],[Keskim. työttömyysaste 2024, %]]/$F$12</f>
        <v>1.3265913039340329</v>
      </c>
      <c r="H223" s="166">
        <v>0</v>
      </c>
      <c r="I223" s="383">
        <v>6</v>
      </c>
      <c r="J223" s="389">
        <v>182</v>
      </c>
      <c r="K223" s="269">
        <v>351.48</v>
      </c>
      <c r="L223" s="170">
        <f t="shared" si="8"/>
        <v>8.5580971890292474</v>
      </c>
      <c r="M223" s="377">
        <v>2.1655960955570519</v>
      </c>
      <c r="N223" s="166">
        <v>0</v>
      </c>
      <c r="O223" s="397">
        <v>0</v>
      </c>
      <c r="P223" s="269">
        <v>655</v>
      </c>
      <c r="Q223" s="15">
        <v>114</v>
      </c>
      <c r="R223" s="158">
        <v>0.17404580152671756</v>
      </c>
      <c r="S223" s="401">
        <v>1.2252244876513798</v>
      </c>
      <c r="T223" s="482">
        <v>228</v>
      </c>
      <c r="U223" s="197">
        <v>302990.05774479511</v>
      </c>
      <c r="V223" s="159">
        <v>0</v>
      </c>
      <c r="W223" s="159">
        <v>0</v>
      </c>
      <c r="X223" s="159">
        <v>365044.68</v>
      </c>
      <c r="Y223" s="159">
        <v>296522.42628342909</v>
      </c>
      <c r="Z223" s="159">
        <v>0</v>
      </c>
      <c r="AA223" s="155">
        <v>0</v>
      </c>
      <c r="AB223" s="159">
        <v>114839.40906593272</v>
      </c>
      <c r="AC223" s="159">
        <v>172046.52000000002</v>
      </c>
      <c r="AD223" s="174">
        <f>SUM(Muut[[#This Row],[Työttömyysaste]:[Työttömät ja palveluissa olevat ]])</f>
        <v>1251443.0930941571</v>
      </c>
      <c r="AF223" s="62"/>
    </row>
    <row r="224" spans="1:32" s="45" customFormat="1" x14ac:dyDescent="0.25">
      <c r="A224" s="90">
        <v>691</v>
      </c>
      <c r="B224" s="151" t="s">
        <v>223</v>
      </c>
      <c r="C224" s="395">
        <v>2556</v>
      </c>
      <c r="D224" s="134">
        <v>65.333333333333329</v>
      </c>
      <c r="E224" s="41">
        <v>1064</v>
      </c>
      <c r="F224" s="332">
        <f t="shared" si="7"/>
        <v>6.1403508771929821E-2</v>
      </c>
      <c r="G224" s="377">
        <f>Muut[[#This Row],[Keskim. työttömyysaste 2024, %]]/$F$12</f>
        <v>0.5686930557313048</v>
      </c>
      <c r="H224" s="166">
        <v>0</v>
      </c>
      <c r="I224" s="383">
        <v>1</v>
      </c>
      <c r="J224" s="389">
        <v>14</v>
      </c>
      <c r="K224" s="269">
        <v>473.7</v>
      </c>
      <c r="L224" s="170">
        <f t="shared" si="8"/>
        <v>5.3958201393286895</v>
      </c>
      <c r="M224" s="377">
        <v>3.434766426492732</v>
      </c>
      <c r="N224" s="166">
        <v>0</v>
      </c>
      <c r="O224" s="397">
        <v>0</v>
      </c>
      <c r="P224" s="269">
        <v>621</v>
      </c>
      <c r="Q224" s="15">
        <v>94</v>
      </c>
      <c r="R224" s="158">
        <v>0.15136876006441224</v>
      </c>
      <c r="S224" s="401">
        <v>1.0655856669307493</v>
      </c>
      <c r="T224" s="482">
        <v>94.833333333333329</v>
      </c>
      <c r="U224" s="197">
        <v>110370.28767260892</v>
      </c>
      <c r="V224" s="159">
        <v>0</v>
      </c>
      <c r="W224" s="159">
        <v>0</v>
      </c>
      <c r="X224" s="159">
        <v>28080.36</v>
      </c>
      <c r="Y224" s="159">
        <v>399632.05112797412</v>
      </c>
      <c r="Z224" s="159">
        <v>0</v>
      </c>
      <c r="AA224" s="155">
        <v>0</v>
      </c>
      <c r="AB224" s="159">
        <v>84868.527819272858</v>
      </c>
      <c r="AC224" s="159">
        <v>71560.285000000003</v>
      </c>
      <c r="AD224" s="174">
        <f>SUM(Muut[[#This Row],[Työttömyysaste]:[Työttömät ja palveluissa olevat ]])</f>
        <v>694511.51161985588</v>
      </c>
      <c r="AF224" s="62"/>
    </row>
    <row r="225" spans="1:32" s="45" customFormat="1" x14ac:dyDescent="0.25">
      <c r="A225" s="90">
        <v>694</v>
      </c>
      <c r="B225" s="151" t="s">
        <v>224</v>
      </c>
      <c r="C225" s="395">
        <v>28643</v>
      </c>
      <c r="D225" s="134">
        <v>1460.3333333333333</v>
      </c>
      <c r="E225" s="41">
        <v>13498</v>
      </c>
      <c r="F225" s="332">
        <f t="shared" si="7"/>
        <v>0.1081888674865412</v>
      </c>
      <c r="G225" s="377">
        <f>Muut[[#This Row],[Keskim. työttömyysaste 2024, %]]/$F$12</f>
        <v>1.0019990531087797</v>
      </c>
      <c r="H225" s="166">
        <v>0</v>
      </c>
      <c r="I225" s="383">
        <v>122</v>
      </c>
      <c r="J225" s="389">
        <v>2330</v>
      </c>
      <c r="K225" s="269">
        <v>121.01</v>
      </c>
      <c r="L225" s="170">
        <f t="shared" si="8"/>
        <v>236.69944632674984</v>
      </c>
      <c r="M225" s="377">
        <v>7.8299219307742959E-2</v>
      </c>
      <c r="N225" s="166">
        <v>0</v>
      </c>
      <c r="O225" s="397">
        <v>0</v>
      </c>
      <c r="P225" s="269">
        <v>8936</v>
      </c>
      <c r="Q225" s="15">
        <v>1334</v>
      </c>
      <c r="R225" s="158">
        <v>0.14928379588182633</v>
      </c>
      <c r="S225" s="401">
        <v>1.0509082133525993</v>
      </c>
      <c r="T225" s="482">
        <v>2118.583333333333</v>
      </c>
      <c r="U225" s="197">
        <v>2179210.6566213295</v>
      </c>
      <c r="V225" s="159">
        <v>0</v>
      </c>
      <c r="W225" s="159">
        <v>0</v>
      </c>
      <c r="X225" s="159">
        <v>4673374.2</v>
      </c>
      <c r="Y225" s="159">
        <v>102088.82099851416</v>
      </c>
      <c r="Z225" s="159">
        <v>0</v>
      </c>
      <c r="AA225" s="155">
        <v>0</v>
      </c>
      <c r="AB225" s="159">
        <v>937952.26883962296</v>
      </c>
      <c r="AC225" s="159">
        <v>1598661.7974999999</v>
      </c>
      <c r="AD225" s="174">
        <f>SUM(Muut[[#This Row],[Työttömyysaste]:[Työttömät ja palveluissa olevat ]])</f>
        <v>9491287.743959466</v>
      </c>
      <c r="AF225" s="62"/>
    </row>
    <row r="226" spans="1:32" s="45" customFormat="1" x14ac:dyDescent="0.25">
      <c r="A226" s="90">
        <v>697</v>
      </c>
      <c r="B226" s="151" t="s">
        <v>225</v>
      </c>
      <c r="C226" s="395">
        <v>1163</v>
      </c>
      <c r="D226" s="134">
        <v>47.333333333333336</v>
      </c>
      <c r="E226" s="41">
        <v>465</v>
      </c>
      <c r="F226" s="332">
        <f t="shared" si="7"/>
        <v>0.10179211469534051</v>
      </c>
      <c r="G226" s="377">
        <f>Muut[[#This Row],[Keskim. työttömyysaste 2024, %]]/$F$12</f>
        <v>0.94275506258867003</v>
      </c>
      <c r="H226" s="166">
        <v>0</v>
      </c>
      <c r="I226" s="383">
        <v>0</v>
      </c>
      <c r="J226" s="389">
        <v>43</v>
      </c>
      <c r="K226" s="269">
        <v>835.9</v>
      </c>
      <c r="L226" s="170">
        <f t="shared" si="8"/>
        <v>1.3913147505682499</v>
      </c>
      <c r="M226" s="377">
        <v>13.320768611408736</v>
      </c>
      <c r="N226" s="166">
        <v>0</v>
      </c>
      <c r="O226" s="397">
        <v>0</v>
      </c>
      <c r="P226" s="269">
        <v>244</v>
      </c>
      <c r="Q226" s="15">
        <v>20</v>
      </c>
      <c r="R226" s="158">
        <v>8.1967213114754092E-2</v>
      </c>
      <c r="S226" s="401">
        <v>0.57702188626089568</v>
      </c>
      <c r="T226" s="482">
        <v>76.166666666666671</v>
      </c>
      <c r="U226" s="197">
        <v>83251.484782442029</v>
      </c>
      <c r="V226" s="159">
        <v>0</v>
      </c>
      <c r="W226" s="159">
        <v>0</v>
      </c>
      <c r="X226" s="159">
        <v>86246.82</v>
      </c>
      <c r="Y226" s="159">
        <v>705198.2933035118</v>
      </c>
      <c r="Z226" s="159">
        <v>0</v>
      </c>
      <c r="AA226" s="155">
        <v>0</v>
      </c>
      <c r="AB226" s="159">
        <v>20910.742297959499</v>
      </c>
      <c r="AC226" s="159">
        <v>57474.605000000003</v>
      </c>
      <c r="AD226" s="174">
        <f>SUM(Muut[[#This Row],[Työttömyysaste]:[Työttömät ja palveluissa olevat ]])</f>
        <v>953081.94538391335</v>
      </c>
      <c r="AF226" s="62"/>
    </row>
    <row r="227" spans="1:32" s="45" customFormat="1" x14ac:dyDescent="0.25">
      <c r="A227" s="90">
        <v>698</v>
      </c>
      <c r="B227" s="151" t="s">
        <v>226</v>
      </c>
      <c r="C227" s="395">
        <v>65722</v>
      </c>
      <c r="D227" s="134">
        <v>2960.5</v>
      </c>
      <c r="E227" s="41">
        <v>31891</v>
      </c>
      <c r="F227" s="332">
        <f t="shared" si="7"/>
        <v>9.2831833432629893E-2</v>
      </c>
      <c r="G227" s="377">
        <f>Muut[[#This Row],[Keskim. työttömyysaste 2024, %]]/$F$12</f>
        <v>0.85976876696133786</v>
      </c>
      <c r="H227" s="166">
        <v>0</v>
      </c>
      <c r="I227" s="383">
        <v>140</v>
      </c>
      <c r="J227" s="389">
        <v>3616</v>
      </c>
      <c r="K227" s="269">
        <v>7581.53</v>
      </c>
      <c r="L227" s="170">
        <f t="shared" si="8"/>
        <v>8.6686987982636747</v>
      </c>
      <c r="M227" s="377">
        <v>2.1379658342347438</v>
      </c>
      <c r="N227" s="166">
        <v>0</v>
      </c>
      <c r="O227" s="397">
        <v>0</v>
      </c>
      <c r="P227" s="269">
        <v>20740</v>
      </c>
      <c r="Q227" s="15">
        <v>2032</v>
      </c>
      <c r="R227" s="158">
        <v>9.7974927675988421E-2</v>
      </c>
      <c r="S227" s="401">
        <v>0.68971086640125889</v>
      </c>
      <c r="T227" s="482">
        <v>4186.833333333333</v>
      </c>
      <c r="U227" s="197">
        <v>4290479.5399665562</v>
      </c>
      <c r="V227" s="159">
        <v>0</v>
      </c>
      <c r="W227" s="159">
        <v>0</v>
      </c>
      <c r="X227" s="159">
        <v>7252755.8399999999</v>
      </c>
      <c r="Y227" s="159">
        <v>6396078.4981808523</v>
      </c>
      <c r="Z227" s="159">
        <v>0</v>
      </c>
      <c r="AA227" s="155">
        <v>0</v>
      </c>
      <c r="AB227" s="159">
        <v>1412457.1728201895</v>
      </c>
      <c r="AC227" s="159">
        <v>3159342.5649999999</v>
      </c>
      <c r="AD227" s="174">
        <f>SUM(Muut[[#This Row],[Työttömyysaste]:[Työttömät ja palveluissa olevat ]])</f>
        <v>22511113.615967598</v>
      </c>
      <c r="AF227" s="62"/>
    </row>
    <row r="228" spans="1:32" s="45" customFormat="1" x14ac:dyDescent="0.25">
      <c r="A228" s="90">
        <v>700</v>
      </c>
      <c r="B228" s="151" t="s">
        <v>227</v>
      </c>
      <c r="C228" s="395">
        <v>4733</v>
      </c>
      <c r="D228" s="134">
        <v>217.25</v>
      </c>
      <c r="E228" s="41">
        <v>1936</v>
      </c>
      <c r="F228" s="332">
        <f t="shared" si="7"/>
        <v>0.11221590909090909</v>
      </c>
      <c r="G228" s="377">
        <f>Muut[[#This Row],[Keskim. työttömyysaste 2024, %]]/$F$12</f>
        <v>1.039295791379085</v>
      </c>
      <c r="H228" s="166">
        <v>0</v>
      </c>
      <c r="I228" s="383">
        <v>11</v>
      </c>
      <c r="J228" s="389">
        <v>199</v>
      </c>
      <c r="K228" s="269">
        <v>942.22</v>
      </c>
      <c r="L228" s="170">
        <f t="shared" si="8"/>
        <v>5.0232429793466489</v>
      </c>
      <c r="M228" s="377">
        <v>3.6895252597098289</v>
      </c>
      <c r="N228" s="166">
        <v>3</v>
      </c>
      <c r="O228" s="397">
        <v>292</v>
      </c>
      <c r="P228" s="269">
        <v>1182</v>
      </c>
      <c r="Q228" s="15">
        <v>164</v>
      </c>
      <c r="R228" s="158">
        <v>0.13874788494077833</v>
      </c>
      <c r="S228" s="401">
        <v>0.97673890865549928</v>
      </c>
      <c r="T228" s="482">
        <v>290.75</v>
      </c>
      <c r="U228" s="197">
        <v>373498.68143674615</v>
      </c>
      <c r="V228" s="159">
        <v>0</v>
      </c>
      <c r="W228" s="159">
        <v>0</v>
      </c>
      <c r="X228" s="159">
        <v>399142.26</v>
      </c>
      <c r="Y228" s="159">
        <v>794894.04942748544</v>
      </c>
      <c r="Z228" s="159">
        <v>0</v>
      </c>
      <c r="AA228" s="155">
        <v>94745.24</v>
      </c>
      <c r="AB228" s="159">
        <v>144049.72773540745</v>
      </c>
      <c r="AC228" s="159">
        <v>219397.04250000001</v>
      </c>
      <c r="AD228" s="174">
        <f>SUM(Muut[[#This Row],[Työttömyysaste]:[Työttömät ja palveluissa olevat ]])</f>
        <v>2025727.0010996391</v>
      </c>
      <c r="AF228" s="62"/>
    </row>
    <row r="229" spans="1:32" s="45" customFormat="1" x14ac:dyDescent="0.25">
      <c r="A229" s="90">
        <v>702</v>
      </c>
      <c r="B229" s="151" t="s">
        <v>228</v>
      </c>
      <c r="C229" s="395">
        <v>4039</v>
      </c>
      <c r="D229" s="134">
        <v>173.58333333333334</v>
      </c>
      <c r="E229" s="41">
        <v>1625</v>
      </c>
      <c r="F229" s="332">
        <f t="shared" si="7"/>
        <v>0.10682051282051283</v>
      </c>
      <c r="G229" s="377">
        <f>Muut[[#This Row],[Keskim. työttömyysaste 2024, %]]/$F$12</f>
        <v>0.98932593699682869</v>
      </c>
      <c r="H229" s="166">
        <v>0</v>
      </c>
      <c r="I229" s="383">
        <v>11</v>
      </c>
      <c r="J229" s="389">
        <v>144</v>
      </c>
      <c r="K229" s="269">
        <v>776.93</v>
      </c>
      <c r="L229" s="170">
        <f t="shared" si="8"/>
        <v>5.1986665465357245</v>
      </c>
      <c r="M229" s="377">
        <v>3.565026087374223</v>
      </c>
      <c r="N229" s="166">
        <v>0</v>
      </c>
      <c r="O229" s="397">
        <v>0</v>
      </c>
      <c r="P229" s="269">
        <v>946</v>
      </c>
      <c r="Q229" s="15">
        <v>142</v>
      </c>
      <c r="R229" s="158">
        <v>0.15010570824524314</v>
      </c>
      <c r="S229" s="401">
        <v>1.0566942027044142</v>
      </c>
      <c r="T229" s="482">
        <v>275.5</v>
      </c>
      <c r="U229" s="197">
        <v>303407.73480212741</v>
      </c>
      <c r="V229" s="159">
        <v>0</v>
      </c>
      <c r="W229" s="159">
        <v>0</v>
      </c>
      <c r="X229" s="159">
        <v>288826.56</v>
      </c>
      <c r="Y229" s="159">
        <v>655448.86950149224</v>
      </c>
      <c r="Z229" s="159">
        <v>0</v>
      </c>
      <c r="AA229" s="155">
        <v>0</v>
      </c>
      <c r="AB229" s="159">
        <v>132990.50248797267</v>
      </c>
      <c r="AC229" s="159">
        <v>207889.54500000001</v>
      </c>
      <c r="AD229" s="174">
        <f>SUM(Muut[[#This Row],[Työttömyysaste]:[Työttömät ja palveluissa olevat ]])</f>
        <v>1588563.2117915922</v>
      </c>
      <c r="AF229" s="62"/>
    </row>
    <row r="230" spans="1:32" s="45" customFormat="1" x14ac:dyDescent="0.25">
      <c r="A230" s="90">
        <v>704</v>
      </c>
      <c r="B230" s="151" t="s">
        <v>229</v>
      </c>
      <c r="C230" s="395">
        <v>6418</v>
      </c>
      <c r="D230" s="134">
        <v>144.75</v>
      </c>
      <c r="E230" s="41">
        <v>3175</v>
      </c>
      <c r="F230" s="332">
        <f t="shared" si="7"/>
        <v>4.5590551181102362E-2</v>
      </c>
      <c r="G230" s="377">
        <f>Muut[[#This Row],[Keskim. työttömyysaste 2024, %]]/$F$12</f>
        <v>0.42224020063667611</v>
      </c>
      <c r="H230" s="166">
        <v>0</v>
      </c>
      <c r="I230" s="383">
        <v>101</v>
      </c>
      <c r="J230" s="389">
        <v>208</v>
      </c>
      <c r="K230" s="269">
        <v>127.16</v>
      </c>
      <c r="L230" s="170">
        <f t="shared" si="8"/>
        <v>50.471846492607739</v>
      </c>
      <c r="M230" s="377">
        <v>0.36720237411314</v>
      </c>
      <c r="N230" s="166">
        <v>0</v>
      </c>
      <c r="O230" s="397">
        <v>0</v>
      </c>
      <c r="P230" s="269">
        <v>2236</v>
      </c>
      <c r="Q230" s="15">
        <v>179</v>
      </c>
      <c r="R230" s="158">
        <v>8.0053667262969586E-2</v>
      </c>
      <c r="S230" s="401">
        <v>0.56355116065140609</v>
      </c>
      <c r="T230" s="482">
        <v>213.41666666666669</v>
      </c>
      <c r="U230" s="197">
        <v>205765.56255161221</v>
      </c>
      <c r="V230" s="159">
        <v>0</v>
      </c>
      <c r="W230" s="159">
        <v>0</v>
      </c>
      <c r="X230" s="159">
        <v>417193.92</v>
      </c>
      <c r="Y230" s="159">
        <v>107277.2041828862</v>
      </c>
      <c r="Z230" s="159">
        <v>0</v>
      </c>
      <c r="AA230" s="155">
        <v>0</v>
      </c>
      <c r="AB230" s="159">
        <v>112701.71123673217</v>
      </c>
      <c r="AC230" s="159">
        <v>161042.08250000002</v>
      </c>
      <c r="AD230" s="174">
        <f>SUM(Muut[[#This Row],[Työttömyysaste]:[Työttömät ja palveluissa olevat ]])</f>
        <v>1003980.4804712306</v>
      </c>
      <c r="AF230" s="62"/>
    </row>
    <row r="231" spans="1:32" s="45" customFormat="1" x14ac:dyDescent="0.25">
      <c r="A231" s="90">
        <v>707</v>
      </c>
      <c r="B231" s="151" t="s">
        <v>230</v>
      </c>
      <c r="C231" s="395">
        <v>1881</v>
      </c>
      <c r="D231" s="134">
        <v>118.41666666666667</v>
      </c>
      <c r="E231" s="41">
        <v>716</v>
      </c>
      <c r="F231" s="332">
        <f t="shared" si="7"/>
        <v>0.16538640595903167</v>
      </c>
      <c r="G231" s="377">
        <f>Muut[[#This Row],[Keskim. työttömyysaste 2024, %]]/$F$12</f>
        <v>1.5317382094662311</v>
      </c>
      <c r="H231" s="166">
        <v>0</v>
      </c>
      <c r="I231" s="383">
        <v>2</v>
      </c>
      <c r="J231" s="389">
        <v>89</v>
      </c>
      <c r="K231" s="269">
        <v>428.07</v>
      </c>
      <c r="L231" s="170">
        <f t="shared" si="8"/>
        <v>4.3941411451398134</v>
      </c>
      <c r="M231" s="377">
        <v>4.2177484167659394</v>
      </c>
      <c r="N231" s="166">
        <v>3</v>
      </c>
      <c r="O231" s="397">
        <v>333</v>
      </c>
      <c r="P231" s="269">
        <v>398</v>
      </c>
      <c r="Q231" s="15">
        <v>63</v>
      </c>
      <c r="R231" s="158">
        <v>0.15829145728643215</v>
      </c>
      <c r="S231" s="401">
        <v>1.1143191502013177</v>
      </c>
      <c r="T231" s="482">
        <v>156.16666666666669</v>
      </c>
      <c r="U231" s="197">
        <v>218769.48350241414</v>
      </c>
      <c r="V231" s="159">
        <v>0</v>
      </c>
      <c r="W231" s="159">
        <v>0</v>
      </c>
      <c r="X231" s="159">
        <v>178510.86000000002</v>
      </c>
      <c r="Y231" s="159">
        <v>361136.77881856007</v>
      </c>
      <c r="Z231" s="159">
        <v>0</v>
      </c>
      <c r="AA231" s="155">
        <v>108048.51000000001</v>
      </c>
      <c r="AB231" s="159">
        <v>65312.42945883362</v>
      </c>
      <c r="AC231" s="159">
        <v>117841.80500000002</v>
      </c>
      <c r="AD231" s="174">
        <f>SUM(Muut[[#This Row],[Työttömyysaste]:[Työttömät ja palveluissa olevat ]])</f>
        <v>1049619.866779808</v>
      </c>
      <c r="AF231" s="62"/>
    </row>
    <row r="232" spans="1:32" s="45" customFormat="1" x14ac:dyDescent="0.25">
      <c r="A232" s="90">
        <v>710</v>
      </c>
      <c r="B232" s="151" t="s">
        <v>231</v>
      </c>
      <c r="C232" s="395">
        <v>27036</v>
      </c>
      <c r="D232" s="134">
        <v>1069.0833333333333</v>
      </c>
      <c r="E232" s="41">
        <v>12656</v>
      </c>
      <c r="F232" s="332">
        <f t="shared" si="7"/>
        <v>8.4472450484618614E-2</v>
      </c>
      <c r="G232" s="377">
        <f>Muut[[#This Row],[Keskim. työttömyysaste 2024, %]]/$F$12</f>
        <v>0.78234773471397678</v>
      </c>
      <c r="H232" s="166">
        <v>3</v>
      </c>
      <c r="I232" s="383">
        <v>17143</v>
      </c>
      <c r="J232" s="389">
        <v>1683</v>
      </c>
      <c r="K232" s="269">
        <v>1152.1400000000001</v>
      </c>
      <c r="L232" s="170">
        <f t="shared" si="8"/>
        <v>23.465898241533147</v>
      </c>
      <c r="M232" s="377">
        <v>0.78980065741342953</v>
      </c>
      <c r="N232" s="166">
        <v>3</v>
      </c>
      <c r="O232" s="397">
        <v>1770</v>
      </c>
      <c r="P232" s="269">
        <v>8085</v>
      </c>
      <c r="Q232" s="15">
        <v>1302</v>
      </c>
      <c r="R232" s="158">
        <v>0.16103896103896104</v>
      </c>
      <c r="S232" s="401">
        <v>1.1336606617343936</v>
      </c>
      <c r="T232" s="482">
        <v>1429</v>
      </c>
      <c r="U232" s="197">
        <v>1606037.4463003571</v>
      </c>
      <c r="V232" s="159">
        <v>609883.49520000012</v>
      </c>
      <c r="W232" s="159">
        <v>5137787.9573999997</v>
      </c>
      <c r="X232" s="159">
        <v>3375660.42</v>
      </c>
      <c r="Y232" s="159">
        <v>971990.86212071811</v>
      </c>
      <c r="Z232" s="159">
        <v>0</v>
      </c>
      <c r="AA232" s="155">
        <v>574311.9</v>
      </c>
      <c r="AB232" s="159">
        <v>955043.08311428723</v>
      </c>
      <c r="AC232" s="159">
        <v>1078309.1100000001</v>
      </c>
      <c r="AD232" s="174">
        <f>SUM(Muut[[#This Row],[Työttömyysaste]:[Työttömät ja palveluissa olevat ]])</f>
        <v>14309024.274135362</v>
      </c>
      <c r="AF232" s="62"/>
    </row>
    <row r="233" spans="1:32" s="45" customFormat="1" x14ac:dyDescent="0.25">
      <c r="A233" s="90">
        <v>729</v>
      </c>
      <c r="B233" s="151" t="s">
        <v>232</v>
      </c>
      <c r="C233" s="395">
        <v>8858</v>
      </c>
      <c r="D233" s="134">
        <v>493.16666666666669</v>
      </c>
      <c r="E233" s="41">
        <v>3559</v>
      </c>
      <c r="F233" s="332">
        <f t="shared" si="7"/>
        <v>0.13856888639130843</v>
      </c>
      <c r="G233" s="377">
        <f>Muut[[#This Row],[Keskim. työttömyysaste 2024, %]]/$F$12</f>
        <v>1.2833658044502745</v>
      </c>
      <c r="H233" s="166">
        <v>0</v>
      </c>
      <c r="I233" s="383">
        <v>12</v>
      </c>
      <c r="J233" s="389">
        <v>246</v>
      </c>
      <c r="K233" s="269">
        <v>1251.76</v>
      </c>
      <c r="L233" s="170">
        <f t="shared" si="8"/>
        <v>7.0764363775803671</v>
      </c>
      <c r="M233" s="377">
        <v>2.6190275541340489</v>
      </c>
      <c r="N233" s="166">
        <v>0</v>
      </c>
      <c r="O233" s="397">
        <v>0</v>
      </c>
      <c r="P233" s="269">
        <v>2182</v>
      </c>
      <c r="Q233" s="15">
        <v>296</v>
      </c>
      <c r="R233" s="158">
        <v>0.13565536205316223</v>
      </c>
      <c r="S233" s="401">
        <v>0.95496857729850904</v>
      </c>
      <c r="T233" s="482">
        <v>718.16666666666674</v>
      </c>
      <c r="U233" s="197">
        <v>863176.362681653</v>
      </c>
      <c r="V233" s="159">
        <v>0</v>
      </c>
      <c r="W233" s="159">
        <v>0</v>
      </c>
      <c r="X233" s="159">
        <v>493412.04</v>
      </c>
      <c r="Y233" s="159">
        <v>1056034.2333121235</v>
      </c>
      <c r="Z233" s="159">
        <v>0</v>
      </c>
      <c r="AA233" s="155">
        <v>0</v>
      </c>
      <c r="AB233" s="159">
        <v>263585.9192542496</v>
      </c>
      <c r="AC233" s="159">
        <v>541921.38500000013</v>
      </c>
      <c r="AD233" s="174">
        <f>SUM(Muut[[#This Row],[Työttömyysaste]:[Työttömät ja palveluissa olevat ]])</f>
        <v>3218129.940248026</v>
      </c>
      <c r="AF233" s="62"/>
    </row>
    <row r="234" spans="1:32" s="45" customFormat="1" x14ac:dyDescent="0.25">
      <c r="A234" s="90">
        <v>732</v>
      </c>
      <c r="B234" s="151" t="s">
        <v>233</v>
      </c>
      <c r="C234" s="395">
        <v>3285</v>
      </c>
      <c r="D234" s="134">
        <v>170.25</v>
      </c>
      <c r="E234" s="41">
        <v>1330</v>
      </c>
      <c r="F234" s="332">
        <f t="shared" si="7"/>
        <v>0.12800751879699249</v>
      </c>
      <c r="G234" s="377">
        <f>Muut[[#This Row],[Keskim. työttömyysaste 2024, %]]/$F$12</f>
        <v>1.1855509314888324</v>
      </c>
      <c r="H234" s="166">
        <v>0</v>
      </c>
      <c r="I234" s="383">
        <v>10</v>
      </c>
      <c r="J234" s="389">
        <v>139</v>
      </c>
      <c r="K234" s="269">
        <v>5729.75</v>
      </c>
      <c r="L234" s="170">
        <f t="shared" si="8"/>
        <v>0.57332344343121433</v>
      </c>
      <c r="M234" s="377">
        <v>20</v>
      </c>
      <c r="N234" s="166">
        <v>0</v>
      </c>
      <c r="O234" s="397">
        <v>0</v>
      </c>
      <c r="P234" s="269">
        <v>726</v>
      </c>
      <c r="Q234" s="15">
        <v>99</v>
      </c>
      <c r="R234" s="158">
        <v>0.13636363636363635</v>
      </c>
      <c r="S234" s="401">
        <v>0.95995459259767202</v>
      </c>
      <c r="T234" s="482">
        <v>212.58333333333334</v>
      </c>
      <c r="U234" s="197">
        <v>295712.02811880608</v>
      </c>
      <c r="V234" s="159">
        <v>0</v>
      </c>
      <c r="W234" s="159">
        <v>0</v>
      </c>
      <c r="X234" s="159">
        <v>278797.86</v>
      </c>
      <c r="Y234" s="159">
        <v>2990664</v>
      </c>
      <c r="Z234" s="159">
        <v>0</v>
      </c>
      <c r="AA234" s="155">
        <v>0</v>
      </c>
      <c r="AB234" s="159">
        <v>98261.528071053268</v>
      </c>
      <c r="AC234" s="159">
        <v>160413.25750000001</v>
      </c>
      <c r="AD234" s="174">
        <f>SUM(Muut[[#This Row],[Työttömyysaste]:[Työttömät ja palveluissa olevat ]])</f>
        <v>3823848.6736898595</v>
      </c>
      <c r="AF234" s="62"/>
    </row>
    <row r="235" spans="1:32" s="45" customFormat="1" x14ac:dyDescent="0.25">
      <c r="A235" s="90">
        <v>734</v>
      </c>
      <c r="B235" s="151" t="s">
        <v>234</v>
      </c>
      <c r="C235" s="395">
        <v>50870</v>
      </c>
      <c r="D235" s="134">
        <v>2309.5833333333335</v>
      </c>
      <c r="E235" s="41">
        <v>23041</v>
      </c>
      <c r="F235" s="332">
        <f t="shared" si="7"/>
        <v>0.10023798156908699</v>
      </c>
      <c r="G235" s="377">
        <f>Muut[[#This Row],[Keskim. työttömyysaste 2024, %]]/$F$12</f>
        <v>0.92836134577575735</v>
      </c>
      <c r="H235" s="166">
        <v>0</v>
      </c>
      <c r="I235" s="383">
        <v>588</v>
      </c>
      <c r="J235" s="389">
        <v>4673</v>
      </c>
      <c r="K235" s="269">
        <v>1989.77</v>
      </c>
      <c r="L235" s="170">
        <f t="shared" si="8"/>
        <v>25.565768907964237</v>
      </c>
      <c r="M235" s="377">
        <v>0.72492956987442725</v>
      </c>
      <c r="N235" s="166">
        <v>3</v>
      </c>
      <c r="O235" s="397">
        <v>559</v>
      </c>
      <c r="P235" s="269">
        <v>14985</v>
      </c>
      <c r="Q235" s="15">
        <v>2378</v>
      </c>
      <c r="R235" s="158">
        <v>0.15869202535869203</v>
      </c>
      <c r="S235" s="401">
        <v>1.1171390160458194</v>
      </c>
      <c r="T235" s="482">
        <v>3659.3333333333335</v>
      </c>
      <c r="U235" s="197">
        <v>3585850.5642143986</v>
      </c>
      <c r="V235" s="159">
        <v>0</v>
      </c>
      <c r="W235" s="159">
        <v>0</v>
      </c>
      <c r="X235" s="159">
        <v>9372823.0199999996</v>
      </c>
      <c r="Y235" s="159">
        <v>1678648.6518321915</v>
      </c>
      <c r="Z235" s="159">
        <v>0</v>
      </c>
      <c r="AA235" s="155">
        <v>181378.73</v>
      </c>
      <c r="AB235" s="159">
        <v>1770787.3320131761</v>
      </c>
      <c r="AC235" s="159">
        <v>2761296.3400000003</v>
      </c>
      <c r="AD235" s="174">
        <f>SUM(Muut[[#This Row],[Työttömyysaste]:[Työttömät ja palveluissa olevat ]])</f>
        <v>19350784.638059769</v>
      </c>
      <c r="AF235" s="62"/>
    </row>
    <row r="236" spans="1:32" s="45" customFormat="1" x14ac:dyDescent="0.25">
      <c r="A236" s="90">
        <v>738</v>
      </c>
      <c r="B236" s="151" t="s">
        <v>235</v>
      </c>
      <c r="C236" s="395">
        <v>2965</v>
      </c>
      <c r="D236" s="134">
        <v>87.5</v>
      </c>
      <c r="E236" s="41">
        <v>1328</v>
      </c>
      <c r="F236" s="332">
        <f t="shared" si="7"/>
        <v>6.588855421686747E-2</v>
      </c>
      <c r="G236" s="377">
        <f>Muut[[#This Row],[Keskim. työttömyysaste 2024, %]]/$F$12</f>
        <v>0.61023162983216062</v>
      </c>
      <c r="H236" s="166">
        <v>0</v>
      </c>
      <c r="I236" s="383">
        <v>69</v>
      </c>
      <c r="J236" s="389">
        <v>198</v>
      </c>
      <c r="K236" s="269">
        <v>252.78</v>
      </c>
      <c r="L236" s="170">
        <f t="shared" si="8"/>
        <v>11.729567212595933</v>
      </c>
      <c r="M236" s="377">
        <v>1.5800567507774055</v>
      </c>
      <c r="N236" s="166">
        <v>0</v>
      </c>
      <c r="O236" s="397">
        <v>0</v>
      </c>
      <c r="P236" s="269">
        <v>872</v>
      </c>
      <c r="Q236" s="15">
        <v>162</v>
      </c>
      <c r="R236" s="158">
        <v>0.18577981651376146</v>
      </c>
      <c r="S236" s="401">
        <v>1.3078280458784797</v>
      </c>
      <c r="T236" s="482">
        <v>143.16666666666666</v>
      </c>
      <c r="U236" s="197">
        <v>137382.94189160742</v>
      </c>
      <c r="V236" s="159">
        <v>0</v>
      </c>
      <c r="W236" s="159">
        <v>0</v>
      </c>
      <c r="X236" s="159">
        <v>397136.52</v>
      </c>
      <c r="Y236" s="159">
        <v>213255.20347082397</v>
      </c>
      <c r="Z236" s="159">
        <v>0</v>
      </c>
      <c r="AA236" s="155">
        <v>0</v>
      </c>
      <c r="AB236" s="159">
        <v>120829.44846188521</v>
      </c>
      <c r="AC236" s="159">
        <v>108032.13499999999</v>
      </c>
      <c r="AD236" s="174">
        <f>SUM(Muut[[#This Row],[Työttömyysaste]:[Työttömät ja palveluissa olevat ]])</f>
        <v>976636.24882431654</v>
      </c>
      <c r="AF236" s="62"/>
    </row>
    <row r="237" spans="1:32" s="45" customFormat="1" x14ac:dyDescent="0.25">
      <c r="A237" s="90">
        <v>739</v>
      </c>
      <c r="B237" s="151" t="s">
        <v>236</v>
      </c>
      <c r="C237" s="395">
        <v>3188</v>
      </c>
      <c r="D237" s="134">
        <v>131.66666666666666</v>
      </c>
      <c r="E237" s="41">
        <v>1237</v>
      </c>
      <c r="F237" s="332">
        <f t="shared" si="7"/>
        <v>0.10644031258420911</v>
      </c>
      <c r="G237" s="377">
        <f>Muut[[#This Row],[Keskim. työttömyysaste 2024, %]]/$F$12</f>
        <v>0.98580468489743445</v>
      </c>
      <c r="H237" s="166">
        <v>0</v>
      </c>
      <c r="I237" s="383">
        <v>11</v>
      </c>
      <c r="J237" s="389">
        <v>96</v>
      </c>
      <c r="K237" s="269">
        <v>539.13</v>
      </c>
      <c r="L237" s="170">
        <f t="shared" si="8"/>
        <v>5.9132305751859482</v>
      </c>
      <c r="M237" s="377">
        <v>3.1342227606906259</v>
      </c>
      <c r="N237" s="166">
        <v>0</v>
      </c>
      <c r="O237" s="397">
        <v>0</v>
      </c>
      <c r="P237" s="269">
        <v>754</v>
      </c>
      <c r="Q237" s="15">
        <v>115</v>
      </c>
      <c r="R237" s="158">
        <v>0.15251989389920426</v>
      </c>
      <c r="S237" s="401">
        <v>1.0736892658143724</v>
      </c>
      <c r="T237" s="482">
        <v>168</v>
      </c>
      <c r="U237" s="197">
        <v>238628.65332094792</v>
      </c>
      <c r="V237" s="159">
        <v>0</v>
      </c>
      <c r="W237" s="159">
        <v>0</v>
      </c>
      <c r="X237" s="159">
        <v>192551.04000000001</v>
      </c>
      <c r="Y237" s="159">
        <v>454831.38637243968</v>
      </c>
      <c r="Z237" s="159">
        <v>0</v>
      </c>
      <c r="AA237" s="155">
        <v>0</v>
      </c>
      <c r="AB237" s="159">
        <v>106658.23018260939</v>
      </c>
      <c r="AC237" s="159">
        <v>126771.12000000001</v>
      </c>
      <c r="AD237" s="174">
        <f>SUM(Muut[[#This Row],[Työttömyysaste]:[Työttömät ja palveluissa olevat ]])</f>
        <v>1119440.4298759971</v>
      </c>
      <c r="AF237" s="62"/>
    </row>
    <row r="238" spans="1:32" s="45" customFormat="1" x14ac:dyDescent="0.25">
      <c r="A238" s="90">
        <v>740</v>
      </c>
      <c r="B238" s="151" t="s">
        <v>237</v>
      </c>
      <c r="C238" s="395">
        <v>31460</v>
      </c>
      <c r="D238" s="134">
        <v>1692.25</v>
      </c>
      <c r="E238" s="41">
        <v>13520</v>
      </c>
      <c r="F238" s="332">
        <f t="shared" si="7"/>
        <v>0.1251664201183432</v>
      </c>
      <c r="G238" s="377">
        <f>Muut[[#This Row],[Keskim. työttömyysaste 2024, %]]/$F$12</f>
        <v>1.15923788975051</v>
      </c>
      <c r="H238" s="166">
        <v>0</v>
      </c>
      <c r="I238" s="383">
        <v>41</v>
      </c>
      <c r="J238" s="389">
        <v>1790</v>
      </c>
      <c r="K238" s="269">
        <v>2238</v>
      </c>
      <c r="L238" s="170">
        <f t="shared" si="8"/>
        <v>14.057193923145666</v>
      </c>
      <c r="M238" s="377">
        <v>1.3184268467296059</v>
      </c>
      <c r="N238" s="166">
        <v>3</v>
      </c>
      <c r="O238" s="397">
        <v>4508</v>
      </c>
      <c r="P238" s="269">
        <v>8010</v>
      </c>
      <c r="Q238" s="15">
        <v>989</v>
      </c>
      <c r="R238" s="158">
        <v>0.12347066167290886</v>
      </c>
      <c r="S238" s="401">
        <v>0.86919234397586964</v>
      </c>
      <c r="T238" s="482">
        <v>2427.5833333333335</v>
      </c>
      <c r="U238" s="197">
        <v>2769138.5511970711</v>
      </c>
      <c r="V238" s="159">
        <v>0</v>
      </c>
      <c r="W238" s="159">
        <v>0</v>
      </c>
      <c r="X238" s="159">
        <v>3590274.6</v>
      </c>
      <c r="Y238" s="159">
        <v>1888065.2953861221</v>
      </c>
      <c r="Z238" s="159">
        <v>0</v>
      </c>
      <c r="AA238" s="155">
        <v>1462710.76</v>
      </c>
      <c r="AB238" s="159">
        <v>852063.69196854357</v>
      </c>
      <c r="AC238" s="159">
        <v>1831830.1075000002</v>
      </c>
      <c r="AD238" s="174">
        <f>SUM(Muut[[#This Row],[Työttömyysaste]:[Työttömät ja palveluissa olevat ]])</f>
        <v>12394083.006051736</v>
      </c>
      <c r="AF238" s="62"/>
    </row>
    <row r="239" spans="1:32" s="45" customFormat="1" x14ac:dyDescent="0.25">
      <c r="A239" s="90">
        <v>742</v>
      </c>
      <c r="B239" s="151" t="s">
        <v>238</v>
      </c>
      <c r="C239" s="395">
        <v>964</v>
      </c>
      <c r="D239" s="134">
        <v>57.333333333333336</v>
      </c>
      <c r="E239" s="41">
        <v>439</v>
      </c>
      <c r="F239" s="332">
        <f t="shared" si="7"/>
        <v>0.13059984813971148</v>
      </c>
      <c r="G239" s="377">
        <f>Muut[[#This Row],[Keskim. työttömyysaste 2024, %]]/$F$12</f>
        <v>1.2095599779563322</v>
      </c>
      <c r="H239" s="166">
        <v>0</v>
      </c>
      <c r="I239" s="383">
        <v>3</v>
      </c>
      <c r="J239" s="389">
        <v>23</v>
      </c>
      <c r="K239" s="269">
        <v>6440.1</v>
      </c>
      <c r="L239" s="170">
        <f t="shared" si="8"/>
        <v>0.14968711665967918</v>
      </c>
      <c r="M239" s="377">
        <v>20</v>
      </c>
      <c r="N239" s="166">
        <v>0</v>
      </c>
      <c r="O239" s="397">
        <v>0</v>
      </c>
      <c r="P239" s="269">
        <v>231</v>
      </c>
      <c r="Q239" s="15">
        <v>31</v>
      </c>
      <c r="R239" s="158">
        <v>0.13419913419913421</v>
      </c>
      <c r="S239" s="401">
        <v>0.94471721811199472</v>
      </c>
      <c r="T239" s="482">
        <v>76.166666666666671</v>
      </c>
      <c r="U239" s="197">
        <v>88535.581117680238</v>
      </c>
      <c r="V239" s="159">
        <v>0</v>
      </c>
      <c r="W239" s="159">
        <v>0</v>
      </c>
      <c r="X239" s="159">
        <v>46132.02</v>
      </c>
      <c r="Y239" s="159">
        <v>877625.60000000009</v>
      </c>
      <c r="Z239" s="159">
        <v>0</v>
      </c>
      <c r="AA239" s="155">
        <v>0</v>
      </c>
      <c r="AB239" s="159">
        <v>28377.642529780445</v>
      </c>
      <c r="AC239" s="159">
        <v>57474.605000000003</v>
      </c>
      <c r="AD239" s="174">
        <f>SUM(Muut[[#This Row],[Työttömyysaste]:[Työttömät ja palveluissa olevat ]])</f>
        <v>1098145.4486474607</v>
      </c>
      <c r="AF239" s="62"/>
    </row>
    <row r="240" spans="1:32" s="45" customFormat="1" x14ac:dyDescent="0.25">
      <c r="A240" s="90">
        <v>743</v>
      </c>
      <c r="B240" s="151" t="s">
        <v>239</v>
      </c>
      <c r="C240" s="395">
        <v>66611</v>
      </c>
      <c r="D240" s="134">
        <v>2647.1666666666665</v>
      </c>
      <c r="E240" s="41">
        <v>32301</v>
      </c>
      <c r="F240" s="332">
        <f t="shared" si="7"/>
        <v>8.195308710772628E-2</v>
      </c>
      <c r="G240" s="377">
        <f>Muut[[#This Row],[Keskim. työttömyysaste 2024, %]]/$F$12</f>
        <v>0.75901446783790849</v>
      </c>
      <c r="H240" s="166">
        <v>0</v>
      </c>
      <c r="I240" s="383">
        <v>152</v>
      </c>
      <c r="J240" s="389">
        <v>3561</v>
      </c>
      <c r="K240" s="269">
        <v>1431.59</v>
      </c>
      <c r="L240" s="170">
        <f t="shared" si="8"/>
        <v>46.529383412848652</v>
      </c>
      <c r="M240" s="377">
        <v>0.39831565558295579</v>
      </c>
      <c r="N240" s="166">
        <v>0</v>
      </c>
      <c r="O240" s="397">
        <v>0</v>
      </c>
      <c r="P240" s="269">
        <v>20996</v>
      </c>
      <c r="Q240" s="15">
        <v>1941</v>
      </c>
      <c r="R240" s="158">
        <v>9.2446180224804719E-2</v>
      </c>
      <c r="S240" s="401">
        <v>0.65079032534936476</v>
      </c>
      <c r="T240" s="482">
        <v>3820.9166666666665</v>
      </c>
      <c r="U240" s="197">
        <v>3838923.0566132697</v>
      </c>
      <c r="V240" s="159">
        <v>0</v>
      </c>
      <c r="W240" s="159">
        <v>0</v>
      </c>
      <c r="X240" s="159">
        <v>7142440.1399999997</v>
      </c>
      <c r="Y240" s="159">
        <v>1207745.9321813309</v>
      </c>
      <c r="Z240" s="159">
        <v>0</v>
      </c>
      <c r="AA240" s="155">
        <v>0</v>
      </c>
      <c r="AB240" s="159">
        <v>1350779.5923151381</v>
      </c>
      <c r="AC240" s="159">
        <v>2883225.5074999998</v>
      </c>
      <c r="AD240" s="174">
        <f>SUM(Muut[[#This Row],[Työttömyysaste]:[Työttömät ja palveluissa olevat ]])</f>
        <v>16423114.228609737</v>
      </c>
      <c r="AF240" s="62"/>
    </row>
    <row r="241" spans="1:32" s="45" customFormat="1" x14ac:dyDescent="0.25">
      <c r="A241" s="90">
        <v>746</v>
      </c>
      <c r="B241" s="151" t="s">
        <v>240</v>
      </c>
      <c r="C241" s="395">
        <v>4603</v>
      </c>
      <c r="D241" s="134">
        <v>202</v>
      </c>
      <c r="E241" s="41">
        <v>1949</v>
      </c>
      <c r="F241" s="332">
        <f t="shared" si="7"/>
        <v>0.10364289379168805</v>
      </c>
      <c r="G241" s="377">
        <f>Muut[[#This Row],[Keskim. työttömyysaste 2024, %]]/$F$12</f>
        <v>0.95989618759660544</v>
      </c>
      <c r="H241" s="166">
        <v>0</v>
      </c>
      <c r="I241" s="383">
        <v>11</v>
      </c>
      <c r="J241" s="389">
        <v>182</v>
      </c>
      <c r="K241" s="269">
        <v>786.39</v>
      </c>
      <c r="L241" s="170">
        <f t="shared" si="8"/>
        <v>5.8533297727590634</v>
      </c>
      <c r="M241" s="377">
        <v>3.1662972320835947</v>
      </c>
      <c r="N241" s="166">
        <v>0</v>
      </c>
      <c r="O241" s="397">
        <v>0</v>
      </c>
      <c r="P241" s="269">
        <v>1278</v>
      </c>
      <c r="Q241" s="15">
        <v>217</v>
      </c>
      <c r="R241" s="158">
        <v>0.16979655712050079</v>
      </c>
      <c r="S241" s="401">
        <v>1.1953112219773829</v>
      </c>
      <c r="T241" s="482">
        <v>251.25</v>
      </c>
      <c r="U241" s="197">
        <v>335489.27536393981</v>
      </c>
      <c r="V241" s="159">
        <v>0</v>
      </c>
      <c r="W241" s="159">
        <v>0</v>
      </c>
      <c r="X241" s="159">
        <v>365044.68</v>
      </c>
      <c r="Y241" s="159">
        <v>663429.69957046141</v>
      </c>
      <c r="Z241" s="159">
        <v>0</v>
      </c>
      <c r="AA241" s="155">
        <v>0</v>
      </c>
      <c r="AB241" s="159">
        <v>171442.86700638061</v>
      </c>
      <c r="AC241" s="159">
        <v>189590.73750000002</v>
      </c>
      <c r="AD241" s="174">
        <f>SUM(Muut[[#This Row],[Työttömyysaste]:[Työttömät ja palveluissa olevat ]])</f>
        <v>1724997.2594407818</v>
      </c>
      <c r="AF241" s="62"/>
    </row>
    <row r="242" spans="1:32" s="45" customFormat="1" x14ac:dyDescent="0.25">
      <c r="A242" s="90">
        <v>747</v>
      </c>
      <c r="B242" s="151" t="s">
        <v>241</v>
      </c>
      <c r="C242" s="395">
        <v>1264</v>
      </c>
      <c r="D242" s="134">
        <v>52.75</v>
      </c>
      <c r="E242" s="41">
        <v>495</v>
      </c>
      <c r="F242" s="332">
        <f t="shared" si="7"/>
        <v>0.10656565656565657</v>
      </c>
      <c r="G242" s="377">
        <f>Muut[[#This Row],[Keskim. työttömyysaste 2024, %]]/$F$12</f>
        <v>0.98696556728432949</v>
      </c>
      <c r="H242" s="166">
        <v>0</v>
      </c>
      <c r="I242" s="383">
        <v>2</v>
      </c>
      <c r="J242" s="389">
        <v>20</v>
      </c>
      <c r="K242" s="269">
        <v>463.31</v>
      </c>
      <c r="L242" s="170">
        <f t="shared" si="8"/>
        <v>2.728194945069176</v>
      </c>
      <c r="M242" s="377">
        <v>6.7932762251671086</v>
      </c>
      <c r="N242" s="166">
        <v>0</v>
      </c>
      <c r="O242" s="397">
        <v>0</v>
      </c>
      <c r="P242" s="269">
        <v>276</v>
      </c>
      <c r="Q242" s="15">
        <v>39</v>
      </c>
      <c r="R242" s="158">
        <v>0.14130434782608695</v>
      </c>
      <c r="S242" s="401">
        <v>0.99473555609758757</v>
      </c>
      <c r="T242" s="482">
        <v>77.083333333333329</v>
      </c>
      <c r="U242" s="197">
        <v>94724.533542208519</v>
      </c>
      <c r="V242" s="159">
        <v>0</v>
      </c>
      <c r="W242" s="159">
        <v>0</v>
      </c>
      <c r="X242" s="159">
        <v>40114.800000000003</v>
      </c>
      <c r="Y242" s="159">
        <v>390866.63628478302</v>
      </c>
      <c r="Z242" s="159">
        <v>0</v>
      </c>
      <c r="AA242" s="155">
        <v>0</v>
      </c>
      <c r="AB242" s="159">
        <v>39178.89334899305</v>
      </c>
      <c r="AC242" s="159">
        <v>58166.3125</v>
      </c>
      <c r="AD242" s="174">
        <f>SUM(Muut[[#This Row],[Työttömyysaste]:[Työttömät ja palveluissa olevat ]])</f>
        <v>623051.17567598459</v>
      </c>
      <c r="AF242" s="62"/>
    </row>
    <row r="243" spans="1:32" s="45" customFormat="1" x14ac:dyDescent="0.25">
      <c r="A243" s="90">
        <v>748</v>
      </c>
      <c r="B243" s="151" t="s">
        <v>242</v>
      </c>
      <c r="C243" s="395">
        <v>4804</v>
      </c>
      <c r="D243" s="134">
        <v>187.25</v>
      </c>
      <c r="E243" s="41">
        <v>1972</v>
      </c>
      <c r="F243" s="332">
        <f t="shared" si="7"/>
        <v>9.4954361054766734E-2</v>
      </c>
      <c r="G243" s="377">
        <f>Muut[[#This Row],[Keskim. työttömyysaste 2024, %]]/$F$12</f>
        <v>0.87942671067576772</v>
      </c>
      <c r="H243" s="166">
        <v>0</v>
      </c>
      <c r="I243" s="383">
        <v>2</v>
      </c>
      <c r="J243" s="389">
        <v>90</v>
      </c>
      <c r="K243" s="269">
        <v>1055.52</v>
      </c>
      <c r="L243" s="170">
        <f t="shared" si="8"/>
        <v>4.5513112020615436</v>
      </c>
      <c r="M243" s="377">
        <v>4.0720972561851436</v>
      </c>
      <c r="N243" s="166">
        <v>0</v>
      </c>
      <c r="O243" s="397">
        <v>0</v>
      </c>
      <c r="P243" s="269">
        <v>1267</v>
      </c>
      <c r="Q243" s="15">
        <v>169</v>
      </c>
      <c r="R243" s="158">
        <v>0.13338595106550907</v>
      </c>
      <c r="S243" s="401">
        <v>0.93899267963118771</v>
      </c>
      <c r="T243" s="482">
        <v>253.58333333333331</v>
      </c>
      <c r="U243" s="197">
        <v>320786.4761602995</v>
      </c>
      <c r="V243" s="159">
        <v>0</v>
      </c>
      <c r="W243" s="159">
        <v>0</v>
      </c>
      <c r="X243" s="159">
        <v>180516.6</v>
      </c>
      <c r="Y243" s="159">
        <v>890478.40955583542</v>
      </c>
      <c r="Z243" s="159">
        <v>0</v>
      </c>
      <c r="AA243" s="155">
        <v>0</v>
      </c>
      <c r="AB243" s="159">
        <v>140560.2931546667</v>
      </c>
      <c r="AC243" s="159">
        <v>191351.44749999998</v>
      </c>
      <c r="AD243" s="174">
        <f>SUM(Muut[[#This Row],[Työttömyysaste]:[Työttömät ja palveluissa olevat ]])</f>
        <v>1723693.2263708015</v>
      </c>
      <c r="AF243" s="62"/>
    </row>
    <row r="244" spans="1:32" s="45" customFormat="1" x14ac:dyDescent="0.25">
      <c r="A244" s="90">
        <v>749</v>
      </c>
      <c r="B244" s="151" t="s">
        <v>243</v>
      </c>
      <c r="C244" s="395">
        <v>21269</v>
      </c>
      <c r="D244" s="134">
        <v>829.41666666666663</v>
      </c>
      <c r="E244" s="41">
        <v>9923</v>
      </c>
      <c r="F244" s="332">
        <f t="shared" si="7"/>
        <v>8.3585273270852231E-2</v>
      </c>
      <c r="G244" s="377">
        <f>Muut[[#This Row],[Keskim. työttömyysaste 2024, %]]/$F$12</f>
        <v>0.77413107852017582</v>
      </c>
      <c r="H244" s="166">
        <v>0</v>
      </c>
      <c r="I244" s="383">
        <v>15</v>
      </c>
      <c r="J244" s="389">
        <v>519</v>
      </c>
      <c r="K244" s="269">
        <v>401.02</v>
      </c>
      <c r="L244" s="170">
        <f t="shared" si="8"/>
        <v>53.037254999750637</v>
      </c>
      <c r="M244" s="377">
        <v>0.34944081962851692</v>
      </c>
      <c r="N244" s="166">
        <v>0</v>
      </c>
      <c r="O244" s="397">
        <v>0</v>
      </c>
      <c r="P244" s="269">
        <v>6792</v>
      </c>
      <c r="Q244" s="15">
        <v>517</v>
      </c>
      <c r="R244" s="158">
        <v>7.6118963486454652E-2</v>
      </c>
      <c r="S244" s="401">
        <v>0.53585215627237548</v>
      </c>
      <c r="T244" s="482">
        <v>1085.5833333333333</v>
      </c>
      <c r="U244" s="197">
        <v>1250186.9875138339</v>
      </c>
      <c r="V244" s="159">
        <v>0</v>
      </c>
      <c r="W244" s="159">
        <v>0</v>
      </c>
      <c r="X244" s="159">
        <v>1040979.06</v>
      </c>
      <c r="Y244" s="159">
        <v>338316.32920274476</v>
      </c>
      <c r="Z244" s="159">
        <v>0</v>
      </c>
      <c r="AA244" s="155">
        <v>0</v>
      </c>
      <c r="AB244" s="159">
        <v>355131.75118635292</v>
      </c>
      <c r="AC244" s="159">
        <v>819170.32750000001</v>
      </c>
      <c r="AD244" s="174">
        <f>SUM(Muut[[#This Row],[Työttömyysaste]:[Työttömät ja palveluissa olevat ]])</f>
        <v>3803784.4554029317</v>
      </c>
      <c r="AF244" s="62"/>
    </row>
    <row r="245" spans="1:32" s="45" customFormat="1" x14ac:dyDescent="0.25">
      <c r="A245" s="90">
        <v>751</v>
      </c>
      <c r="B245" s="151" t="s">
        <v>244</v>
      </c>
      <c r="C245" s="395">
        <v>2778</v>
      </c>
      <c r="D245" s="134">
        <v>107.33333333333333</v>
      </c>
      <c r="E245" s="41">
        <v>1127</v>
      </c>
      <c r="F245" s="332">
        <f t="shared" si="7"/>
        <v>9.5238095238095233E-2</v>
      </c>
      <c r="G245" s="377">
        <f>Muut[[#This Row],[Keskim. työttömyysaste 2024, %]]/$F$12</f>
        <v>0.88205453541998291</v>
      </c>
      <c r="H245" s="166">
        <v>0</v>
      </c>
      <c r="I245" s="383">
        <v>10</v>
      </c>
      <c r="J245" s="389">
        <v>29</v>
      </c>
      <c r="K245" s="269">
        <v>1445.7</v>
      </c>
      <c r="L245" s="170">
        <f t="shared" si="8"/>
        <v>1.9215604897281593</v>
      </c>
      <c r="M245" s="377">
        <v>9.6449640576141391</v>
      </c>
      <c r="N245" s="166">
        <v>0</v>
      </c>
      <c r="O245" s="397">
        <v>0</v>
      </c>
      <c r="P245" s="269">
        <v>669</v>
      </c>
      <c r="Q245" s="15">
        <v>72</v>
      </c>
      <c r="R245" s="158">
        <v>0.10762331838565023</v>
      </c>
      <c r="S245" s="401">
        <v>0.75763232420264703</v>
      </c>
      <c r="T245" s="482">
        <v>154.08333333333331</v>
      </c>
      <c r="U245" s="197">
        <v>186054.8856291924</v>
      </c>
      <c r="V245" s="159">
        <v>0</v>
      </c>
      <c r="W245" s="159">
        <v>0</v>
      </c>
      <c r="X245" s="159">
        <v>58166.46</v>
      </c>
      <c r="Y245" s="159">
        <v>1219649.6861214107</v>
      </c>
      <c r="Z245" s="159">
        <v>0</v>
      </c>
      <c r="AA245" s="155">
        <v>0</v>
      </c>
      <c r="AB245" s="159">
        <v>65582.532911145143</v>
      </c>
      <c r="AC245" s="159">
        <v>116269.74249999999</v>
      </c>
      <c r="AD245" s="174">
        <f>SUM(Muut[[#This Row],[Työttömyysaste]:[Työttömät ja palveluissa olevat ]])</f>
        <v>1645723.3071617482</v>
      </c>
      <c r="AF245" s="62"/>
    </row>
    <row r="246" spans="1:32" s="45" customFormat="1" x14ac:dyDescent="0.25">
      <c r="A246" s="90">
        <v>753</v>
      </c>
      <c r="B246" s="151" t="s">
        <v>245</v>
      </c>
      <c r="C246" s="395">
        <v>22826</v>
      </c>
      <c r="D246" s="134">
        <v>835.25</v>
      </c>
      <c r="E246" s="41">
        <v>11799</v>
      </c>
      <c r="F246" s="332">
        <f t="shared" si="7"/>
        <v>7.0789897448936351E-2</v>
      </c>
      <c r="G246" s="377">
        <f>Muut[[#This Row],[Keskim. työttömyysaste 2024, %]]/$F$12</f>
        <v>0.65562577612087281</v>
      </c>
      <c r="H246" s="166">
        <v>1</v>
      </c>
      <c r="I246" s="383">
        <v>6265</v>
      </c>
      <c r="J246" s="389">
        <v>1732</v>
      </c>
      <c r="K246" s="269">
        <v>339.67</v>
      </c>
      <c r="L246" s="170">
        <f t="shared" si="8"/>
        <v>67.200518149969085</v>
      </c>
      <c r="M246" s="377">
        <v>0.27579224637225574</v>
      </c>
      <c r="N246" s="166">
        <v>3</v>
      </c>
      <c r="O246" s="397">
        <v>186</v>
      </c>
      <c r="P246" s="269">
        <v>7768</v>
      </c>
      <c r="Q246" s="15">
        <v>992</v>
      </c>
      <c r="R246" s="158">
        <v>0.12770339855818744</v>
      </c>
      <c r="S246" s="401">
        <v>0.89898940219926171</v>
      </c>
      <c r="T246" s="482">
        <v>1076.6666666666667</v>
      </c>
      <c r="U246" s="197">
        <v>1136316.289418262</v>
      </c>
      <c r="V246" s="159">
        <v>514913.47320000007</v>
      </c>
      <c r="W246" s="159">
        <v>1877631.777</v>
      </c>
      <c r="X246" s="159">
        <v>3473941.68</v>
      </c>
      <c r="Y246" s="159">
        <v>286559.04329035041</v>
      </c>
      <c r="Z246" s="159">
        <v>0</v>
      </c>
      <c r="AA246" s="155">
        <v>60351.420000000006</v>
      </c>
      <c r="AB246" s="159">
        <v>639413.5480677468</v>
      </c>
      <c r="AC246" s="159">
        <v>812441.90000000014</v>
      </c>
      <c r="AD246" s="174">
        <f>SUM(Muut[[#This Row],[Työttömyysaste]:[Työttömät ja palveluissa olevat ]])</f>
        <v>8801569.1309763603</v>
      </c>
      <c r="AF246" s="62"/>
    </row>
    <row r="247" spans="1:32" s="45" customFormat="1" x14ac:dyDescent="0.25">
      <c r="A247" s="90">
        <v>755</v>
      </c>
      <c r="B247" s="151" t="s">
        <v>246</v>
      </c>
      <c r="C247" s="395">
        <v>6182</v>
      </c>
      <c r="D247" s="134">
        <v>190.58333333333334</v>
      </c>
      <c r="E247" s="41">
        <v>3193</v>
      </c>
      <c r="F247" s="332">
        <f t="shared" si="7"/>
        <v>5.9687858857918365E-2</v>
      </c>
      <c r="G247" s="377">
        <f>Muut[[#This Row],[Keskim. työttömyysaste 2024, %]]/$F$12</f>
        <v>0.5528034394589143</v>
      </c>
      <c r="H247" s="166">
        <v>1</v>
      </c>
      <c r="I247" s="383">
        <v>1620</v>
      </c>
      <c r="J247" s="389">
        <v>532</v>
      </c>
      <c r="K247" s="269">
        <v>241.53</v>
      </c>
      <c r="L247" s="170">
        <f t="shared" si="8"/>
        <v>25.595164161801847</v>
      </c>
      <c r="M247" s="377">
        <v>0.72409701070089982</v>
      </c>
      <c r="N247" s="166">
        <v>0</v>
      </c>
      <c r="O247" s="397">
        <v>0</v>
      </c>
      <c r="P247" s="269">
        <v>2095</v>
      </c>
      <c r="Q247" s="15">
        <v>325</v>
      </c>
      <c r="R247" s="158">
        <v>0.15513126491646778</v>
      </c>
      <c r="S247" s="401">
        <v>1.0920724482216952</v>
      </c>
      <c r="T247" s="482">
        <v>235.66666666666669</v>
      </c>
      <c r="U247" s="197">
        <v>259485.52540746922</v>
      </c>
      <c r="V247" s="159">
        <v>139454.79240000001</v>
      </c>
      <c r="W247" s="159">
        <v>485516.91599999997</v>
      </c>
      <c r="X247" s="159">
        <v>1067053.68</v>
      </c>
      <c r="Y247" s="159">
        <v>203764.25862136288</v>
      </c>
      <c r="Z247" s="159">
        <v>0</v>
      </c>
      <c r="AA247" s="155">
        <v>0</v>
      </c>
      <c r="AB247" s="159">
        <v>210367.13882208714</v>
      </c>
      <c r="AC247" s="159">
        <v>177831.71000000002</v>
      </c>
      <c r="AD247" s="174">
        <f>SUM(Muut[[#This Row],[Työttömyysaste]:[Työttömät ja palveluissa olevat ]])</f>
        <v>2543474.021250919</v>
      </c>
      <c r="AF247" s="62"/>
    </row>
    <row r="248" spans="1:32" s="45" customFormat="1" x14ac:dyDescent="0.25">
      <c r="A248" s="90">
        <v>758</v>
      </c>
      <c r="B248" s="151" t="s">
        <v>247</v>
      </c>
      <c r="C248" s="395">
        <v>8127</v>
      </c>
      <c r="D248" s="134">
        <v>240.83333333333334</v>
      </c>
      <c r="E248" s="41">
        <v>3825</v>
      </c>
      <c r="F248" s="332">
        <f t="shared" si="7"/>
        <v>6.2962962962962971E-2</v>
      </c>
      <c r="G248" s="377">
        <f>Muut[[#This Row],[Keskim. työttömyysaste 2024, %]]/$F$12</f>
        <v>0.58313605397209989</v>
      </c>
      <c r="H248" s="166">
        <v>0</v>
      </c>
      <c r="I248" s="383">
        <v>12</v>
      </c>
      <c r="J248" s="389">
        <v>221</v>
      </c>
      <c r="K248" s="269">
        <v>11694.15</v>
      </c>
      <c r="L248" s="170">
        <f t="shared" si="8"/>
        <v>0.69496286604840884</v>
      </c>
      <c r="M248" s="377">
        <v>20</v>
      </c>
      <c r="N248" s="166">
        <v>0</v>
      </c>
      <c r="O248" s="397">
        <v>0</v>
      </c>
      <c r="P248" s="269">
        <v>2342</v>
      </c>
      <c r="Q248" s="15">
        <v>253</v>
      </c>
      <c r="R248" s="158">
        <v>0.10802732707087959</v>
      </c>
      <c r="S248" s="401">
        <v>0.76047641081677231</v>
      </c>
      <c r="T248" s="482">
        <v>373.25</v>
      </c>
      <c r="U248" s="197">
        <v>359843.40973823133</v>
      </c>
      <c r="V248" s="159">
        <v>0</v>
      </c>
      <c r="W248" s="159">
        <v>0</v>
      </c>
      <c r="X248" s="159">
        <v>443268.54</v>
      </c>
      <c r="Y248" s="159">
        <v>7398820.8000000007</v>
      </c>
      <c r="Z248" s="159">
        <v>0</v>
      </c>
      <c r="AA248" s="155">
        <v>0</v>
      </c>
      <c r="AB248" s="159">
        <v>192581.00819845844</v>
      </c>
      <c r="AC248" s="159">
        <v>281650.71750000003</v>
      </c>
      <c r="AD248" s="174">
        <f>SUM(Muut[[#This Row],[Työttömyysaste]:[Työttömät ja palveluissa olevat ]])</f>
        <v>8676164.4754366893</v>
      </c>
      <c r="AF248" s="62"/>
    </row>
    <row r="249" spans="1:32" s="45" customFormat="1" x14ac:dyDescent="0.25">
      <c r="A249" s="90">
        <v>759</v>
      </c>
      <c r="B249" s="151" t="s">
        <v>248</v>
      </c>
      <c r="C249" s="395">
        <v>1800</v>
      </c>
      <c r="D249" s="134">
        <v>49</v>
      </c>
      <c r="E249" s="41">
        <v>760</v>
      </c>
      <c r="F249" s="332">
        <f t="shared" si="7"/>
        <v>6.4473684210526322E-2</v>
      </c>
      <c r="G249" s="377">
        <f>Muut[[#This Row],[Keskim. työttömyysaste 2024, %]]/$F$12</f>
        <v>0.59712770851787011</v>
      </c>
      <c r="H249" s="166">
        <v>0</v>
      </c>
      <c r="I249" s="383">
        <v>2</v>
      </c>
      <c r="J249" s="389">
        <v>25</v>
      </c>
      <c r="K249" s="269">
        <v>551.96</v>
      </c>
      <c r="L249" s="170">
        <f t="shared" si="8"/>
        <v>3.2611058772374806</v>
      </c>
      <c r="M249" s="377">
        <v>5.6831585835107425</v>
      </c>
      <c r="N249" s="166">
        <v>0</v>
      </c>
      <c r="O249" s="397">
        <v>0</v>
      </c>
      <c r="P249" s="269">
        <v>395</v>
      </c>
      <c r="Q249" s="15">
        <v>55</v>
      </c>
      <c r="R249" s="158">
        <v>0.13924050632911392</v>
      </c>
      <c r="S249" s="401">
        <v>0.9802067991925596</v>
      </c>
      <c r="T249" s="482">
        <v>77.75</v>
      </c>
      <c r="U249" s="197">
        <v>81611.832433971387</v>
      </c>
      <c r="V249" s="159">
        <v>0</v>
      </c>
      <c r="W249" s="159">
        <v>0</v>
      </c>
      <c r="X249" s="159">
        <v>50143.5</v>
      </c>
      <c r="Y249" s="159">
        <v>465655.28169853624</v>
      </c>
      <c r="Z249" s="159">
        <v>0</v>
      </c>
      <c r="AA249" s="155">
        <v>0</v>
      </c>
      <c r="AB249" s="159">
        <v>54977.838953112288</v>
      </c>
      <c r="AC249" s="159">
        <v>58669.372500000005</v>
      </c>
      <c r="AD249" s="174">
        <f>SUM(Muut[[#This Row],[Työttömyysaste]:[Työttömät ja palveluissa olevat ]])</f>
        <v>711057.82558562001</v>
      </c>
      <c r="AF249" s="62"/>
    </row>
    <row r="250" spans="1:32" s="45" customFormat="1" x14ac:dyDescent="0.25">
      <c r="A250" s="90">
        <v>761</v>
      </c>
      <c r="B250" s="151" t="s">
        <v>249</v>
      </c>
      <c r="C250" s="395">
        <v>8429</v>
      </c>
      <c r="D250" s="134">
        <v>335.08333333333331</v>
      </c>
      <c r="E250" s="41">
        <v>3494</v>
      </c>
      <c r="F250" s="332">
        <f t="shared" si="7"/>
        <v>9.5902499522991791E-2</v>
      </c>
      <c r="G250" s="377">
        <f>Muut[[#This Row],[Keskim. työttömyysaste 2024, %]]/$F$12</f>
        <v>0.88820796395486046</v>
      </c>
      <c r="H250" s="166">
        <v>0</v>
      </c>
      <c r="I250" s="383">
        <v>50</v>
      </c>
      <c r="J250" s="389">
        <v>564</v>
      </c>
      <c r="K250" s="269">
        <v>668.06</v>
      </c>
      <c r="L250" s="170">
        <f t="shared" si="8"/>
        <v>12.617130197886418</v>
      </c>
      <c r="M250" s="377">
        <v>1.4689062859210387</v>
      </c>
      <c r="N250" s="166">
        <v>0</v>
      </c>
      <c r="O250" s="397">
        <v>0</v>
      </c>
      <c r="P250" s="269">
        <v>2198</v>
      </c>
      <c r="Q250" s="15">
        <v>388</v>
      </c>
      <c r="R250" s="158">
        <v>0.17652411282984531</v>
      </c>
      <c r="S250" s="401">
        <v>1.2426709739784241</v>
      </c>
      <c r="T250" s="482">
        <v>485.5</v>
      </c>
      <c r="U250" s="197">
        <v>568465.50519636727</v>
      </c>
      <c r="V250" s="159">
        <v>0</v>
      </c>
      <c r="W250" s="159">
        <v>0</v>
      </c>
      <c r="X250" s="159">
        <v>1131237.3600000001</v>
      </c>
      <c r="Y250" s="159">
        <v>563601.8325449744</v>
      </c>
      <c r="Z250" s="159">
        <v>0</v>
      </c>
      <c r="AA250" s="155">
        <v>0</v>
      </c>
      <c r="AB250" s="159">
        <v>326384.59861193452</v>
      </c>
      <c r="AC250" s="159">
        <v>366353.44500000001</v>
      </c>
      <c r="AD250" s="174">
        <f>SUM(Muut[[#This Row],[Työttömyysaste]:[Työttömät ja palveluissa olevat ]])</f>
        <v>2956042.7413532762</v>
      </c>
      <c r="AF250" s="62"/>
    </row>
    <row r="251" spans="1:32" s="45" customFormat="1" x14ac:dyDescent="0.25">
      <c r="A251" s="90">
        <v>762</v>
      </c>
      <c r="B251" s="151" t="s">
        <v>250</v>
      </c>
      <c r="C251" s="395">
        <v>3570</v>
      </c>
      <c r="D251" s="134">
        <v>156.08333333333334</v>
      </c>
      <c r="E251" s="41">
        <v>1453</v>
      </c>
      <c r="F251" s="332">
        <f t="shared" si="7"/>
        <v>0.10742142693278275</v>
      </c>
      <c r="G251" s="377">
        <f>Muut[[#This Row],[Keskim. työttömyysaste 2024, %]]/$F$12</f>
        <v>0.99489134668714707</v>
      </c>
      <c r="H251" s="166">
        <v>0</v>
      </c>
      <c r="I251" s="383">
        <v>2</v>
      </c>
      <c r="J251" s="389">
        <v>59</v>
      </c>
      <c r="K251" s="269">
        <v>1466.06</v>
      </c>
      <c r="L251" s="170">
        <f t="shared" si="8"/>
        <v>2.4350981542365253</v>
      </c>
      <c r="M251" s="377">
        <v>7.6109383211989163</v>
      </c>
      <c r="N251" s="166">
        <v>0</v>
      </c>
      <c r="O251" s="397">
        <v>0</v>
      </c>
      <c r="P251" s="269">
        <v>837</v>
      </c>
      <c r="Q251" s="15">
        <v>114</v>
      </c>
      <c r="R251" s="158">
        <v>0.13620071684587814</v>
      </c>
      <c r="S251" s="401">
        <v>0.95880769344283612</v>
      </c>
      <c r="T251" s="482">
        <v>207.41666666666669</v>
      </c>
      <c r="U251" s="197">
        <v>269685.29683561967</v>
      </c>
      <c r="V251" s="159">
        <v>0</v>
      </c>
      <c r="W251" s="159">
        <v>0</v>
      </c>
      <c r="X251" s="159">
        <v>118338.66</v>
      </c>
      <c r="Y251" s="159">
        <v>1236826.1872000797</v>
      </c>
      <c r="Z251" s="159">
        <v>0</v>
      </c>
      <c r="AA251" s="155">
        <v>0</v>
      </c>
      <c r="AB251" s="159">
        <v>106658.91838781322</v>
      </c>
      <c r="AC251" s="159">
        <v>156514.54250000001</v>
      </c>
      <c r="AD251" s="174">
        <f>SUM(Muut[[#This Row],[Työttömyysaste]:[Työttömät ja palveluissa olevat ]])</f>
        <v>1888023.6049235126</v>
      </c>
      <c r="AF251" s="62"/>
    </row>
    <row r="252" spans="1:32" s="45" customFormat="1" x14ac:dyDescent="0.25">
      <c r="A252" s="90">
        <v>765</v>
      </c>
      <c r="B252" s="151" t="s">
        <v>251</v>
      </c>
      <c r="C252" s="395">
        <v>10185</v>
      </c>
      <c r="D252" s="134">
        <v>314</v>
      </c>
      <c r="E252" s="41">
        <v>4700</v>
      </c>
      <c r="F252" s="332">
        <f t="shared" si="7"/>
        <v>6.6808510638297874E-2</v>
      </c>
      <c r="G252" s="377">
        <f>Muut[[#This Row],[Keskim. työttömyysaste 2024, %]]/$F$12</f>
        <v>0.61875187303823065</v>
      </c>
      <c r="H252" s="166">
        <v>0</v>
      </c>
      <c r="I252" s="383">
        <v>17</v>
      </c>
      <c r="J252" s="389">
        <v>525</v>
      </c>
      <c r="K252" s="269">
        <v>2648.88</v>
      </c>
      <c r="L252" s="170">
        <f t="shared" si="8"/>
        <v>3.8450212920177584</v>
      </c>
      <c r="M252" s="377">
        <v>4.8200986289555043</v>
      </c>
      <c r="N252" s="166">
        <v>0</v>
      </c>
      <c r="O252" s="397">
        <v>0</v>
      </c>
      <c r="P252" s="269">
        <v>2975</v>
      </c>
      <c r="Q252" s="15">
        <v>322</v>
      </c>
      <c r="R252" s="158">
        <v>0.10823529411764705</v>
      </c>
      <c r="S252" s="401">
        <v>0.76194042957556396</v>
      </c>
      <c r="T252" s="482">
        <v>539.16666666666663</v>
      </c>
      <c r="U252" s="197">
        <v>478509.93569609022</v>
      </c>
      <c r="V252" s="159">
        <v>0</v>
      </c>
      <c r="W252" s="159">
        <v>0</v>
      </c>
      <c r="X252" s="159">
        <v>1053013.5</v>
      </c>
      <c r="Y252" s="159">
        <v>2234699.910474706</v>
      </c>
      <c r="Z252" s="159">
        <v>0</v>
      </c>
      <c r="AA252" s="155">
        <v>0</v>
      </c>
      <c r="AB252" s="159">
        <v>241812.91965607702</v>
      </c>
      <c r="AC252" s="159">
        <v>406849.77499999997</v>
      </c>
      <c r="AD252" s="174">
        <f>SUM(Muut[[#This Row],[Työttömyysaste]:[Työttömät ja palveluissa olevat ]])</f>
        <v>4414886.0408268729</v>
      </c>
      <c r="AF252" s="62"/>
    </row>
    <row r="253" spans="1:32" s="45" customFormat="1" x14ac:dyDescent="0.25">
      <c r="A253" s="90">
        <v>768</v>
      </c>
      <c r="B253" s="151" t="s">
        <v>252</v>
      </c>
      <c r="C253" s="395">
        <v>2361</v>
      </c>
      <c r="D253" s="134">
        <v>84</v>
      </c>
      <c r="E253" s="41">
        <v>860</v>
      </c>
      <c r="F253" s="332">
        <f t="shared" si="7"/>
        <v>9.7674418604651161E-2</v>
      </c>
      <c r="G253" s="377">
        <f>Muut[[#This Row],[Keskim. työttömyysaste 2024, %]]/$F$12</f>
        <v>0.90461872120979647</v>
      </c>
      <c r="H253" s="166">
        <v>0</v>
      </c>
      <c r="I253" s="383">
        <v>4</v>
      </c>
      <c r="J253" s="389">
        <v>108</v>
      </c>
      <c r="K253" s="269">
        <v>584.45000000000005</v>
      </c>
      <c r="L253" s="170">
        <f t="shared" si="8"/>
        <v>4.0396954401574128</v>
      </c>
      <c r="M253" s="377">
        <v>4.5878166145211523</v>
      </c>
      <c r="N253" s="166">
        <v>1</v>
      </c>
      <c r="O253" s="397">
        <v>0</v>
      </c>
      <c r="P253" s="269">
        <v>512</v>
      </c>
      <c r="Q253" s="15">
        <v>71</v>
      </c>
      <c r="R253" s="158">
        <v>0.138671875</v>
      </c>
      <c r="S253" s="401">
        <v>0.97620382398278893</v>
      </c>
      <c r="T253" s="482">
        <v>120.5</v>
      </c>
      <c r="U253" s="197">
        <v>162171.6585229467</v>
      </c>
      <c r="V253" s="159">
        <v>0</v>
      </c>
      <c r="W253" s="159">
        <v>0</v>
      </c>
      <c r="X253" s="159">
        <v>216619.92</v>
      </c>
      <c r="Y253" s="159">
        <v>493065.13042377977</v>
      </c>
      <c r="Z253" s="159">
        <v>1047268.77</v>
      </c>
      <c r="AA253" s="155">
        <v>0</v>
      </c>
      <c r="AB253" s="159">
        <v>71818.104837672043</v>
      </c>
      <c r="AC253" s="159">
        <v>90928.095000000001</v>
      </c>
      <c r="AD253" s="174">
        <f>SUM(Muut[[#This Row],[Työttömyysaste]:[Työttömät ja palveluissa olevat ]])</f>
        <v>2081871.6787843986</v>
      </c>
      <c r="AF253" s="62"/>
    </row>
    <row r="254" spans="1:32" s="45" customFormat="1" x14ac:dyDescent="0.25">
      <c r="A254" s="90">
        <v>777</v>
      </c>
      <c r="B254" s="151" t="s">
        <v>253</v>
      </c>
      <c r="C254" s="395">
        <v>7038</v>
      </c>
      <c r="D254" s="134">
        <v>355.83333333333331</v>
      </c>
      <c r="E254" s="41">
        <v>2802</v>
      </c>
      <c r="F254" s="332">
        <f t="shared" si="7"/>
        <v>0.12699262431596478</v>
      </c>
      <c r="G254" s="377">
        <f>Muut[[#This Row],[Keskim. työttömyysaste 2024, %]]/$F$12</f>
        <v>1.1761514125492187</v>
      </c>
      <c r="H254" s="166">
        <v>0</v>
      </c>
      <c r="I254" s="383">
        <v>7</v>
      </c>
      <c r="J254" s="389">
        <v>246</v>
      </c>
      <c r="K254" s="269">
        <v>5270.21</v>
      </c>
      <c r="L254" s="170">
        <f t="shared" si="8"/>
        <v>1.3354306564634046</v>
      </c>
      <c r="M254" s="377">
        <v>13.878206081505661</v>
      </c>
      <c r="N254" s="166">
        <v>0</v>
      </c>
      <c r="O254" s="397">
        <v>0</v>
      </c>
      <c r="P254" s="269">
        <v>1532</v>
      </c>
      <c r="Q254" s="15">
        <v>190</v>
      </c>
      <c r="R254" s="158">
        <v>0.12402088772845953</v>
      </c>
      <c r="S254" s="401">
        <v>0.87306575218848326</v>
      </c>
      <c r="T254" s="482">
        <v>485.5</v>
      </c>
      <c r="U254" s="197">
        <v>628529.83400072006</v>
      </c>
      <c r="V254" s="159">
        <v>0</v>
      </c>
      <c r="W254" s="159">
        <v>0</v>
      </c>
      <c r="X254" s="159">
        <v>493412.04</v>
      </c>
      <c r="Y254" s="159">
        <v>4446157.5515625095</v>
      </c>
      <c r="Z254" s="159">
        <v>0</v>
      </c>
      <c r="AA254" s="155">
        <v>0</v>
      </c>
      <c r="AB254" s="159">
        <v>191466.88156320329</v>
      </c>
      <c r="AC254" s="159">
        <v>366353.44500000001</v>
      </c>
      <c r="AD254" s="174">
        <f>SUM(Muut[[#This Row],[Työttömyysaste]:[Työttömät ja palveluissa olevat ]])</f>
        <v>6125919.752126433</v>
      </c>
      <c r="AF254" s="62"/>
    </row>
    <row r="255" spans="1:32" s="104" customFormat="1" x14ac:dyDescent="0.25">
      <c r="A255" s="90">
        <v>778</v>
      </c>
      <c r="B255" s="151" t="s">
        <v>254</v>
      </c>
      <c r="C255" s="395">
        <v>6632</v>
      </c>
      <c r="D255" s="134">
        <v>245.33333333333334</v>
      </c>
      <c r="E255" s="41">
        <v>2763</v>
      </c>
      <c r="F255" s="332">
        <f t="shared" si="7"/>
        <v>8.8792375437326584E-2</v>
      </c>
      <c r="G255" s="377">
        <f>Muut[[#This Row],[Keskim. työttömyysaste 2024, %]]/$F$12</f>
        <v>0.82235703338468202</v>
      </c>
      <c r="H255" s="166">
        <v>0</v>
      </c>
      <c r="I255" s="383">
        <v>14</v>
      </c>
      <c r="J255" s="389">
        <v>280</v>
      </c>
      <c r="K255" s="269">
        <v>713.56</v>
      </c>
      <c r="L255" s="170">
        <f t="shared" si="8"/>
        <v>9.2942429508380524</v>
      </c>
      <c r="M255" s="377">
        <v>1.9940711638367903</v>
      </c>
      <c r="N255" s="166">
        <v>0</v>
      </c>
      <c r="O255" s="397">
        <v>0</v>
      </c>
      <c r="P255" s="269">
        <v>1821</v>
      </c>
      <c r="Q255" s="15">
        <v>267</v>
      </c>
      <c r="R255" s="158">
        <v>0.14662273476112025</v>
      </c>
      <c r="S255" s="401">
        <v>1.03217522916323</v>
      </c>
      <c r="T255" s="482">
        <v>356.5</v>
      </c>
      <c r="U255" s="197">
        <v>414112.48922176962</v>
      </c>
      <c r="V255" s="159">
        <v>0</v>
      </c>
      <c r="W255" s="159">
        <v>0</v>
      </c>
      <c r="X255" s="159">
        <v>561607.19999999995</v>
      </c>
      <c r="Y255" s="159">
        <v>601987.43171390588</v>
      </c>
      <c r="Z255" s="159">
        <v>0</v>
      </c>
      <c r="AA255" s="155">
        <v>0</v>
      </c>
      <c r="AB255" s="159">
        <v>213302.23149329648</v>
      </c>
      <c r="AC255" s="159">
        <v>269011.33500000002</v>
      </c>
      <c r="AD255" s="174">
        <f>SUM(Muut[[#This Row],[Työttömyysaste]:[Työttömät ja palveluissa olevat ]])</f>
        <v>2060020.687428972</v>
      </c>
      <c r="AF255" s="351"/>
    </row>
    <row r="256" spans="1:32" s="45" customFormat="1" x14ac:dyDescent="0.25">
      <c r="A256" s="90">
        <v>781</v>
      </c>
      <c r="B256" s="151" t="s">
        <v>255</v>
      </c>
      <c r="C256" s="395">
        <v>3428</v>
      </c>
      <c r="D256" s="134">
        <v>145.41666666666666</v>
      </c>
      <c r="E256" s="41">
        <v>1260</v>
      </c>
      <c r="F256" s="332">
        <f t="shared" si="7"/>
        <v>0.11541005291005291</v>
      </c>
      <c r="G256" s="377">
        <f>Muut[[#This Row],[Keskim. työttömyysaste 2024, %]]/$F$12</f>
        <v>1.06887858632491</v>
      </c>
      <c r="H256" s="166">
        <v>0</v>
      </c>
      <c r="I256" s="383">
        <v>11</v>
      </c>
      <c r="J256" s="389">
        <v>116</v>
      </c>
      <c r="K256" s="269">
        <v>666.75</v>
      </c>
      <c r="L256" s="170">
        <f t="shared" si="8"/>
        <v>5.1413573303337081</v>
      </c>
      <c r="M256" s="377">
        <v>3.6047643972562748</v>
      </c>
      <c r="N256" s="166">
        <v>0</v>
      </c>
      <c r="O256" s="397">
        <v>0</v>
      </c>
      <c r="P256" s="269">
        <v>676</v>
      </c>
      <c r="Q256" s="15">
        <v>104</v>
      </c>
      <c r="R256" s="158">
        <v>0.15384615384615385</v>
      </c>
      <c r="S256" s="401">
        <v>1.0830256942127583</v>
      </c>
      <c r="T256" s="482">
        <v>190.25</v>
      </c>
      <c r="U256" s="197">
        <v>278216.31223248166</v>
      </c>
      <c r="V256" s="159">
        <v>0</v>
      </c>
      <c r="W256" s="159">
        <v>0</v>
      </c>
      <c r="X256" s="159">
        <v>232665.84</v>
      </c>
      <c r="Y256" s="159">
        <v>562496.66474472615</v>
      </c>
      <c r="Z256" s="159">
        <v>0</v>
      </c>
      <c r="AA256" s="155">
        <v>0</v>
      </c>
      <c r="AB256" s="159">
        <v>115684.99240536321</v>
      </c>
      <c r="AC256" s="159">
        <v>143560.7475</v>
      </c>
      <c r="AD256" s="174">
        <f>SUM(Muut[[#This Row],[Työttömyysaste]:[Työttömät ja palveluissa olevat ]])</f>
        <v>1332624.556882571</v>
      </c>
      <c r="AF256" s="62"/>
    </row>
    <row r="257" spans="1:32" s="45" customFormat="1" x14ac:dyDescent="0.25">
      <c r="A257" s="151">
        <v>783</v>
      </c>
      <c r="B257" s="151" t="s">
        <v>256</v>
      </c>
      <c r="C257" s="395">
        <v>6256</v>
      </c>
      <c r="D257" s="134">
        <v>188.5</v>
      </c>
      <c r="E257" s="41">
        <v>2765</v>
      </c>
      <c r="F257" s="332">
        <f t="shared" si="7"/>
        <v>6.8173598553345385E-2</v>
      </c>
      <c r="G257" s="377">
        <f>Muut[[#This Row],[Keskim. työttömyysaste 2024, %]]/$F$12</f>
        <v>0.63139473389873457</v>
      </c>
      <c r="H257" s="166">
        <v>0</v>
      </c>
      <c r="I257" s="383">
        <v>19</v>
      </c>
      <c r="J257" s="389">
        <v>332</v>
      </c>
      <c r="K257" s="269">
        <v>406.85</v>
      </c>
      <c r="L257" s="170">
        <f t="shared" si="8"/>
        <v>15.376674450043012</v>
      </c>
      <c r="M257" s="377">
        <v>1.2052919451583808</v>
      </c>
      <c r="N257" s="166">
        <v>0</v>
      </c>
      <c r="O257" s="397">
        <v>0</v>
      </c>
      <c r="P257" s="269">
        <v>1666</v>
      </c>
      <c r="Q257" s="15">
        <v>295</v>
      </c>
      <c r="R257" s="158">
        <v>0.17707082833133253</v>
      </c>
      <c r="S257" s="401">
        <v>1.246519669059402</v>
      </c>
      <c r="T257" s="482">
        <v>272.25</v>
      </c>
      <c r="U257" s="197">
        <v>299923.9142186878</v>
      </c>
      <c r="V257" s="159">
        <v>0</v>
      </c>
      <c r="W257" s="159">
        <v>0</v>
      </c>
      <c r="X257" s="159">
        <v>665905.68000000005</v>
      </c>
      <c r="Y257" s="159">
        <v>343234.74773362104</v>
      </c>
      <c r="Z257" s="159">
        <v>0</v>
      </c>
      <c r="AA257" s="155">
        <v>0</v>
      </c>
      <c r="AB257" s="159">
        <v>242992.7548666459</v>
      </c>
      <c r="AC257" s="159">
        <v>205437.1275</v>
      </c>
      <c r="AD257" s="174">
        <f>SUM(Muut[[#This Row],[Työttömyysaste]:[Työttömät ja palveluissa olevat ]])</f>
        <v>1757494.2243189549</v>
      </c>
      <c r="AF257" s="62"/>
    </row>
    <row r="258" spans="1:32" s="45" customFormat="1" x14ac:dyDescent="0.25">
      <c r="A258" s="90">
        <v>785</v>
      </c>
      <c r="B258" s="151" t="s">
        <v>257</v>
      </c>
      <c r="C258" s="395">
        <v>2581</v>
      </c>
      <c r="D258" s="134">
        <v>145.5</v>
      </c>
      <c r="E258" s="41">
        <v>982</v>
      </c>
      <c r="F258" s="332">
        <f t="shared" si="7"/>
        <v>0.14816700610997963</v>
      </c>
      <c r="G258" s="377">
        <f>Muut[[#This Row],[Keskim. työttömyysaste 2024, %]]/$F$12</f>
        <v>1.3722594872585325</v>
      </c>
      <c r="H258" s="166">
        <v>0</v>
      </c>
      <c r="I258" s="383">
        <v>0</v>
      </c>
      <c r="J258" s="389">
        <v>63</v>
      </c>
      <c r="K258" s="269">
        <v>1302.31</v>
      </c>
      <c r="L258" s="170">
        <f t="shared" si="8"/>
        <v>1.9818629972894319</v>
      </c>
      <c r="M258" s="377">
        <v>9.3514949738238133</v>
      </c>
      <c r="N258" s="166">
        <v>3</v>
      </c>
      <c r="O258" s="397">
        <v>73</v>
      </c>
      <c r="P258" s="269">
        <v>542</v>
      </c>
      <c r="Q258" s="15">
        <v>73</v>
      </c>
      <c r="R258" s="158">
        <v>0.13468634686346864</v>
      </c>
      <c r="S258" s="401">
        <v>0.94814703303312509</v>
      </c>
      <c r="T258" s="482">
        <v>208.91666666666666</v>
      </c>
      <c r="U258" s="197">
        <v>268929.00586112175</v>
      </c>
      <c r="V258" s="159">
        <v>0</v>
      </c>
      <c r="W258" s="159">
        <v>0</v>
      </c>
      <c r="X258" s="159">
        <v>126361.62</v>
      </c>
      <c r="Y258" s="159">
        <v>1098680.2121690353</v>
      </c>
      <c r="Z258" s="159">
        <v>0</v>
      </c>
      <c r="AA258" s="155">
        <v>23686.31</v>
      </c>
      <c r="AB258" s="159">
        <v>76253.739058774721</v>
      </c>
      <c r="AC258" s="159">
        <v>157646.42749999999</v>
      </c>
      <c r="AD258" s="174">
        <f>SUM(Muut[[#This Row],[Työttömyysaste]:[Työttömät ja palveluissa olevat ]])</f>
        <v>1751557.3145889319</v>
      </c>
      <c r="AF258" s="62"/>
    </row>
    <row r="259" spans="1:32" s="45" customFormat="1" x14ac:dyDescent="0.25">
      <c r="A259" s="90">
        <v>790</v>
      </c>
      <c r="B259" s="151" t="s">
        <v>258</v>
      </c>
      <c r="C259" s="395">
        <v>23464</v>
      </c>
      <c r="D259" s="134">
        <v>872.16666666666663</v>
      </c>
      <c r="E259" s="41">
        <v>10039</v>
      </c>
      <c r="F259" s="332">
        <f t="shared" si="7"/>
        <v>8.6877843078659894E-2</v>
      </c>
      <c r="G259" s="377">
        <f>Muut[[#This Row],[Keskim. työttömyysaste 2024, %]]/$F$12</f>
        <v>0.80462545290789411</v>
      </c>
      <c r="H259" s="166">
        <v>0</v>
      </c>
      <c r="I259" s="383">
        <v>48</v>
      </c>
      <c r="J259" s="389">
        <v>898</v>
      </c>
      <c r="K259" s="269">
        <v>1429.12</v>
      </c>
      <c r="L259" s="170">
        <f t="shared" si="8"/>
        <v>16.418495297805645</v>
      </c>
      <c r="M259" s="377">
        <v>1.1288112291530474</v>
      </c>
      <c r="N259" s="166">
        <v>0</v>
      </c>
      <c r="O259" s="397">
        <v>0</v>
      </c>
      <c r="P259" s="269">
        <v>6452</v>
      </c>
      <c r="Q259" s="15">
        <v>898</v>
      </c>
      <c r="R259" s="158">
        <v>0.13918164910105393</v>
      </c>
      <c r="S259" s="401">
        <v>0.97979246390574537</v>
      </c>
      <c r="T259" s="482">
        <v>1249.75</v>
      </c>
      <c r="U259" s="197">
        <v>1433538.022440451</v>
      </c>
      <c r="V259" s="159">
        <v>0</v>
      </c>
      <c r="W259" s="159">
        <v>0</v>
      </c>
      <c r="X259" s="159">
        <v>1801154.52</v>
      </c>
      <c r="Y259" s="159">
        <v>1205662.1425121604</v>
      </c>
      <c r="Z259" s="159">
        <v>0</v>
      </c>
      <c r="AA259" s="155">
        <v>0</v>
      </c>
      <c r="AB259" s="159">
        <v>716363.7376253102</v>
      </c>
      <c r="AC259" s="159">
        <v>943048.85250000004</v>
      </c>
      <c r="AD259" s="174">
        <f>SUM(Muut[[#This Row],[Työttömyysaste]:[Työttömät ja palveluissa olevat ]])</f>
        <v>6099767.2750779213</v>
      </c>
      <c r="AF259" s="62"/>
    </row>
    <row r="260" spans="1:32" s="45" customFormat="1" x14ac:dyDescent="0.25">
      <c r="A260" s="90">
        <v>791</v>
      </c>
      <c r="B260" s="151" t="s">
        <v>259</v>
      </c>
      <c r="C260" s="395">
        <v>4938</v>
      </c>
      <c r="D260" s="134">
        <v>196.25</v>
      </c>
      <c r="E260" s="41">
        <v>2087</v>
      </c>
      <c r="F260" s="332">
        <f t="shared" si="7"/>
        <v>9.4034499281264977E-2</v>
      </c>
      <c r="G260" s="377">
        <f>Muut[[#This Row],[Keskim. työttömyysaste 2024, %]]/$F$12</f>
        <v>0.87090734405836245</v>
      </c>
      <c r="H260" s="166">
        <v>0</v>
      </c>
      <c r="I260" s="383">
        <v>3</v>
      </c>
      <c r="J260" s="389">
        <v>100</v>
      </c>
      <c r="K260" s="269">
        <v>2173.4499999999998</v>
      </c>
      <c r="L260" s="170">
        <f t="shared" si="8"/>
        <v>2.2719639283167314</v>
      </c>
      <c r="M260" s="377">
        <v>8.157427865366973</v>
      </c>
      <c r="N260" s="166">
        <v>0</v>
      </c>
      <c r="O260" s="397">
        <v>0</v>
      </c>
      <c r="P260" s="269">
        <v>1250</v>
      </c>
      <c r="Q260" s="15">
        <v>171</v>
      </c>
      <c r="R260" s="158">
        <v>0.1368</v>
      </c>
      <c r="S260" s="401">
        <v>0.96302644729398457</v>
      </c>
      <c r="T260" s="482">
        <v>247.16666666666666</v>
      </c>
      <c r="U260" s="197">
        <v>326540.03750442754</v>
      </c>
      <c r="V260" s="159">
        <v>0</v>
      </c>
      <c r="W260" s="159">
        <v>0</v>
      </c>
      <c r="X260" s="159">
        <v>200574</v>
      </c>
      <c r="Y260" s="159">
        <v>1833608.3629387701</v>
      </c>
      <c r="Z260" s="159">
        <v>0</v>
      </c>
      <c r="AA260" s="155">
        <v>0</v>
      </c>
      <c r="AB260" s="159">
        <v>148179.03043434658</v>
      </c>
      <c r="AC260" s="159">
        <v>186509.495</v>
      </c>
      <c r="AD260" s="174">
        <f>SUM(Muut[[#This Row],[Työttömyysaste]:[Työttömät ja palveluissa olevat ]])</f>
        <v>2695410.9258775446</v>
      </c>
      <c r="AF260" s="62"/>
    </row>
    <row r="261" spans="1:32" s="45" customFormat="1" x14ac:dyDescent="0.25">
      <c r="A261" s="90">
        <v>831</v>
      </c>
      <c r="B261" s="151" t="s">
        <v>260</v>
      </c>
      <c r="C261" s="395">
        <v>4596</v>
      </c>
      <c r="D261" s="134">
        <v>179.91666666666666</v>
      </c>
      <c r="E261" s="41">
        <v>2039</v>
      </c>
      <c r="F261" s="332">
        <f t="shared" si="7"/>
        <v>8.8237698218080751E-2</v>
      </c>
      <c r="G261" s="377">
        <f>Muut[[#This Row],[Keskim. työttömyysaste 2024, %]]/$F$12</f>
        <v>0.81721985003691766</v>
      </c>
      <c r="H261" s="166">
        <v>0</v>
      </c>
      <c r="I261" s="383">
        <v>8</v>
      </c>
      <c r="J261" s="389">
        <v>311</v>
      </c>
      <c r="K261" s="269">
        <v>345.01</v>
      </c>
      <c r="L261" s="170">
        <f t="shared" si="8"/>
        <v>13.321353004260747</v>
      </c>
      <c r="M261" s="377">
        <v>1.3912537151467828</v>
      </c>
      <c r="N261" s="166">
        <v>3</v>
      </c>
      <c r="O261" s="397">
        <v>2054</v>
      </c>
      <c r="P261" s="269">
        <v>1347</v>
      </c>
      <c r="Q261" s="15">
        <v>116</v>
      </c>
      <c r="R261" s="158">
        <v>8.6117297698589459E-2</v>
      </c>
      <c r="S261" s="401">
        <v>0.6062370998043205</v>
      </c>
      <c r="T261" s="482">
        <v>243.25</v>
      </c>
      <c r="U261" s="197">
        <v>285188.70876834134</v>
      </c>
      <c r="V261" s="159">
        <v>0</v>
      </c>
      <c r="W261" s="159">
        <v>0</v>
      </c>
      <c r="X261" s="159">
        <v>623785.14</v>
      </c>
      <c r="Y261" s="159">
        <v>291064.07844556123</v>
      </c>
      <c r="Z261" s="159">
        <v>0</v>
      </c>
      <c r="AA261" s="155">
        <v>666461.38</v>
      </c>
      <c r="AB261" s="159">
        <v>86820.039545432475</v>
      </c>
      <c r="AC261" s="159">
        <v>183554.01750000002</v>
      </c>
      <c r="AD261" s="174">
        <f>SUM(Muut[[#This Row],[Työttömyysaste]:[Työttömät ja palveluissa olevat ]])</f>
        <v>2136873.3642593347</v>
      </c>
      <c r="AF261" s="62"/>
    </row>
    <row r="262" spans="1:32" s="45" customFormat="1" x14ac:dyDescent="0.25">
      <c r="A262" s="90">
        <v>832</v>
      </c>
      <c r="B262" s="151" t="s">
        <v>261</v>
      </c>
      <c r="C262" s="395">
        <v>3657</v>
      </c>
      <c r="D262" s="134">
        <v>220.16666666666666</v>
      </c>
      <c r="E262" s="41">
        <v>1546</v>
      </c>
      <c r="F262" s="332">
        <f t="shared" si="7"/>
        <v>0.14241052177662786</v>
      </c>
      <c r="G262" s="377">
        <f>Muut[[#This Row],[Keskim. työttömyysaste 2024, %]]/$F$12</f>
        <v>1.318945389558309</v>
      </c>
      <c r="H262" s="166">
        <v>0</v>
      </c>
      <c r="I262" s="383">
        <v>2</v>
      </c>
      <c r="J262" s="389">
        <v>87</v>
      </c>
      <c r="K262" s="269">
        <v>2438.16</v>
      </c>
      <c r="L262" s="170">
        <f t="shared" si="8"/>
        <v>1.4999015651146768</v>
      </c>
      <c r="M262" s="377">
        <v>12.356398772437128</v>
      </c>
      <c r="N262" s="166">
        <v>0</v>
      </c>
      <c r="O262" s="397">
        <v>0</v>
      </c>
      <c r="P262" s="269">
        <v>846</v>
      </c>
      <c r="Q262" s="15">
        <v>103</v>
      </c>
      <c r="R262" s="158">
        <v>0.12174940898345153</v>
      </c>
      <c r="S262" s="401">
        <v>0.8570752981979215</v>
      </c>
      <c r="T262" s="482">
        <v>286.83333333333331</v>
      </c>
      <c r="U262" s="197">
        <v>366239.49318044691</v>
      </c>
      <c r="V262" s="159">
        <v>0</v>
      </c>
      <c r="W262" s="159">
        <v>0</v>
      </c>
      <c r="X262" s="159">
        <v>174499.38</v>
      </c>
      <c r="Y262" s="159">
        <v>2056928.1861477334</v>
      </c>
      <c r="Z262" s="159">
        <v>0</v>
      </c>
      <c r="AA262" s="155">
        <v>0</v>
      </c>
      <c r="AB262" s="159">
        <v>97665.547229285337</v>
      </c>
      <c r="AC262" s="159">
        <v>216441.565</v>
      </c>
      <c r="AD262" s="174">
        <f>SUM(Muut[[#This Row],[Työttömyysaste]:[Työttömät ja palveluissa olevat ]])</f>
        <v>2911774.1715574656</v>
      </c>
      <c r="AF262" s="62"/>
    </row>
    <row r="263" spans="1:32" s="45" customFormat="1" x14ac:dyDescent="0.25">
      <c r="A263" s="90">
        <v>833</v>
      </c>
      <c r="B263" s="151" t="s">
        <v>262</v>
      </c>
      <c r="C263" s="395">
        <v>1692</v>
      </c>
      <c r="D263" s="134">
        <v>75.75</v>
      </c>
      <c r="E263" s="41">
        <v>708</v>
      </c>
      <c r="F263" s="332">
        <f t="shared" si="7"/>
        <v>0.10699152542372882</v>
      </c>
      <c r="G263" s="377">
        <f>Muut[[#This Row],[Keskim. työttömyysaste 2024, %]]/$F$12</f>
        <v>0.99090978264077545</v>
      </c>
      <c r="H263" s="166">
        <v>0</v>
      </c>
      <c r="I263" s="383">
        <v>15</v>
      </c>
      <c r="J263" s="389">
        <v>132</v>
      </c>
      <c r="K263" s="269">
        <v>141.69999999999999</v>
      </c>
      <c r="L263" s="170">
        <f t="shared" si="8"/>
        <v>11.940719830628089</v>
      </c>
      <c r="M263" s="377">
        <v>1.5521159629272243</v>
      </c>
      <c r="N263" s="166">
        <v>3</v>
      </c>
      <c r="O263" s="397">
        <v>197</v>
      </c>
      <c r="P263" s="269">
        <v>446</v>
      </c>
      <c r="Q263" s="15">
        <v>89</v>
      </c>
      <c r="R263" s="158">
        <v>0.19955156950672645</v>
      </c>
      <c r="S263" s="401">
        <v>1.4047766011257412</v>
      </c>
      <c r="T263" s="482">
        <v>91.666666666666671</v>
      </c>
      <c r="U263" s="197">
        <v>127305.70741468664</v>
      </c>
      <c r="V263" s="159">
        <v>0</v>
      </c>
      <c r="W263" s="159">
        <v>0</v>
      </c>
      <c r="X263" s="159">
        <v>264757.68</v>
      </c>
      <c r="Y263" s="159">
        <v>119543.72312610075</v>
      </c>
      <c r="Z263" s="159">
        <v>0</v>
      </c>
      <c r="AA263" s="155">
        <v>63920.590000000004</v>
      </c>
      <c r="AB263" s="159">
        <v>74063.643403704147</v>
      </c>
      <c r="AC263" s="159">
        <v>69170.75</v>
      </c>
      <c r="AD263" s="174">
        <f>SUM(Muut[[#This Row],[Työttömyysaste]:[Työttömät ja palveluissa olevat ]])</f>
        <v>718762.09394449147</v>
      </c>
      <c r="AF263" s="62"/>
    </row>
    <row r="264" spans="1:32" s="45" customFormat="1" x14ac:dyDescent="0.25">
      <c r="A264" s="90">
        <v>834</v>
      </c>
      <c r="B264" s="151" t="s">
        <v>263</v>
      </c>
      <c r="C264" s="395">
        <v>5832</v>
      </c>
      <c r="D264" s="134">
        <v>190.08333333333334</v>
      </c>
      <c r="E264" s="41">
        <v>2696</v>
      </c>
      <c r="F264" s="332">
        <f t="shared" si="7"/>
        <v>7.0505687438180017E-2</v>
      </c>
      <c r="G264" s="377">
        <f>Muut[[#This Row],[Keskim. työttömyysaste 2024, %]]/$F$12</f>
        <v>0.65299354446637925</v>
      </c>
      <c r="H264" s="166">
        <v>0</v>
      </c>
      <c r="I264" s="383">
        <v>14</v>
      </c>
      <c r="J264" s="389">
        <v>168</v>
      </c>
      <c r="K264" s="269">
        <v>640.54999999999995</v>
      </c>
      <c r="L264" s="170">
        <f t="shared" si="8"/>
        <v>9.1046756693466566</v>
      </c>
      <c r="M264" s="377">
        <v>2.0355894631543157</v>
      </c>
      <c r="N264" s="166">
        <v>0</v>
      </c>
      <c r="O264" s="397">
        <v>0</v>
      </c>
      <c r="P264" s="269">
        <v>1578</v>
      </c>
      <c r="Q264" s="15">
        <v>221</v>
      </c>
      <c r="R264" s="158">
        <v>0.14005069708491763</v>
      </c>
      <c r="S264" s="401">
        <v>0.98591027232992856</v>
      </c>
      <c r="T264" s="482">
        <v>266.58333333333337</v>
      </c>
      <c r="U264" s="197">
        <v>289161.0566163293</v>
      </c>
      <c r="V264" s="159">
        <v>0</v>
      </c>
      <c r="W264" s="159">
        <v>0</v>
      </c>
      <c r="X264" s="159">
        <v>336964.32</v>
      </c>
      <c r="Y264" s="159">
        <v>540393.30873975891</v>
      </c>
      <c r="Z264" s="159">
        <v>0</v>
      </c>
      <c r="AA264" s="155">
        <v>0</v>
      </c>
      <c r="AB264" s="159">
        <v>179164.66254838894</v>
      </c>
      <c r="AC264" s="159">
        <v>201161.11750000005</v>
      </c>
      <c r="AD264" s="174">
        <f>SUM(Muut[[#This Row],[Työttömyysaste]:[Työttömät ja palveluissa olevat ]])</f>
        <v>1546844.4654044774</v>
      </c>
      <c r="AF264" s="62"/>
    </row>
    <row r="265" spans="1:32" s="45" customFormat="1" x14ac:dyDescent="0.25">
      <c r="A265" s="90">
        <v>837</v>
      </c>
      <c r="B265" s="151" t="s">
        <v>264</v>
      </c>
      <c r="C265" s="395">
        <v>260180</v>
      </c>
      <c r="D265" s="134">
        <v>16410.333333333332</v>
      </c>
      <c r="E265" s="41">
        <v>127863</v>
      </c>
      <c r="F265" s="332">
        <f t="shared" si="7"/>
        <v>0.12834309638701838</v>
      </c>
      <c r="G265" s="377">
        <f>Muut[[#This Row],[Keskim. työttömyysaste 2024, %]]/$F$12</f>
        <v>1.1886589077091427</v>
      </c>
      <c r="H265" s="166">
        <v>0</v>
      </c>
      <c r="I265" s="383">
        <v>1421</v>
      </c>
      <c r="J265" s="389">
        <v>29579</v>
      </c>
      <c r="K265" s="269">
        <v>526.16</v>
      </c>
      <c r="L265" s="170">
        <f t="shared" si="8"/>
        <v>494.48836855709294</v>
      </c>
      <c r="M265" s="377">
        <v>3.7479914668244983E-2</v>
      </c>
      <c r="N265" s="166">
        <v>0</v>
      </c>
      <c r="O265" s="397">
        <v>0</v>
      </c>
      <c r="P265" s="269">
        <v>87694</v>
      </c>
      <c r="Q265" s="15">
        <v>10312</v>
      </c>
      <c r="R265" s="158">
        <v>0.11759071316167582</v>
      </c>
      <c r="S265" s="401">
        <v>0.82779946440683239</v>
      </c>
      <c r="T265" s="482">
        <v>23643.5</v>
      </c>
      <c r="U265" s="197">
        <v>23482512.300967582</v>
      </c>
      <c r="V265" s="159">
        <v>0</v>
      </c>
      <c r="W265" s="159">
        <v>0</v>
      </c>
      <c r="X265" s="159">
        <v>59327783.460000001</v>
      </c>
      <c r="Y265" s="159">
        <v>443889.3815104388</v>
      </c>
      <c r="Z265" s="159">
        <v>0</v>
      </c>
      <c r="AA265" s="155">
        <v>0</v>
      </c>
      <c r="AB265" s="159">
        <v>6711143.1024743579</v>
      </c>
      <c r="AC265" s="159">
        <v>17841148.664999999</v>
      </c>
      <c r="AD265" s="174">
        <f>SUM(Muut[[#This Row],[Työttömyysaste]:[Työttömät ja palveluissa olevat ]])</f>
        <v>107806476.90995237</v>
      </c>
      <c r="AF265" s="62"/>
    </row>
    <row r="266" spans="1:32" s="45" customFormat="1" x14ac:dyDescent="0.25">
      <c r="A266" s="90">
        <v>844</v>
      </c>
      <c r="B266" s="151" t="s">
        <v>265</v>
      </c>
      <c r="C266" s="395">
        <v>1388</v>
      </c>
      <c r="D266" s="134">
        <v>63.583333333333336</v>
      </c>
      <c r="E266" s="41">
        <v>557</v>
      </c>
      <c r="F266" s="332">
        <f t="shared" si="7"/>
        <v>0.11415320167564333</v>
      </c>
      <c r="G266" s="377">
        <f>Muut[[#This Row],[Keskim. työttömyysaste 2024, %]]/$F$12</f>
        <v>1.0572381673424887</v>
      </c>
      <c r="H266" s="166">
        <v>0</v>
      </c>
      <c r="I266" s="383">
        <v>2</v>
      </c>
      <c r="J266" s="389">
        <v>36</v>
      </c>
      <c r="K266" s="269">
        <v>347.73</v>
      </c>
      <c r="L266" s="170">
        <f t="shared" si="8"/>
        <v>3.9916026802404163</v>
      </c>
      <c r="M266" s="377">
        <v>4.6430928483200749</v>
      </c>
      <c r="N266" s="166">
        <v>3</v>
      </c>
      <c r="O266" s="397">
        <v>150</v>
      </c>
      <c r="P266" s="269">
        <v>320</v>
      </c>
      <c r="Q266" s="15">
        <v>49</v>
      </c>
      <c r="R266" s="158">
        <v>0.15312500000000001</v>
      </c>
      <c r="S266" s="401">
        <v>1.0779490112711361</v>
      </c>
      <c r="T266" s="482">
        <v>81.583333333333343</v>
      </c>
      <c r="U266" s="197">
        <v>111423.21853628547</v>
      </c>
      <c r="V266" s="159">
        <v>0</v>
      </c>
      <c r="W266" s="159">
        <v>0</v>
      </c>
      <c r="X266" s="159">
        <v>72206.64</v>
      </c>
      <c r="Y266" s="159">
        <v>293358.77800027543</v>
      </c>
      <c r="Z266" s="159">
        <v>0</v>
      </c>
      <c r="AA266" s="155">
        <v>48670.500000000007</v>
      </c>
      <c r="AB266" s="159">
        <v>46621.380973397543</v>
      </c>
      <c r="AC266" s="159">
        <v>61561.967500000006</v>
      </c>
      <c r="AD266" s="174">
        <f>SUM(Muut[[#This Row],[Työttömyysaste]:[Työttömät ja palveluissa olevat ]])</f>
        <v>633842.4850099585</v>
      </c>
      <c r="AF266" s="62"/>
    </row>
    <row r="267" spans="1:32" s="45" customFormat="1" x14ac:dyDescent="0.25">
      <c r="A267" s="90">
        <v>845</v>
      </c>
      <c r="B267" s="151" t="s">
        <v>266</v>
      </c>
      <c r="C267" s="395">
        <v>2826</v>
      </c>
      <c r="D267" s="134">
        <v>103.66666666666667</v>
      </c>
      <c r="E267" s="41">
        <v>1219</v>
      </c>
      <c r="F267" s="332">
        <f t="shared" si="7"/>
        <v>8.5042384468143287E-2</v>
      </c>
      <c r="G267" s="377">
        <f>Muut[[#This Row],[Keskim. työttömyysaste 2024, %]]/$F$12</f>
        <v>0.78762621969208491</v>
      </c>
      <c r="H267" s="166">
        <v>0</v>
      </c>
      <c r="I267" s="383">
        <v>3</v>
      </c>
      <c r="J267" s="389">
        <v>95</v>
      </c>
      <c r="K267" s="269">
        <v>1559.9</v>
      </c>
      <c r="L267" s="170">
        <f t="shared" si="8"/>
        <v>1.8116545932431565</v>
      </c>
      <c r="M267" s="377">
        <v>10.230085760874401</v>
      </c>
      <c r="N267" s="166">
        <v>0</v>
      </c>
      <c r="O267" s="397">
        <v>0</v>
      </c>
      <c r="P267" s="269">
        <v>686</v>
      </c>
      <c r="Q267" s="15">
        <v>93</v>
      </c>
      <c r="R267" s="158">
        <v>0.13556851311953352</v>
      </c>
      <c r="S267" s="401">
        <v>0.95435718972538242</v>
      </c>
      <c r="T267" s="482">
        <v>164.33333333333334</v>
      </c>
      <c r="U267" s="197">
        <v>169007.40074180777</v>
      </c>
      <c r="V267" s="159">
        <v>0</v>
      </c>
      <c r="W267" s="159">
        <v>0</v>
      </c>
      <c r="X267" s="159">
        <v>190545.3</v>
      </c>
      <c r="Y267" s="159">
        <v>1315993.3218377177</v>
      </c>
      <c r="Z267" s="159">
        <v>0</v>
      </c>
      <c r="AA267" s="155">
        <v>0</v>
      </c>
      <c r="AB267" s="159">
        <v>84038.93810998807</v>
      </c>
      <c r="AC267" s="159">
        <v>124004.29000000001</v>
      </c>
      <c r="AD267" s="174">
        <f>SUM(Muut[[#This Row],[Työttömyysaste]:[Työttömät ja palveluissa olevat ]])</f>
        <v>1883589.2506895135</v>
      </c>
      <c r="AF267" s="62"/>
    </row>
    <row r="268" spans="1:32" s="45" customFormat="1" x14ac:dyDescent="0.25">
      <c r="A268" s="90">
        <v>846</v>
      </c>
      <c r="B268" s="151" t="s">
        <v>267</v>
      </c>
      <c r="C268" s="395">
        <v>4662</v>
      </c>
      <c r="D268" s="134">
        <v>180.83333333333334</v>
      </c>
      <c r="E268" s="41">
        <v>1948</v>
      </c>
      <c r="F268" s="332">
        <f t="shared" ref="F268:F304" si="9">D268/E268</f>
        <v>9.2830253251197814E-2</v>
      </c>
      <c r="G268" s="377">
        <f>Muut[[#This Row],[Keskim. työttömyysaste 2024, %]]/$F$12</f>
        <v>0.85975413199624884</v>
      </c>
      <c r="H268" s="166">
        <v>0</v>
      </c>
      <c r="I268" s="383">
        <v>33</v>
      </c>
      <c r="J268" s="389">
        <v>127</v>
      </c>
      <c r="K268" s="269">
        <v>554.78</v>
      </c>
      <c r="L268" s="170">
        <f t="shared" si="8"/>
        <v>8.4033310501460043</v>
      </c>
      <c r="M268" s="377">
        <v>2.2054803919259505</v>
      </c>
      <c r="N268" s="166">
        <v>0</v>
      </c>
      <c r="O268" s="397">
        <v>0</v>
      </c>
      <c r="P268" s="269">
        <v>1086</v>
      </c>
      <c r="Q268" s="15">
        <v>172</v>
      </c>
      <c r="R268" s="158">
        <v>0.15837937384898712</v>
      </c>
      <c r="S268" s="401">
        <v>1.114938053526578</v>
      </c>
      <c r="T268" s="482">
        <v>254.5</v>
      </c>
      <c r="U268" s="197">
        <v>304340.63385241927</v>
      </c>
      <c r="V268" s="159">
        <v>0</v>
      </c>
      <c r="W268" s="159">
        <v>0</v>
      </c>
      <c r="X268" s="159">
        <v>254728.98</v>
      </c>
      <c r="Y268" s="159">
        <v>468034.34520746773</v>
      </c>
      <c r="Z268" s="159">
        <v>0</v>
      </c>
      <c r="AA268" s="155">
        <v>0</v>
      </c>
      <c r="AB268" s="159">
        <v>161964.73196465467</v>
      </c>
      <c r="AC268" s="159">
        <v>192043.155</v>
      </c>
      <c r="AD268" s="174">
        <f>SUM(Muut[[#This Row],[Työttömyysaste]:[Työttömät ja palveluissa olevat ]])</f>
        <v>1381111.8460245419</v>
      </c>
      <c r="AF268" s="62"/>
    </row>
    <row r="269" spans="1:32" s="45" customFormat="1" x14ac:dyDescent="0.25">
      <c r="A269" s="90">
        <v>848</v>
      </c>
      <c r="B269" s="151" t="s">
        <v>268</v>
      </c>
      <c r="C269" s="395">
        <v>3976</v>
      </c>
      <c r="D269" s="134">
        <v>269</v>
      </c>
      <c r="E269" s="41">
        <v>1700</v>
      </c>
      <c r="F269" s="332">
        <f t="shared" si="9"/>
        <v>0.15823529411764706</v>
      </c>
      <c r="G269" s="377">
        <f>Muut[[#This Row],[Keskim. työttömyysaste 2024, %]]/$F$12</f>
        <v>1.4655076678198482</v>
      </c>
      <c r="H269" s="166">
        <v>0</v>
      </c>
      <c r="I269" s="383">
        <v>10</v>
      </c>
      <c r="J269" s="389">
        <v>252</v>
      </c>
      <c r="K269" s="269">
        <v>837.78</v>
      </c>
      <c r="L269" s="170">
        <f t="shared" ref="L269:L304" si="10">C269/K269</f>
        <v>4.7458760056339377</v>
      </c>
      <c r="M269" s="377">
        <v>3.9051550938031498</v>
      </c>
      <c r="N269" s="166">
        <v>0</v>
      </c>
      <c r="O269" s="397">
        <v>0</v>
      </c>
      <c r="P269" s="269">
        <v>994</v>
      </c>
      <c r="Q269" s="15">
        <v>156</v>
      </c>
      <c r="R269" s="158">
        <v>0.15694164989939638</v>
      </c>
      <c r="S269" s="401">
        <v>1.1048169556657312</v>
      </c>
      <c r="T269" s="482">
        <v>364.66666666666669</v>
      </c>
      <c r="U269" s="197">
        <v>442433.36493702291</v>
      </c>
      <c r="V269" s="159">
        <v>0</v>
      </c>
      <c r="W269" s="159">
        <v>0</v>
      </c>
      <c r="X269" s="159">
        <v>505446.48</v>
      </c>
      <c r="Y269" s="159">
        <v>706784.3356427995</v>
      </c>
      <c r="Z269" s="159">
        <v>0</v>
      </c>
      <c r="AA269" s="155">
        <v>0</v>
      </c>
      <c r="AB269" s="159">
        <v>136878.1590420517</v>
      </c>
      <c r="AC269" s="159">
        <v>275173.82</v>
      </c>
      <c r="AD269" s="174">
        <f>SUM(Muut[[#This Row],[Työttömyysaste]:[Työttömät ja palveluissa olevat ]])</f>
        <v>2066716.1596218743</v>
      </c>
      <c r="AF269" s="62"/>
    </row>
    <row r="270" spans="1:32" s="45" customFormat="1" x14ac:dyDescent="0.25">
      <c r="A270" s="90">
        <v>849</v>
      </c>
      <c r="B270" s="151" t="s">
        <v>269</v>
      </c>
      <c r="C270" s="395">
        <v>2799</v>
      </c>
      <c r="D270" s="134">
        <v>85.25</v>
      </c>
      <c r="E270" s="41">
        <v>1156</v>
      </c>
      <c r="F270" s="332">
        <f t="shared" si="9"/>
        <v>7.3745674740484435E-2</v>
      </c>
      <c r="G270" s="377">
        <f>Muut[[#This Row],[Keskim. työttömyysaste 2024, %]]/$F$12</f>
        <v>0.68300092216073727</v>
      </c>
      <c r="H270" s="166">
        <v>0</v>
      </c>
      <c r="I270" s="383">
        <v>3</v>
      </c>
      <c r="J270" s="389">
        <v>70</v>
      </c>
      <c r="K270" s="269">
        <v>609.14</v>
      </c>
      <c r="L270" s="170">
        <f t="shared" si="10"/>
        <v>4.5950027908198443</v>
      </c>
      <c r="M270" s="377">
        <v>4.0333777152402508</v>
      </c>
      <c r="N270" s="166">
        <v>0</v>
      </c>
      <c r="O270" s="397">
        <v>0</v>
      </c>
      <c r="P270" s="269">
        <v>695</v>
      </c>
      <c r="Q270" s="15">
        <v>93</v>
      </c>
      <c r="R270" s="158">
        <v>0.13381294964028778</v>
      </c>
      <c r="S270" s="401">
        <v>0.94199860741239194</v>
      </c>
      <c r="T270" s="482">
        <v>122.08333333333334</v>
      </c>
      <c r="U270" s="197">
        <v>145156.86779504173</v>
      </c>
      <c r="V270" s="159">
        <v>0</v>
      </c>
      <c r="W270" s="159">
        <v>0</v>
      </c>
      <c r="X270" s="159">
        <v>140401.79999999999</v>
      </c>
      <c r="Y270" s="159">
        <v>513894.59072006372</v>
      </c>
      <c r="Z270" s="159">
        <v>0</v>
      </c>
      <c r="AA270" s="155">
        <v>0</v>
      </c>
      <c r="AB270" s="159">
        <v>82158.141822909398</v>
      </c>
      <c r="AC270" s="159">
        <v>92122.862500000017</v>
      </c>
      <c r="AD270" s="174">
        <f>SUM(Muut[[#This Row],[Työttömyysaste]:[Työttömät ja palveluissa olevat ]])</f>
        <v>973734.26283801475</v>
      </c>
      <c r="AF270" s="62"/>
    </row>
    <row r="271" spans="1:32" s="45" customFormat="1" x14ac:dyDescent="0.25">
      <c r="A271" s="90">
        <v>850</v>
      </c>
      <c r="B271" s="151" t="s">
        <v>270</v>
      </c>
      <c r="C271" s="395">
        <v>2349</v>
      </c>
      <c r="D271" s="134">
        <v>85.916666666666671</v>
      </c>
      <c r="E271" s="41">
        <v>1026</v>
      </c>
      <c r="F271" s="332">
        <f t="shared" si="9"/>
        <v>8.3739441195581549E-2</v>
      </c>
      <c r="G271" s="377">
        <f>Muut[[#This Row],[Keskim. työttömyysaste 2024, %]]/$F$12</f>
        <v>0.77555891595102544</v>
      </c>
      <c r="H271" s="166">
        <v>0</v>
      </c>
      <c r="I271" s="383">
        <v>2</v>
      </c>
      <c r="J271" s="389">
        <v>56</v>
      </c>
      <c r="K271" s="269">
        <v>361.47</v>
      </c>
      <c r="L271" s="170">
        <f t="shared" si="10"/>
        <v>6.4984646028716071</v>
      </c>
      <c r="M271" s="377">
        <v>2.8519631929317275</v>
      </c>
      <c r="N271" s="166">
        <v>0</v>
      </c>
      <c r="O271" s="397">
        <v>0</v>
      </c>
      <c r="P271" s="269">
        <v>674</v>
      </c>
      <c r="Q271" s="15">
        <v>65</v>
      </c>
      <c r="R271" s="158">
        <v>9.6439169139465875E-2</v>
      </c>
      <c r="S271" s="401">
        <v>0.67889963769271566</v>
      </c>
      <c r="T271" s="482">
        <v>119.25</v>
      </c>
      <c r="U271" s="197">
        <v>138328.35475869104</v>
      </c>
      <c r="V271" s="159">
        <v>0</v>
      </c>
      <c r="W271" s="159">
        <v>0</v>
      </c>
      <c r="X271" s="159">
        <v>112321.44</v>
      </c>
      <c r="Y271" s="159">
        <v>304950.38530975051</v>
      </c>
      <c r="Z271" s="159">
        <v>0</v>
      </c>
      <c r="AA271" s="155">
        <v>0</v>
      </c>
      <c r="AB271" s="159">
        <v>49691.950356976296</v>
      </c>
      <c r="AC271" s="159">
        <v>89984.857499999998</v>
      </c>
      <c r="AD271" s="174">
        <f>SUM(Muut[[#This Row],[Työttömyysaste]:[Työttömät ja palveluissa olevat ]])</f>
        <v>695276.98792541784</v>
      </c>
      <c r="AF271" s="62"/>
    </row>
    <row r="272" spans="1:32" s="45" customFormat="1" x14ac:dyDescent="0.25">
      <c r="A272" s="90">
        <v>851</v>
      </c>
      <c r="B272" s="151" t="s">
        <v>271</v>
      </c>
      <c r="C272" s="395">
        <v>20959</v>
      </c>
      <c r="D272" s="134">
        <v>791.5</v>
      </c>
      <c r="E272" s="41">
        <v>9632</v>
      </c>
      <c r="F272" s="332">
        <f t="shared" si="9"/>
        <v>8.2174003322259132E-2</v>
      </c>
      <c r="G272" s="377">
        <f>Muut[[#This Row],[Keskim. työttömyysaste 2024, %]]/$F$12</f>
        <v>0.76106049940216181</v>
      </c>
      <c r="H272" s="166">
        <v>0</v>
      </c>
      <c r="I272" s="383">
        <v>104</v>
      </c>
      <c r="J272" s="389">
        <v>861</v>
      </c>
      <c r="K272" s="269">
        <v>1188.74</v>
      </c>
      <c r="L272" s="170">
        <f t="shared" si="10"/>
        <v>17.631273449198311</v>
      </c>
      <c r="M272" s="377">
        <v>1.05116524403983</v>
      </c>
      <c r="N272" s="166">
        <v>0</v>
      </c>
      <c r="O272" s="397">
        <v>0</v>
      </c>
      <c r="P272" s="269">
        <v>6220</v>
      </c>
      <c r="Q272" s="15">
        <v>671</v>
      </c>
      <c r="R272" s="158">
        <v>0.10787781350482314</v>
      </c>
      <c r="S272" s="401">
        <v>0.75942388509790104</v>
      </c>
      <c r="T272" s="482">
        <v>1224.75</v>
      </c>
      <c r="U272" s="197">
        <v>1211164.5178392252</v>
      </c>
      <c r="V272" s="159">
        <v>0</v>
      </c>
      <c r="W272" s="159">
        <v>0</v>
      </c>
      <c r="X272" s="159">
        <v>1726942.14</v>
      </c>
      <c r="Y272" s="159">
        <v>1002868.069364298</v>
      </c>
      <c r="Z272" s="159">
        <v>0</v>
      </c>
      <c r="AA272" s="155">
        <v>0</v>
      </c>
      <c r="AB272" s="159">
        <v>495966.40387401683</v>
      </c>
      <c r="AC272" s="159">
        <v>924184.10250000004</v>
      </c>
      <c r="AD272" s="174">
        <f>SUM(Muut[[#This Row],[Työttömyysaste]:[Työttömät ja palveluissa olevat ]])</f>
        <v>5361125.2335775401</v>
      </c>
      <c r="AF272" s="62"/>
    </row>
    <row r="273" spans="1:32" s="45" customFormat="1" x14ac:dyDescent="0.25">
      <c r="A273" s="90">
        <v>853</v>
      </c>
      <c r="B273" s="151" t="s">
        <v>272</v>
      </c>
      <c r="C273" s="395">
        <v>206073</v>
      </c>
      <c r="D273" s="134">
        <v>13075.666666666666</v>
      </c>
      <c r="E273" s="41">
        <v>100115</v>
      </c>
      <c r="F273" s="332">
        <f t="shared" si="9"/>
        <v>0.13060646922705554</v>
      </c>
      <c r="G273" s="377">
        <f>Muut[[#This Row],[Keskim. työttömyysaste 2024, %]]/$F$12</f>
        <v>1.2096212996376052</v>
      </c>
      <c r="H273" s="166">
        <v>1</v>
      </c>
      <c r="I273" s="383">
        <v>11164</v>
      </c>
      <c r="J273" s="389">
        <v>34338</v>
      </c>
      <c r="K273" s="269">
        <v>245.85</v>
      </c>
      <c r="L273" s="170">
        <f t="shared" si="10"/>
        <v>838.20622330689446</v>
      </c>
      <c r="M273" s="377">
        <v>2.2110766232254334E-2</v>
      </c>
      <c r="N273" s="166">
        <v>0</v>
      </c>
      <c r="O273" s="397">
        <v>0</v>
      </c>
      <c r="P273" s="269">
        <v>66670</v>
      </c>
      <c r="Q273" s="15">
        <v>10900</v>
      </c>
      <c r="R273" s="158">
        <v>0.16349182540872956</v>
      </c>
      <c r="S273" s="401">
        <v>1.1509280101241026</v>
      </c>
      <c r="T273" s="482">
        <v>18663.166666666664</v>
      </c>
      <c r="U273" s="197">
        <v>18927093.125791121</v>
      </c>
      <c r="V273" s="159">
        <v>4648635.9486000007</v>
      </c>
      <c r="W273" s="159">
        <v>3345870.8951999997</v>
      </c>
      <c r="X273" s="159">
        <v>68873100.120000005</v>
      </c>
      <c r="Y273" s="159">
        <v>207408.7814435559</v>
      </c>
      <c r="Z273" s="159">
        <v>0</v>
      </c>
      <c r="AA273" s="155">
        <v>0</v>
      </c>
      <c r="AB273" s="159">
        <v>7390378.8527922789</v>
      </c>
      <c r="AC273" s="159">
        <v>14083038.934999999</v>
      </c>
      <c r="AD273" s="174">
        <f>SUM(Muut[[#This Row],[Työttömyysaste]:[Työttömät ja palveluissa olevat ]])</f>
        <v>117475526.65882696</v>
      </c>
      <c r="AF273" s="62"/>
    </row>
    <row r="274" spans="1:32" s="45" customFormat="1" x14ac:dyDescent="0.25">
      <c r="A274" s="90">
        <v>854</v>
      </c>
      <c r="B274" s="151" t="s">
        <v>273</v>
      </c>
      <c r="C274" s="395">
        <v>3191</v>
      </c>
      <c r="D274" s="134">
        <v>123.41666666666667</v>
      </c>
      <c r="E274" s="41">
        <v>1218</v>
      </c>
      <c r="F274" s="332">
        <f t="shared" si="9"/>
        <v>0.1013273125342091</v>
      </c>
      <c r="G274" s="377">
        <f>Muut[[#This Row],[Keskim. työttömyysaste 2024, %]]/$F$12</f>
        <v>0.93845026361853079</v>
      </c>
      <c r="H274" s="166">
        <v>0</v>
      </c>
      <c r="I274" s="383">
        <v>26</v>
      </c>
      <c r="J274" s="389">
        <v>84</v>
      </c>
      <c r="K274" s="269">
        <v>1738.14</v>
      </c>
      <c r="L274" s="170">
        <f t="shared" si="10"/>
        <v>1.8358705282658474</v>
      </c>
      <c r="M274" s="377">
        <v>10.095146456469369</v>
      </c>
      <c r="N274" s="166">
        <v>0</v>
      </c>
      <c r="O274" s="397">
        <v>0</v>
      </c>
      <c r="P274" s="269">
        <v>639</v>
      </c>
      <c r="Q274" s="15">
        <v>118</v>
      </c>
      <c r="R274" s="158">
        <v>0.18466353677621283</v>
      </c>
      <c r="S274" s="401">
        <v>1.2999698082334672</v>
      </c>
      <c r="T274" s="482">
        <v>180.58333333333334</v>
      </c>
      <c r="U274" s="197">
        <v>227379.58249632717</v>
      </c>
      <c r="V274" s="159">
        <v>0</v>
      </c>
      <c r="W274" s="159">
        <v>0</v>
      </c>
      <c r="X274" s="159">
        <v>168482.16</v>
      </c>
      <c r="Y274" s="159">
        <v>1466363.6338348677</v>
      </c>
      <c r="Z274" s="159">
        <v>0</v>
      </c>
      <c r="AA274" s="155">
        <v>0</v>
      </c>
      <c r="AB274" s="159">
        <v>129258.02598555449</v>
      </c>
      <c r="AC274" s="159">
        <v>136266.3775</v>
      </c>
      <c r="AD274" s="174">
        <f>SUM(Muut[[#This Row],[Työttömyysaste]:[Työttömät ja palveluissa olevat ]])</f>
        <v>2127749.7798167495</v>
      </c>
      <c r="AF274" s="62"/>
    </row>
    <row r="275" spans="1:32" s="45" customFormat="1" x14ac:dyDescent="0.25">
      <c r="A275" s="90">
        <v>857</v>
      </c>
      <c r="B275" s="151" t="s">
        <v>274</v>
      </c>
      <c r="C275" s="395">
        <v>2311</v>
      </c>
      <c r="D275" s="134">
        <v>99.083333333333329</v>
      </c>
      <c r="E275" s="41">
        <v>878</v>
      </c>
      <c r="F275" s="332">
        <f t="shared" si="9"/>
        <v>0.11285117691723613</v>
      </c>
      <c r="G275" s="377">
        <f>Muut[[#This Row],[Keskim. työttömyysaste 2024, %]]/$F$12</f>
        <v>1.0451793704869756</v>
      </c>
      <c r="H275" s="166">
        <v>0</v>
      </c>
      <c r="I275" s="383">
        <v>4</v>
      </c>
      <c r="J275" s="389">
        <v>59</v>
      </c>
      <c r="K275" s="269">
        <v>543.15</v>
      </c>
      <c r="L275" s="170">
        <f t="shared" si="10"/>
        <v>4.2548099051827304</v>
      </c>
      <c r="M275" s="377">
        <v>4.3558660130466089</v>
      </c>
      <c r="N275" s="166">
        <v>0</v>
      </c>
      <c r="O275" s="397">
        <v>0</v>
      </c>
      <c r="P275" s="269">
        <v>538</v>
      </c>
      <c r="Q275" s="15">
        <v>90</v>
      </c>
      <c r="R275" s="158">
        <v>0.16728624535315986</v>
      </c>
      <c r="S275" s="401">
        <v>1.1776394630380365</v>
      </c>
      <c r="T275" s="482">
        <v>122.5</v>
      </c>
      <c r="U275" s="197">
        <v>183402.0452480868</v>
      </c>
      <c r="V275" s="159">
        <v>0</v>
      </c>
      <c r="W275" s="159">
        <v>0</v>
      </c>
      <c r="X275" s="159">
        <v>118338.66</v>
      </c>
      <c r="Y275" s="159">
        <v>458222.81733198051</v>
      </c>
      <c r="Z275" s="159">
        <v>0</v>
      </c>
      <c r="AA275" s="155">
        <v>0</v>
      </c>
      <c r="AB275" s="159">
        <v>84802.712739360912</v>
      </c>
      <c r="AC275" s="159">
        <v>92437.275000000009</v>
      </c>
      <c r="AD275" s="174">
        <f>SUM(Muut[[#This Row],[Työttömyysaste]:[Työttömät ja palveluissa olevat ]])</f>
        <v>937203.51031942829</v>
      </c>
      <c r="AF275" s="62"/>
    </row>
    <row r="276" spans="1:32" s="45" customFormat="1" x14ac:dyDescent="0.25">
      <c r="A276" s="90">
        <v>858</v>
      </c>
      <c r="B276" s="151" t="s">
        <v>275</v>
      </c>
      <c r="C276" s="395">
        <v>42225</v>
      </c>
      <c r="D276" s="134">
        <v>1738.4166666666667</v>
      </c>
      <c r="E276" s="41">
        <v>20947</v>
      </c>
      <c r="F276" s="332">
        <f t="shared" si="9"/>
        <v>8.299120001273054E-2</v>
      </c>
      <c r="G276" s="377">
        <f>Muut[[#This Row],[Keskim. työttömyysaste 2024, %]]/$F$12</f>
        <v>0.76862902589734716</v>
      </c>
      <c r="H276" s="166">
        <v>0</v>
      </c>
      <c r="I276" s="383">
        <v>605</v>
      </c>
      <c r="J276" s="389">
        <v>3646</v>
      </c>
      <c r="K276" s="269">
        <v>219.54</v>
      </c>
      <c r="L276" s="170">
        <f t="shared" si="10"/>
        <v>192.33397103033616</v>
      </c>
      <c r="M276" s="377">
        <v>9.6360418072147611E-2</v>
      </c>
      <c r="N276" s="166">
        <v>0</v>
      </c>
      <c r="O276" s="397">
        <v>0</v>
      </c>
      <c r="P276" s="269">
        <v>14660</v>
      </c>
      <c r="Q276" s="15">
        <v>2151</v>
      </c>
      <c r="R276" s="158">
        <v>0.14672578444747614</v>
      </c>
      <c r="S276" s="401">
        <v>1.0329006646409058</v>
      </c>
      <c r="T276" s="482">
        <v>2205.166666666667</v>
      </c>
      <c r="U276" s="197">
        <v>2464335.531763881</v>
      </c>
      <c r="V276" s="159">
        <v>0</v>
      </c>
      <c r="W276" s="159">
        <v>0</v>
      </c>
      <c r="X276" s="159">
        <v>7312928.04</v>
      </c>
      <c r="Y276" s="159">
        <v>185212.62508894966</v>
      </c>
      <c r="Z276" s="159">
        <v>0</v>
      </c>
      <c r="AA276" s="155">
        <v>0</v>
      </c>
      <c r="AB276" s="159">
        <v>1359019.4243886436</v>
      </c>
      <c r="AC276" s="159">
        <v>1663996.7150000003</v>
      </c>
      <c r="AD276" s="174">
        <f>SUM(Muut[[#This Row],[Työttömyysaste]:[Työttömät ja palveluissa olevat ]])</f>
        <v>12985492.336241473</v>
      </c>
      <c r="AF276" s="62"/>
    </row>
    <row r="277" spans="1:32" s="45" customFormat="1" x14ac:dyDescent="0.25">
      <c r="A277" s="90">
        <v>859</v>
      </c>
      <c r="B277" s="151" t="s">
        <v>276</v>
      </c>
      <c r="C277" s="395">
        <v>6501</v>
      </c>
      <c r="D277" s="134">
        <v>235.25</v>
      </c>
      <c r="E277" s="41">
        <v>2811</v>
      </c>
      <c r="F277" s="332">
        <f t="shared" si="9"/>
        <v>8.3689078619708285E-2</v>
      </c>
      <c r="G277" s="377">
        <f>Muut[[#This Row],[Keskim. työttömyysaste 2024, %]]/$F$12</f>
        <v>0.77509247929714886</v>
      </c>
      <c r="H277" s="166">
        <v>0</v>
      </c>
      <c r="I277" s="383">
        <v>14</v>
      </c>
      <c r="J277" s="389">
        <v>70</v>
      </c>
      <c r="K277" s="269">
        <v>491.81</v>
      </c>
      <c r="L277" s="170">
        <f t="shared" si="10"/>
        <v>13.218519346902259</v>
      </c>
      <c r="M277" s="377">
        <v>1.4020769930107786</v>
      </c>
      <c r="N277" s="166">
        <v>0</v>
      </c>
      <c r="O277" s="397">
        <v>0</v>
      </c>
      <c r="P277" s="269">
        <v>1949</v>
      </c>
      <c r="Q277" s="15">
        <v>141</v>
      </c>
      <c r="R277" s="158">
        <v>7.2344792201128785E-2</v>
      </c>
      <c r="S277" s="401">
        <v>0.50928324717598406</v>
      </c>
      <c r="T277" s="482">
        <v>315.91666666666669</v>
      </c>
      <c r="U277" s="197">
        <v>382601.87046666443</v>
      </c>
      <c r="V277" s="159">
        <v>0</v>
      </c>
      <c r="W277" s="159">
        <v>0</v>
      </c>
      <c r="X277" s="159">
        <v>140401.79999999999</v>
      </c>
      <c r="Y277" s="159">
        <v>414910.36323675106</v>
      </c>
      <c r="Z277" s="159">
        <v>0</v>
      </c>
      <c r="AA277" s="155">
        <v>0</v>
      </c>
      <c r="AB277" s="159">
        <v>103166.0981490058</v>
      </c>
      <c r="AC277" s="159">
        <v>238387.55750000002</v>
      </c>
      <c r="AD277" s="174">
        <f>SUM(Muut[[#This Row],[Työttömyysaste]:[Työttömät ja palveluissa olevat ]])</f>
        <v>1279467.6893524213</v>
      </c>
      <c r="AF277" s="62"/>
    </row>
    <row r="278" spans="1:32" s="45" customFormat="1" x14ac:dyDescent="0.25">
      <c r="A278" s="90">
        <v>886</v>
      </c>
      <c r="B278" s="151" t="s">
        <v>277</v>
      </c>
      <c r="C278" s="395">
        <v>12382</v>
      </c>
      <c r="D278" s="134">
        <v>440.16666666666669</v>
      </c>
      <c r="E278" s="41">
        <v>5739</v>
      </c>
      <c r="F278" s="332">
        <f t="shared" si="9"/>
        <v>7.6697450194575134E-2</v>
      </c>
      <c r="G278" s="377">
        <f>Muut[[#This Row],[Keskim. työttömyysaste 2024, %]]/$F$12</f>
        <v>0.71033900489236912</v>
      </c>
      <c r="H278" s="166">
        <v>0</v>
      </c>
      <c r="I278" s="383">
        <v>38</v>
      </c>
      <c r="J278" s="389">
        <v>381</v>
      </c>
      <c r="K278" s="269">
        <v>400.84</v>
      </c>
      <c r="L278" s="170">
        <f t="shared" si="10"/>
        <v>30.890130725476503</v>
      </c>
      <c r="M278" s="377">
        <v>0.59997744984206858</v>
      </c>
      <c r="N278" s="166">
        <v>0</v>
      </c>
      <c r="O278" s="397">
        <v>0</v>
      </c>
      <c r="P278" s="269">
        <v>3722</v>
      </c>
      <c r="Q278" s="15">
        <v>354</v>
      </c>
      <c r="R278" s="158">
        <v>9.5110155830198814E-2</v>
      </c>
      <c r="S278" s="401">
        <v>0.66954382654045042</v>
      </c>
      <c r="T278" s="482">
        <v>605.75</v>
      </c>
      <c r="U278" s="197">
        <v>667836.05522277555</v>
      </c>
      <c r="V278" s="159">
        <v>0</v>
      </c>
      <c r="W278" s="159">
        <v>0</v>
      </c>
      <c r="X278" s="159">
        <v>764186.94000000006</v>
      </c>
      <c r="Y278" s="159">
        <v>338164.47408515337</v>
      </c>
      <c r="Z278" s="159">
        <v>0</v>
      </c>
      <c r="AA278" s="155">
        <v>0</v>
      </c>
      <c r="AB278" s="159">
        <v>258325.48813257538</v>
      </c>
      <c r="AC278" s="159">
        <v>457092.89250000002</v>
      </c>
      <c r="AD278" s="174">
        <f>SUM(Muut[[#This Row],[Työttömyysaste]:[Työttömät ja palveluissa olevat ]])</f>
        <v>2485605.8499405044</v>
      </c>
      <c r="AF278" s="62"/>
    </row>
    <row r="279" spans="1:32" s="45" customFormat="1" x14ac:dyDescent="0.25">
      <c r="A279" s="90">
        <v>887</v>
      </c>
      <c r="B279" s="151" t="s">
        <v>278</v>
      </c>
      <c r="C279" s="395">
        <v>4493</v>
      </c>
      <c r="D279" s="134">
        <v>203.91666666666666</v>
      </c>
      <c r="E279" s="41">
        <v>1894</v>
      </c>
      <c r="F279" s="332">
        <f t="shared" si="9"/>
        <v>0.1076645547342485</v>
      </c>
      <c r="G279" s="377">
        <f>Muut[[#This Row],[Keskim. työttömyysaste 2024, %]]/$F$12</f>
        <v>0.99714309247682742</v>
      </c>
      <c r="H279" s="166">
        <v>0</v>
      </c>
      <c r="I279" s="383">
        <v>12</v>
      </c>
      <c r="J279" s="389">
        <v>151</v>
      </c>
      <c r="K279" s="269">
        <v>475.51</v>
      </c>
      <c r="L279" s="170">
        <f t="shared" si="10"/>
        <v>9.4488023385417765</v>
      </c>
      <c r="M279" s="377">
        <v>1.9614530174222859</v>
      </c>
      <c r="N279" s="166">
        <v>0</v>
      </c>
      <c r="O279" s="397">
        <v>0</v>
      </c>
      <c r="P279" s="269">
        <v>1227</v>
      </c>
      <c r="Q279" s="15">
        <v>204</v>
      </c>
      <c r="R279" s="158">
        <v>0.16625916870415647</v>
      </c>
      <c r="S279" s="401">
        <v>1.1704091854328584</v>
      </c>
      <c r="T279" s="482">
        <v>361.33333333333331</v>
      </c>
      <c r="U279" s="197">
        <v>340178.84602786246</v>
      </c>
      <c r="V279" s="159">
        <v>0</v>
      </c>
      <c r="W279" s="159">
        <v>0</v>
      </c>
      <c r="X279" s="159">
        <v>302866.74</v>
      </c>
      <c r="Y279" s="159">
        <v>401159.03869930969</v>
      </c>
      <c r="Z279" s="159">
        <v>0</v>
      </c>
      <c r="AA279" s="155">
        <v>0</v>
      </c>
      <c r="AB279" s="159">
        <v>163859.48632986879</v>
      </c>
      <c r="AC279" s="159">
        <v>272658.52</v>
      </c>
      <c r="AD279" s="174">
        <f>SUM(Muut[[#This Row],[Työttömyysaste]:[Työttömät ja palveluissa olevat ]])</f>
        <v>1480722.631057041</v>
      </c>
      <c r="AF279" s="62"/>
    </row>
    <row r="280" spans="1:32" s="45" customFormat="1" x14ac:dyDescent="0.25">
      <c r="A280" s="90">
        <v>889</v>
      </c>
      <c r="B280" s="151" t="s">
        <v>279</v>
      </c>
      <c r="C280" s="395">
        <v>2466</v>
      </c>
      <c r="D280" s="134">
        <v>118.58333333333333</v>
      </c>
      <c r="E280" s="41">
        <v>1012</v>
      </c>
      <c r="F280" s="332">
        <f t="shared" si="9"/>
        <v>0.11717720685111989</v>
      </c>
      <c r="G280" s="377">
        <f>Muut[[#This Row],[Keskim. työttömyysaste 2024, %]]/$F$12</f>
        <v>1.0852452108841959</v>
      </c>
      <c r="H280" s="166">
        <v>0</v>
      </c>
      <c r="I280" s="383">
        <v>0</v>
      </c>
      <c r="J280" s="389">
        <v>77</v>
      </c>
      <c r="K280" s="269">
        <v>1669.43</v>
      </c>
      <c r="L280" s="170">
        <f t="shared" si="10"/>
        <v>1.4771508838346021</v>
      </c>
      <c r="M280" s="377">
        <v>12.546708708488792</v>
      </c>
      <c r="N280" s="166">
        <v>0</v>
      </c>
      <c r="O280" s="397">
        <v>0</v>
      </c>
      <c r="P280" s="269">
        <v>582</v>
      </c>
      <c r="Q280" s="15">
        <v>76</v>
      </c>
      <c r="R280" s="158">
        <v>0.13058419243986255</v>
      </c>
      <c r="S280" s="401">
        <v>0.91926923185756459</v>
      </c>
      <c r="T280" s="482">
        <v>170.41666666666666</v>
      </c>
      <c r="U280" s="197">
        <v>203204.98141476963</v>
      </c>
      <c r="V280" s="159">
        <v>0</v>
      </c>
      <c r="W280" s="159">
        <v>0</v>
      </c>
      <c r="X280" s="159">
        <v>154441.98000000001</v>
      </c>
      <c r="Y280" s="159">
        <v>1408397.1608920707</v>
      </c>
      <c r="Z280" s="159">
        <v>0</v>
      </c>
      <c r="AA280" s="155">
        <v>0</v>
      </c>
      <c r="AB280" s="159">
        <v>70637.162566705098</v>
      </c>
      <c r="AC280" s="159">
        <v>128594.71249999999</v>
      </c>
      <c r="AD280" s="174">
        <f>SUM(Muut[[#This Row],[Työttömyysaste]:[Työttömät ja palveluissa olevat ]])</f>
        <v>1965275.9973735455</v>
      </c>
      <c r="AF280" s="62"/>
    </row>
    <row r="281" spans="1:32" s="45" customFormat="1" x14ac:dyDescent="0.25">
      <c r="A281" s="90">
        <v>890</v>
      </c>
      <c r="B281" s="151" t="s">
        <v>280</v>
      </c>
      <c r="C281" s="395">
        <v>1137</v>
      </c>
      <c r="D281" s="134">
        <v>39.666666666666664</v>
      </c>
      <c r="E281" s="41">
        <v>523</v>
      </c>
      <c r="F281" s="332">
        <f t="shared" si="9"/>
        <v>7.5844486934353084E-2</v>
      </c>
      <c r="G281" s="377">
        <f>Muut[[#This Row],[Keskim. työttömyysaste 2024, %]]/$F$12</f>
        <v>0.70243922371400169</v>
      </c>
      <c r="H281" s="166">
        <v>0</v>
      </c>
      <c r="I281" s="383">
        <v>2</v>
      </c>
      <c r="J281" s="389">
        <v>47</v>
      </c>
      <c r="K281" s="269">
        <v>5148.38</v>
      </c>
      <c r="L281" s="170">
        <f t="shared" si="10"/>
        <v>0.22084616908619797</v>
      </c>
      <c r="M281" s="377">
        <v>20</v>
      </c>
      <c r="N281" s="166">
        <v>0</v>
      </c>
      <c r="O281" s="397">
        <v>0</v>
      </c>
      <c r="P281" s="269">
        <v>333</v>
      </c>
      <c r="Q281" s="15">
        <v>64</v>
      </c>
      <c r="R281" s="158">
        <v>0.19219219219219219</v>
      </c>
      <c r="S281" s="401">
        <v>1.3529690354129351</v>
      </c>
      <c r="T281" s="482">
        <v>50.083333333333329</v>
      </c>
      <c r="U281" s="197">
        <v>60643.271061758918</v>
      </c>
      <c r="V281" s="159">
        <v>0</v>
      </c>
      <c r="W281" s="159">
        <v>0</v>
      </c>
      <c r="X281" s="159">
        <v>94269.78</v>
      </c>
      <c r="Y281" s="159">
        <v>1035124.8</v>
      </c>
      <c r="Z281" s="159">
        <v>0</v>
      </c>
      <c r="AA281" s="155">
        <v>0</v>
      </c>
      <c r="AB281" s="159">
        <v>47934.231718122042</v>
      </c>
      <c r="AC281" s="159">
        <v>37792.3825</v>
      </c>
      <c r="AD281" s="174">
        <f>SUM(Muut[[#This Row],[Työttömyysaste]:[Työttömät ja palveluissa olevat ]])</f>
        <v>1275764.4652798811</v>
      </c>
      <c r="AF281" s="62"/>
    </row>
    <row r="282" spans="1:32" s="45" customFormat="1" x14ac:dyDescent="0.25">
      <c r="A282" s="90">
        <v>892</v>
      </c>
      <c r="B282" s="151" t="s">
        <v>281</v>
      </c>
      <c r="C282" s="395">
        <v>3657</v>
      </c>
      <c r="D282" s="134">
        <v>156.25</v>
      </c>
      <c r="E282" s="41">
        <v>1553</v>
      </c>
      <c r="F282" s="332">
        <f t="shared" si="9"/>
        <v>0.10061171925305859</v>
      </c>
      <c r="G282" s="377">
        <f>Muut[[#This Row],[Keskim. työttömyysaste 2024, %]]/$F$12</f>
        <v>0.93182274447740465</v>
      </c>
      <c r="H282" s="166">
        <v>0</v>
      </c>
      <c r="I282" s="383">
        <v>3</v>
      </c>
      <c r="J282" s="389">
        <v>60</v>
      </c>
      <c r="K282" s="269">
        <v>347.99</v>
      </c>
      <c r="L282" s="170">
        <f t="shared" si="10"/>
        <v>10.508922670191671</v>
      </c>
      <c r="M282" s="377">
        <v>1.763585330257406</v>
      </c>
      <c r="N282" s="166">
        <v>0</v>
      </c>
      <c r="O282" s="397">
        <v>0</v>
      </c>
      <c r="P282" s="269">
        <v>1150</v>
      </c>
      <c r="Q282" s="15">
        <v>103</v>
      </c>
      <c r="R282" s="158">
        <v>8.9565217391304353E-2</v>
      </c>
      <c r="S282" s="401">
        <v>0.63050930632647095</v>
      </c>
      <c r="T282" s="482">
        <v>212.75</v>
      </c>
      <c r="U282" s="197">
        <v>258744.82171373526</v>
      </c>
      <c r="V282" s="159">
        <v>0</v>
      </c>
      <c r="W282" s="159">
        <v>0</v>
      </c>
      <c r="X282" s="159">
        <v>120344.4</v>
      </c>
      <c r="Y282" s="159">
        <v>293578.12428124074</v>
      </c>
      <c r="Z282" s="159">
        <v>0</v>
      </c>
      <c r="AA282" s="155">
        <v>0</v>
      </c>
      <c r="AB282" s="159">
        <v>71847.87213563078</v>
      </c>
      <c r="AC282" s="159">
        <v>160539.02250000002</v>
      </c>
      <c r="AD282" s="174">
        <f>SUM(Muut[[#This Row],[Työttömyysaste]:[Työttömät ja palveluissa olevat ]])</f>
        <v>905054.24063060689</v>
      </c>
      <c r="AF282" s="62"/>
    </row>
    <row r="283" spans="1:32" s="45" customFormat="1" x14ac:dyDescent="0.25">
      <c r="A283" s="90">
        <v>893</v>
      </c>
      <c r="B283" s="151" t="s">
        <v>282</v>
      </c>
      <c r="C283" s="395">
        <v>7439</v>
      </c>
      <c r="D283" s="134">
        <v>181</v>
      </c>
      <c r="E283" s="41">
        <v>3388</v>
      </c>
      <c r="F283" s="332">
        <f t="shared" si="9"/>
        <v>5.3423848878394332E-2</v>
      </c>
      <c r="G283" s="377">
        <f>Muut[[#This Row],[Keskim. työttömyysaste 2024, %]]/$F$12</f>
        <v>0.49478885612918466</v>
      </c>
      <c r="H283" s="166">
        <v>3</v>
      </c>
      <c r="I283" s="383">
        <v>6227</v>
      </c>
      <c r="J283" s="389">
        <v>728</v>
      </c>
      <c r="K283" s="269">
        <v>732.86</v>
      </c>
      <c r="L283" s="170">
        <f t="shared" si="10"/>
        <v>10.150642687552875</v>
      </c>
      <c r="M283" s="377">
        <v>1.8258333416351948</v>
      </c>
      <c r="N283" s="166">
        <v>0</v>
      </c>
      <c r="O283" s="397">
        <v>0</v>
      </c>
      <c r="P283" s="269">
        <v>2291</v>
      </c>
      <c r="Q283" s="15">
        <v>379</v>
      </c>
      <c r="R283" s="158">
        <v>0.16542994325621999</v>
      </c>
      <c r="S283" s="401">
        <v>1.1645717144011916</v>
      </c>
      <c r="T283" s="482">
        <v>297.5</v>
      </c>
      <c r="U283" s="197">
        <v>279478.15545556822</v>
      </c>
      <c r="V283" s="159">
        <v>167810.44980000003</v>
      </c>
      <c r="W283" s="159">
        <v>1866243.1085999999</v>
      </c>
      <c r="X283" s="159">
        <v>1460178.72</v>
      </c>
      <c r="Y283" s="159">
        <v>618269.67487787025</v>
      </c>
      <c r="Z283" s="159">
        <v>0</v>
      </c>
      <c r="AA283" s="155">
        <v>0</v>
      </c>
      <c r="AB283" s="159">
        <v>269946.83832369326</v>
      </c>
      <c r="AC283" s="159">
        <v>224490.52500000002</v>
      </c>
      <c r="AD283" s="174">
        <f>SUM(Muut[[#This Row],[Työttömyysaste]:[Työttömät ja palveluissa olevat ]])</f>
        <v>4886417.4720571321</v>
      </c>
      <c r="AF283" s="62"/>
    </row>
    <row r="284" spans="1:32" s="45" customFormat="1" x14ac:dyDescent="0.25">
      <c r="A284" s="90">
        <v>895</v>
      </c>
      <c r="B284" s="151" t="s">
        <v>283</v>
      </c>
      <c r="C284" s="395">
        <v>14814</v>
      </c>
      <c r="D284" s="134">
        <v>696.25</v>
      </c>
      <c r="E284" s="41">
        <v>6858</v>
      </c>
      <c r="F284" s="332">
        <f t="shared" si="9"/>
        <v>0.10152376786235054</v>
      </c>
      <c r="G284" s="377">
        <f>Muut[[#This Row],[Keskim. työttömyysaste 2024, %]]/$F$12</f>
        <v>0.94026974890707393</v>
      </c>
      <c r="H284" s="166">
        <v>0</v>
      </c>
      <c r="I284" s="383">
        <v>56</v>
      </c>
      <c r="J284" s="389">
        <v>1305</v>
      </c>
      <c r="K284" s="269">
        <v>504.33</v>
      </c>
      <c r="L284" s="170">
        <f t="shared" si="10"/>
        <v>29.373624412586999</v>
      </c>
      <c r="M284" s="377">
        <v>0.63095318431380609</v>
      </c>
      <c r="N284" s="166">
        <v>3</v>
      </c>
      <c r="O284" s="397">
        <v>651</v>
      </c>
      <c r="P284" s="269">
        <v>4333</v>
      </c>
      <c r="Q284" s="15">
        <v>763</v>
      </c>
      <c r="R284" s="158">
        <v>0.17609046849757673</v>
      </c>
      <c r="S284" s="401">
        <v>1.2396182622774461</v>
      </c>
      <c r="T284" s="482">
        <v>1025.75</v>
      </c>
      <c r="U284" s="197">
        <v>1057640.8196592922</v>
      </c>
      <c r="V284" s="159">
        <v>0</v>
      </c>
      <c r="W284" s="159">
        <v>0</v>
      </c>
      <c r="X284" s="159">
        <v>2617490.7000000002</v>
      </c>
      <c r="Y284" s="159">
        <v>425472.73030477343</v>
      </c>
      <c r="Z284" s="159">
        <v>0</v>
      </c>
      <c r="AA284" s="155">
        <v>211229.97000000003</v>
      </c>
      <c r="AB284" s="159">
        <v>572213.04584870115</v>
      </c>
      <c r="AC284" s="159">
        <v>774020.6925</v>
      </c>
      <c r="AD284" s="174">
        <f>SUM(Muut[[#This Row],[Työttömyysaste]:[Työttömät ja palveluissa olevat ]])</f>
        <v>5658067.9583127666</v>
      </c>
      <c r="AF284" s="62"/>
    </row>
    <row r="285" spans="1:32" s="45" customFormat="1" x14ac:dyDescent="0.25">
      <c r="A285" s="90">
        <v>905</v>
      </c>
      <c r="B285" s="151" t="s">
        <v>284</v>
      </c>
      <c r="C285" s="395">
        <v>70361</v>
      </c>
      <c r="D285" s="134">
        <v>2767.4166666666665</v>
      </c>
      <c r="E285" s="41">
        <v>33344</v>
      </c>
      <c r="F285" s="332">
        <f t="shared" si="9"/>
        <v>8.299594129878439E-2</v>
      </c>
      <c r="G285" s="377">
        <f>Muut[[#This Row],[Keskim. työttömyysaste 2024, %]]/$F$12</f>
        <v>0.76867293766245615</v>
      </c>
      <c r="H285" s="166">
        <v>1</v>
      </c>
      <c r="I285" s="383">
        <v>16167</v>
      </c>
      <c r="J285" s="389">
        <v>9702</v>
      </c>
      <c r="K285" s="269">
        <v>364.88</v>
      </c>
      <c r="L285" s="170">
        <f t="shared" si="10"/>
        <v>192.8332602499452</v>
      </c>
      <c r="M285" s="377">
        <v>9.6110919008147541E-2</v>
      </c>
      <c r="N285" s="166">
        <v>0</v>
      </c>
      <c r="O285" s="397">
        <v>0</v>
      </c>
      <c r="P285" s="269">
        <v>21841</v>
      </c>
      <c r="Q285" s="15">
        <v>2817</v>
      </c>
      <c r="R285" s="158">
        <v>0.12897761091525115</v>
      </c>
      <c r="S285" s="401">
        <v>0.90795943289605374</v>
      </c>
      <c r="T285" s="482">
        <v>4204.1666666666661</v>
      </c>
      <c r="U285" s="197">
        <v>4106643.4173222934</v>
      </c>
      <c r="V285" s="159">
        <v>1587217.5102000001</v>
      </c>
      <c r="W285" s="159">
        <v>4845279.0005999999</v>
      </c>
      <c r="X285" s="159">
        <v>19459689.48</v>
      </c>
      <c r="Y285" s="159">
        <v>307827.19614856492</v>
      </c>
      <c r="Z285" s="159">
        <v>0</v>
      </c>
      <c r="AA285" s="155">
        <v>0</v>
      </c>
      <c r="AB285" s="159">
        <v>1990654.5327832561</v>
      </c>
      <c r="AC285" s="159">
        <v>3172422.1249999995</v>
      </c>
      <c r="AD285" s="174">
        <f>SUM(Muut[[#This Row],[Työttömyysaste]:[Työttömät ja palveluissa olevat ]])</f>
        <v>35469733.262054108</v>
      </c>
      <c r="AF285" s="62"/>
    </row>
    <row r="286" spans="1:32" s="45" customFormat="1" x14ac:dyDescent="0.25">
      <c r="A286" s="90">
        <v>908</v>
      </c>
      <c r="B286" s="151" t="s">
        <v>285</v>
      </c>
      <c r="C286" s="395">
        <v>20847</v>
      </c>
      <c r="D286" s="134">
        <v>1052.8333333333333</v>
      </c>
      <c r="E286" s="41">
        <v>9168</v>
      </c>
      <c r="F286" s="332">
        <f t="shared" si="9"/>
        <v>0.11483784176847003</v>
      </c>
      <c r="G286" s="377">
        <f>Muut[[#This Row],[Keskim. työttömyysaste 2024, %]]/$F$12</f>
        <v>1.0635790112820742</v>
      </c>
      <c r="H286" s="166">
        <v>0</v>
      </c>
      <c r="I286" s="383">
        <v>43</v>
      </c>
      <c r="J286" s="389">
        <v>1287</v>
      </c>
      <c r="K286" s="269">
        <v>272.08</v>
      </c>
      <c r="L286" s="170">
        <f t="shared" si="10"/>
        <v>76.620846809761844</v>
      </c>
      <c r="M286" s="377">
        <v>0.24188432560625631</v>
      </c>
      <c r="N286" s="166">
        <v>0</v>
      </c>
      <c r="O286" s="397">
        <v>0</v>
      </c>
      <c r="P286" s="269">
        <v>6395</v>
      </c>
      <c r="Q286" s="15">
        <v>727</v>
      </c>
      <c r="R286" s="158">
        <v>0.11368256450351838</v>
      </c>
      <c r="S286" s="401">
        <v>0.80028739921851277</v>
      </c>
      <c r="T286" s="482">
        <v>1418.1666666666665</v>
      </c>
      <c r="U286" s="197">
        <v>1683552.7350476289</v>
      </c>
      <c r="V286" s="159">
        <v>0</v>
      </c>
      <c r="W286" s="159">
        <v>0</v>
      </c>
      <c r="X286" s="159">
        <v>2581387.38</v>
      </c>
      <c r="Y286" s="159">
        <v>229537.44663478827</v>
      </c>
      <c r="Z286" s="159">
        <v>0</v>
      </c>
      <c r="AA286" s="155">
        <v>0</v>
      </c>
      <c r="AB286" s="159">
        <v>519860.70838259975</v>
      </c>
      <c r="AC286" s="159">
        <v>1070134.385</v>
      </c>
      <c r="AD286" s="174">
        <f>SUM(Muut[[#This Row],[Työttömyysaste]:[Työttömät ja palveluissa olevat ]])</f>
        <v>6084472.6550650168</v>
      </c>
      <c r="AF286" s="62"/>
    </row>
    <row r="287" spans="1:32" s="45" customFormat="1" x14ac:dyDescent="0.25">
      <c r="A287" s="90">
        <v>915</v>
      </c>
      <c r="B287" s="151" t="s">
        <v>286</v>
      </c>
      <c r="C287" s="395">
        <v>19669</v>
      </c>
      <c r="D287" s="134">
        <v>1161.5</v>
      </c>
      <c r="E287" s="41">
        <v>8186</v>
      </c>
      <c r="F287" s="332">
        <f t="shared" si="9"/>
        <v>0.14188859027608111</v>
      </c>
      <c r="G287" s="377">
        <f>Muut[[#This Row],[Keskim. työttömyysaste 2024, %]]/$F$12</f>
        <v>1.3141114830623328</v>
      </c>
      <c r="H287" s="166">
        <v>0</v>
      </c>
      <c r="I287" s="383">
        <v>34</v>
      </c>
      <c r="J287" s="389">
        <v>1216</v>
      </c>
      <c r="K287" s="269">
        <v>385.62</v>
      </c>
      <c r="L287" s="170">
        <f t="shared" si="10"/>
        <v>51.006171879051912</v>
      </c>
      <c r="M287" s="377">
        <v>0.36335567197449542</v>
      </c>
      <c r="N287" s="166">
        <v>0</v>
      </c>
      <c r="O287" s="397">
        <v>0</v>
      </c>
      <c r="P287" s="269">
        <v>5316</v>
      </c>
      <c r="Q287" s="15">
        <v>802</v>
      </c>
      <c r="R287" s="158">
        <v>0.1508653122648608</v>
      </c>
      <c r="S287" s="401">
        <v>1.0620415620637902</v>
      </c>
      <c r="T287" s="482">
        <v>1669.6666666666667</v>
      </c>
      <c r="U287" s="197">
        <v>1962582.3576736054</v>
      </c>
      <c r="V287" s="159">
        <v>0</v>
      </c>
      <c r="W287" s="159">
        <v>0</v>
      </c>
      <c r="X287" s="159">
        <v>2438979.84</v>
      </c>
      <c r="Y287" s="159">
        <v>325324.28025326028</v>
      </c>
      <c r="Z287" s="159">
        <v>0</v>
      </c>
      <c r="AA287" s="155">
        <v>0</v>
      </c>
      <c r="AB287" s="159">
        <v>650910.4472886906</v>
      </c>
      <c r="AC287" s="159">
        <v>1259913.77</v>
      </c>
      <c r="AD287" s="174">
        <f>SUM(Muut[[#This Row],[Työttömyysaste]:[Työttömät ja palveluissa olevat ]])</f>
        <v>6637710.6952155568</v>
      </c>
      <c r="AF287" s="62"/>
    </row>
    <row r="288" spans="1:32" s="45" customFormat="1" x14ac:dyDescent="0.25">
      <c r="A288" s="90">
        <v>918</v>
      </c>
      <c r="B288" s="151" t="s">
        <v>287</v>
      </c>
      <c r="C288" s="395">
        <v>2246</v>
      </c>
      <c r="D288" s="134">
        <v>94.666666666666671</v>
      </c>
      <c r="E288" s="41">
        <v>1004</v>
      </c>
      <c r="F288" s="332">
        <f t="shared" si="9"/>
        <v>9.4289508632138114E-2</v>
      </c>
      <c r="G288" s="377">
        <f>Muut[[#This Row],[Keskim. työttömyysaste 2024, %]]/$F$12</f>
        <v>0.87326913168074005</v>
      </c>
      <c r="H288" s="166">
        <v>0</v>
      </c>
      <c r="I288" s="383">
        <v>13</v>
      </c>
      <c r="J288" s="389">
        <v>146</v>
      </c>
      <c r="K288" s="269">
        <v>189.22</v>
      </c>
      <c r="L288" s="170">
        <f t="shared" si="10"/>
        <v>11.869781207060564</v>
      </c>
      <c r="M288" s="377">
        <v>1.5613920370272041</v>
      </c>
      <c r="N288" s="166">
        <v>0</v>
      </c>
      <c r="O288" s="397">
        <v>0</v>
      </c>
      <c r="P288" s="269">
        <v>666</v>
      </c>
      <c r="Q288" s="15">
        <v>132</v>
      </c>
      <c r="R288" s="158">
        <v>0.1981981981981982</v>
      </c>
      <c r="S288" s="401">
        <v>1.3952493177695895</v>
      </c>
      <c r="T288" s="482">
        <v>127.75</v>
      </c>
      <c r="U288" s="197">
        <v>148926.25232849279</v>
      </c>
      <c r="V288" s="159">
        <v>0</v>
      </c>
      <c r="W288" s="159">
        <v>0</v>
      </c>
      <c r="X288" s="159">
        <v>292838.03999999998</v>
      </c>
      <c r="Y288" s="159">
        <v>159633.47417022433</v>
      </c>
      <c r="Z288" s="159">
        <v>0</v>
      </c>
      <c r="AA288" s="155">
        <v>0</v>
      </c>
      <c r="AB288" s="159">
        <v>97647.025793859109</v>
      </c>
      <c r="AC288" s="159">
        <v>96398.872499999998</v>
      </c>
      <c r="AD288" s="174">
        <f>SUM(Muut[[#This Row],[Työttömyysaste]:[Työttömät ja palveluissa olevat ]])</f>
        <v>795443.66479257611</v>
      </c>
      <c r="AF288" s="62"/>
    </row>
    <row r="289" spans="1:32" s="45" customFormat="1" x14ac:dyDescent="0.25">
      <c r="A289" s="90">
        <v>921</v>
      </c>
      <c r="B289" s="151" t="s">
        <v>288</v>
      </c>
      <c r="C289" s="395">
        <v>1851</v>
      </c>
      <c r="D289" s="134">
        <v>74.333333333333329</v>
      </c>
      <c r="E289" s="41">
        <v>696</v>
      </c>
      <c r="F289" s="332">
        <f t="shared" si="9"/>
        <v>0.1068007662835249</v>
      </c>
      <c r="G289" s="377">
        <f>Muut[[#This Row],[Keskim. työttömyysaste 2024, %]]/$F$12</f>
        <v>0.98914305301048377</v>
      </c>
      <c r="H289" s="166">
        <v>0</v>
      </c>
      <c r="I289" s="383">
        <v>1</v>
      </c>
      <c r="J289" s="389">
        <v>59</v>
      </c>
      <c r="K289" s="269">
        <v>422.63</v>
      </c>
      <c r="L289" s="170">
        <f t="shared" si="10"/>
        <v>4.3797174833778953</v>
      </c>
      <c r="M289" s="377">
        <v>4.2316386680872133</v>
      </c>
      <c r="N289" s="166">
        <v>0</v>
      </c>
      <c r="O289" s="397">
        <v>0</v>
      </c>
      <c r="P289" s="269">
        <v>389</v>
      </c>
      <c r="Q289" s="15">
        <v>62</v>
      </c>
      <c r="R289" s="158">
        <v>0.15938303341902313</v>
      </c>
      <c r="S289" s="401">
        <v>1.1220034826934229</v>
      </c>
      <c r="T289" s="482">
        <v>99.25</v>
      </c>
      <c r="U289" s="197">
        <v>139020.52485992428</v>
      </c>
      <c r="V289" s="159">
        <v>0</v>
      </c>
      <c r="W289" s="159">
        <v>0</v>
      </c>
      <c r="X289" s="159">
        <v>118338.66</v>
      </c>
      <c r="Y289" s="159">
        <v>356547.37970913178</v>
      </c>
      <c r="Z289" s="159">
        <v>0</v>
      </c>
      <c r="AA289" s="155">
        <v>0</v>
      </c>
      <c r="AB289" s="159">
        <v>64713.974391865784</v>
      </c>
      <c r="AC289" s="159">
        <v>74893.05750000001</v>
      </c>
      <c r="AD289" s="174">
        <f>SUM(Muut[[#This Row],[Työttömyysaste]:[Työttömät ja palveluissa olevat ]])</f>
        <v>753513.59646092181</v>
      </c>
      <c r="AF289" s="62"/>
    </row>
    <row r="290" spans="1:32" s="45" customFormat="1" x14ac:dyDescent="0.25">
      <c r="A290" s="90">
        <v>922</v>
      </c>
      <c r="B290" s="151" t="s">
        <v>289</v>
      </c>
      <c r="C290" s="395">
        <v>4511</v>
      </c>
      <c r="D290" s="134">
        <v>157.25</v>
      </c>
      <c r="E290" s="41">
        <v>2211</v>
      </c>
      <c r="F290" s="332">
        <f t="shared" si="9"/>
        <v>7.112166440524649E-2</v>
      </c>
      <c r="G290" s="377">
        <f>Muut[[#This Row],[Keskim. työttömyysaste 2024, %]]/$F$12</f>
        <v>0.65869845988028908</v>
      </c>
      <c r="H290" s="166">
        <v>0</v>
      </c>
      <c r="I290" s="383">
        <v>20</v>
      </c>
      <c r="J290" s="389">
        <v>104</v>
      </c>
      <c r="K290" s="269">
        <v>301.08</v>
      </c>
      <c r="L290" s="170">
        <f t="shared" si="10"/>
        <v>14.98272884283247</v>
      </c>
      <c r="M290" s="377">
        <v>1.2369830657934942</v>
      </c>
      <c r="N290" s="166">
        <v>0</v>
      </c>
      <c r="O290" s="397">
        <v>0</v>
      </c>
      <c r="P290" s="269">
        <v>1518</v>
      </c>
      <c r="Q290" s="15">
        <v>111</v>
      </c>
      <c r="R290" s="158">
        <v>7.3122529644268769E-2</v>
      </c>
      <c r="S290" s="401">
        <v>0.51475825979875167</v>
      </c>
      <c r="T290" s="482">
        <v>223</v>
      </c>
      <c r="U290" s="197">
        <v>225617.54797884243</v>
      </c>
      <c r="V290" s="159">
        <v>0</v>
      </c>
      <c r="W290" s="159">
        <v>0</v>
      </c>
      <c r="X290" s="159">
        <v>208596.96</v>
      </c>
      <c r="Y290" s="159">
        <v>254002.99335784349</v>
      </c>
      <c r="Z290" s="159">
        <v>0</v>
      </c>
      <c r="AA290" s="155">
        <v>0</v>
      </c>
      <c r="AB290" s="159">
        <v>72355.841730109576</v>
      </c>
      <c r="AC290" s="159">
        <v>168273.57</v>
      </c>
      <c r="AD290" s="174">
        <f>SUM(Muut[[#This Row],[Työttömyysaste]:[Työttömät ja palveluissa olevat ]])</f>
        <v>928846.91306679533</v>
      </c>
      <c r="AF290" s="62"/>
    </row>
    <row r="291" spans="1:32" s="45" customFormat="1" x14ac:dyDescent="0.25">
      <c r="A291" s="90">
        <v>924</v>
      </c>
      <c r="B291" s="151" t="s">
        <v>290</v>
      </c>
      <c r="C291" s="395">
        <v>2931</v>
      </c>
      <c r="D291" s="134">
        <v>76.916666666666671</v>
      </c>
      <c r="E291" s="41">
        <v>1245</v>
      </c>
      <c r="F291" s="332">
        <f t="shared" si="9"/>
        <v>6.1780455153949136E-2</v>
      </c>
      <c r="G291" s="377">
        <f>Muut[[#This Row],[Keskim. työttömyysaste 2024, %]]/$F$12</f>
        <v>0.57218417202294281</v>
      </c>
      <c r="H291" s="166">
        <v>0</v>
      </c>
      <c r="I291" s="383">
        <v>48</v>
      </c>
      <c r="J291" s="389">
        <v>108</v>
      </c>
      <c r="K291" s="269">
        <v>502.12</v>
      </c>
      <c r="L291" s="170">
        <f t="shared" si="10"/>
        <v>5.8372500597466743</v>
      </c>
      <c r="M291" s="377">
        <v>3.1750193444280566</v>
      </c>
      <c r="N291" s="166">
        <v>0</v>
      </c>
      <c r="O291" s="397">
        <v>0</v>
      </c>
      <c r="P291" s="269">
        <v>783</v>
      </c>
      <c r="Q291" s="15">
        <v>83</v>
      </c>
      <c r="R291" s="158">
        <v>0.10600255427841634</v>
      </c>
      <c r="S291" s="401">
        <v>0.74622268458209839</v>
      </c>
      <c r="T291" s="482">
        <v>122.16666666666667</v>
      </c>
      <c r="U291" s="197">
        <v>127340.06239656871</v>
      </c>
      <c r="V291" s="159">
        <v>0</v>
      </c>
      <c r="W291" s="159">
        <v>0</v>
      </c>
      <c r="X291" s="159">
        <v>216619.92</v>
      </c>
      <c r="Y291" s="159">
        <v>423608.28691656824</v>
      </c>
      <c r="Z291" s="159">
        <v>0</v>
      </c>
      <c r="AA291" s="155">
        <v>0</v>
      </c>
      <c r="AB291" s="159">
        <v>68152.487933975674</v>
      </c>
      <c r="AC291" s="159">
        <v>92185.74500000001</v>
      </c>
      <c r="AD291" s="174">
        <f>SUM(Muut[[#This Row],[Työttömyysaste]:[Työttömät ja palveluissa olevat ]])</f>
        <v>927906.50224711269</v>
      </c>
      <c r="AF291" s="62"/>
    </row>
    <row r="292" spans="1:32" s="45" customFormat="1" x14ac:dyDescent="0.25">
      <c r="A292" s="90">
        <v>925</v>
      </c>
      <c r="B292" s="151" t="s">
        <v>291</v>
      </c>
      <c r="C292" s="395">
        <v>3352</v>
      </c>
      <c r="D292" s="134">
        <v>141.83333333333334</v>
      </c>
      <c r="E292" s="41">
        <v>1609</v>
      </c>
      <c r="F292" s="332">
        <f t="shared" si="9"/>
        <v>8.8149989641599341E-2</v>
      </c>
      <c r="G292" s="377">
        <f>Muut[[#This Row],[Keskim. työttömyysaste 2024, %]]/$F$12</f>
        <v>0.81640753068627081</v>
      </c>
      <c r="H292" s="166">
        <v>0</v>
      </c>
      <c r="I292" s="383">
        <v>6</v>
      </c>
      <c r="J292" s="389">
        <v>156</v>
      </c>
      <c r="K292" s="269">
        <v>925.3</v>
      </c>
      <c r="L292" s="170">
        <f t="shared" si="10"/>
        <v>3.6226088836053174</v>
      </c>
      <c r="M292" s="377">
        <v>5.1160316924731326</v>
      </c>
      <c r="N292" s="166">
        <v>0</v>
      </c>
      <c r="O292" s="397">
        <v>0</v>
      </c>
      <c r="P292" s="269">
        <v>958</v>
      </c>
      <c r="Q292" s="15">
        <v>136</v>
      </c>
      <c r="R292" s="158">
        <v>0.14196242171189979</v>
      </c>
      <c r="S292" s="401">
        <v>0.99936817712325499</v>
      </c>
      <c r="T292" s="482">
        <v>179.08333333333334</v>
      </c>
      <c r="U292" s="197">
        <v>207789.88939438865</v>
      </c>
      <c r="V292" s="159">
        <v>0</v>
      </c>
      <c r="W292" s="159">
        <v>0</v>
      </c>
      <c r="X292" s="159">
        <v>312895.44</v>
      </c>
      <c r="Y292" s="159">
        <v>780619.66837389581</v>
      </c>
      <c r="Z292" s="159">
        <v>0</v>
      </c>
      <c r="AA292" s="155">
        <v>0</v>
      </c>
      <c r="AB292" s="159">
        <v>104382.32716198642</v>
      </c>
      <c r="AC292" s="159">
        <v>135134.49250000002</v>
      </c>
      <c r="AD292" s="174">
        <f>SUM(Muut[[#This Row],[Työttömyysaste]:[Työttömät ja palveluissa olevat ]])</f>
        <v>1540821.8174302708</v>
      </c>
      <c r="AF292" s="62"/>
    </row>
    <row r="293" spans="1:32" s="45" customFormat="1" x14ac:dyDescent="0.25">
      <c r="A293" s="90">
        <v>927</v>
      </c>
      <c r="B293" s="151" t="s">
        <v>292</v>
      </c>
      <c r="C293" s="395">
        <v>28799</v>
      </c>
      <c r="D293" s="134">
        <v>1218.75</v>
      </c>
      <c r="E293" s="41">
        <v>14630</v>
      </c>
      <c r="F293" s="332">
        <f t="shared" si="9"/>
        <v>8.3304853041695145E-2</v>
      </c>
      <c r="G293" s="377">
        <f>Muut[[#This Row],[Keskim. työttömyysaste 2024, %]]/$F$12</f>
        <v>0.77153394620318483</v>
      </c>
      <c r="H293" s="166">
        <v>0</v>
      </c>
      <c r="I293" s="383">
        <v>492</v>
      </c>
      <c r="J293" s="389">
        <v>2102</v>
      </c>
      <c r="K293" s="269">
        <v>522.02</v>
      </c>
      <c r="L293" s="170">
        <f t="shared" si="10"/>
        <v>55.16838435308992</v>
      </c>
      <c r="M293" s="377">
        <v>0.33594208123518277</v>
      </c>
      <c r="N293" s="166">
        <v>0</v>
      </c>
      <c r="O293" s="397">
        <v>0</v>
      </c>
      <c r="P293" s="269">
        <v>9745</v>
      </c>
      <c r="Q293" s="15">
        <v>1418</v>
      </c>
      <c r="R293" s="158">
        <v>0.14551051821446895</v>
      </c>
      <c r="S293" s="401">
        <v>1.0243455950291422</v>
      </c>
      <c r="T293" s="482">
        <v>1591.8333333333333</v>
      </c>
      <c r="U293" s="197">
        <v>1687119.5064414504</v>
      </c>
      <c r="V293" s="159">
        <v>0</v>
      </c>
      <c r="W293" s="159">
        <v>0</v>
      </c>
      <c r="X293" s="159">
        <v>4216065.4800000004</v>
      </c>
      <c r="Y293" s="159">
        <v>440396.71380583715</v>
      </c>
      <c r="Z293" s="159">
        <v>0</v>
      </c>
      <c r="AA293" s="155">
        <v>0</v>
      </c>
      <c r="AB293" s="159">
        <v>919224.01313517138</v>
      </c>
      <c r="AC293" s="159">
        <v>1201181.5149999999</v>
      </c>
      <c r="AD293" s="174">
        <f>SUM(Muut[[#This Row],[Työttömyysaste]:[Työttömät ja palveluissa olevat ]])</f>
        <v>8463987.2283824608</v>
      </c>
      <c r="AF293" s="62"/>
    </row>
    <row r="294" spans="1:32" s="45" customFormat="1" x14ac:dyDescent="0.25">
      <c r="A294" s="90">
        <v>931</v>
      </c>
      <c r="B294" s="151" t="s">
        <v>293</v>
      </c>
      <c r="C294" s="395">
        <v>5764</v>
      </c>
      <c r="D294" s="134">
        <v>252.58333333333334</v>
      </c>
      <c r="E294" s="41">
        <v>2361</v>
      </c>
      <c r="F294" s="332">
        <f t="shared" si="9"/>
        <v>0.10698150501200057</v>
      </c>
      <c r="G294" s="377">
        <f>Muut[[#This Row],[Keskim. työttömyysaste 2024, %]]/$F$12</f>
        <v>0.99081697786985279</v>
      </c>
      <c r="H294" s="166">
        <v>0</v>
      </c>
      <c r="I294" s="383">
        <v>8</v>
      </c>
      <c r="J294" s="389">
        <v>143</v>
      </c>
      <c r="K294" s="269">
        <v>1248.53</v>
      </c>
      <c r="L294" s="170">
        <f t="shared" si="10"/>
        <v>4.616629155887324</v>
      </c>
      <c r="M294" s="377">
        <v>4.014483561956661</v>
      </c>
      <c r="N294" s="166">
        <v>0</v>
      </c>
      <c r="O294" s="397">
        <v>0</v>
      </c>
      <c r="P294" s="269">
        <v>1321</v>
      </c>
      <c r="Q294" s="15">
        <v>205</v>
      </c>
      <c r="R294" s="158">
        <v>0.15518546555639667</v>
      </c>
      <c r="S294" s="401">
        <v>1.0924540026786529</v>
      </c>
      <c r="T294" s="482">
        <v>347.83333333333337</v>
      </c>
      <c r="U294" s="197">
        <v>433641.47375934827</v>
      </c>
      <c r="V294" s="159">
        <v>0</v>
      </c>
      <c r="W294" s="159">
        <v>0</v>
      </c>
      <c r="X294" s="159">
        <v>286820.82</v>
      </c>
      <c r="Y294" s="159">
        <v>1053309.2775909004</v>
      </c>
      <c r="Z294" s="159">
        <v>0</v>
      </c>
      <c r="AA294" s="155">
        <v>0</v>
      </c>
      <c r="AB294" s="159">
        <v>196211.55579406276</v>
      </c>
      <c r="AC294" s="159">
        <v>262471.55500000005</v>
      </c>
      <c r="AD294" s="174">
        <f>SUM(Muut[[#This Row],[Työttömyysaste]:[Työttömät ja palveluissa olevat ]])</f>
        <v>2232454.6821443117</v>
      </c>
      <c r="AF294" s="62"/>
    </row>
    <row r="295" spans="1:32" s="45" customFormat="1" x14ac:dyDescent="0.25">
      <c r="A295" s="90">
        <v>934</v>
      </c>
      <c r="B295" s="151" t="s">
        <v>294</v>
      </c>
      <c r="C295" s="395">
        <v>2607</v>
      </c>
      <c r="D295" s="134">
        <v>78</v>
      </c>
      <c r="E295" s="41">
        <v>1133</v>
      </c>
      <c r="F295" s="332">
        <f t="shared" si="9"/>
        <v>6.884377758164166E-2</v>
      </c>
      <c r="G295" s="377">
        <f>Muut[[#This Row],[Keskim. työttömyysaste 2024, %]]/$F$12</f>
        <v>0.63760164563898147</v>
      </c>
      <c r="H295" s="166">
        <v>0</v>
      </c>
      <c r="I295" s="383">
        <v>5</v>
      </c>
      <c r="J295" s="389">
        <v>75</v>
      </c>
      <c r="K295" s="269">
        <v>287.23</v>
      </c>
      <c r="L295" s="170">
        <f t="shared" si="10"/>
        <v>9.0763499634439295</v>
      </c>
      <c r="M295" s="377">
        <v>2.0419421829926017</v>
      </c>
      <c r="N295" s="166">
        <v>0</v>
      </c>
      <c r="O295" s="397">
        <v>0</v>
      </c>
      <c r="P295" s="269">
        <v>669</v>
      </c>
      <c r="Q295" s="15">
        <v>78</v>
      </c>
      <c r="R295" s="158">
        <v>0.11659192825112108</v>
      </c>
      <c r="S295" s="401">
        <v>0.82076835121953429</v>
      </c>
      <c r="T295" s="482">
        <v>114.83333333333334</v>
      </c>
      <c r="U295" s="197">
        <v>126212.93332943003</v>
      </c>
      <c r="V295" s="159">
        <v>0</v>
      </c>
      <c r="W295" s="159">
        <v>0</v>
      </c>
      <c r="X295" s="159">
        <v>150430.5</v>
      </c>
      <c r="Y295" s="159">
        <v>242318.58569872918</v>
      </c>
      <c r="Z295" s="159">
        <v>0</v>
      </c>
      <c r="AA295" s="155">
        <v>0</v>
      </c>
      <c r="AB295" s="159">
        <v>66674.394735169801</v>
      </c>
      <c r="AC295" s="159">
        <v>86652.085000000006</v>
      </c>
      <c r="AD295" s="174">
        <f>SUM(Muut[[#This Row],[Työttömyysaste]:[Työttömät ja palveluissa olevat ]])</f>
        <v>672288.498763329</v>
      </c>
      <c r="AF295" s="62"/>
    </row>
    <row r="296" spans="1:32" s="45" customFormat="1" x14ac:dyDescent="0.25">
      <c r="A296" s="90">
        <v>935</v>
      </c>
      <c r="B296" s="151" t="s">
        <v>295</v>
      </c>
      <c r="C296" s="395">
        <v>2831</v>
      </c>
      <c r="D296" s="134">
        <v>157.75</v>
      </c>
      <c r="E296" s="41">
        <v>1250</v>
      </c>
      <c r="F296" s="332">
        <f t="shared" si="9"/>
        <v>0.12620000000000001</v>
      </c>
      <c r="G296" s="377">
        <f>Muut[[#This Row],[Keskim. työttömyysaste 2024, %]]/$F$12</f>
        <v>1.1688104648850195</v>
      </c>
      <c r="H296" s="166">
        <v>0</v>
      </c>
      <c r="I296" s="383">
        <v>13</v>
      </c>
      <c r="J296" s="389">
        <v>192</v>
      </c>
      <c r="K296" s="269">
        <v>372.56</v>
      </c>
      <c r="L296" s="170">
        <f t="shared" si="10"/>
        <v>7.5987760360747263</v>
      </c>
      <c r="M296" s="377">
        <v>2.4389956711414333</v>
      </c>
      <c r="N296" s="166">
        <v>0</v>
      </c>
      <c r="O296" s="397">
        <v>0</v>
      </c>
      <c r="P296" s="269">
        <v>753</v>
      </c>
      <c r="Q296" s="15">
        <v>129</v>
      </c>
      <c r="R296" s="158">
        <v>0.17131474103585656</v>
      </c>
      <c r="S296" s="401">
        <v>1.2059987312050433</v>
      </c>
      <c r="T296" s="482">
        <v>212.16666666666666</v>
      </c>
      <c r="U296" s="197">
        <v>251244.961212975</v>
      </c>
      <c r="V296" s="159">
        <v>0</v>
      </c>
      <c r="W296" s="159">
        <v>0</v>
      </c>
      <c r="X296" s="159">
        <v>385102.08000000002</v>
      </c>
      <c r="Y296" s="159">
        <v>314306.34783246362</v>
      </c>
      <c r="Z296" s="159">
        <v>0</v>
      </c>
      <c r="AA296" s="155">
        <v>0</v>
      </c>
      <c r="AB296" s="159">
        <v>106385.92383457244</v>
      </c>
      <c r="AC296" s="159">
        <v>160098.845</v>
      </c>
      <c r="AD296" s="174">
        <f>SUM(Muut[[#This Row],[Työttömyysaste]:[Työttömät ja palveluissa olevat ]])</f>
        <v>1217138.1578800112</v>
      </c>
      <c r="AF296" s="62"/>
    </row>
    <row r="297" spans="1:32" s="45" customFormat="1" x14ac:dyDescent="0.25">
      <c r="A297" s="90">
        <v>936</v>
      </c>
      <c r="B297" s="151" t="s">
        <v>296</v>
      </c>
      <c r="C297" s="395">
        <v>6190</v>
      </c>
      <c r="D297" s="134">
        <v>224.66666666666666</v>
      </c>
      <c r="E297" s="41">
        <v>2506</v>
      </c>
      <c r="F297" s="332">
        <f t="shared" si="9"/>
        <v>8.9651503059324289E-2</v>
      </c>
      <c r="G297" s="377">
        <f>Muut[[#This Row],[Keskim. työttömyysaste 2024, %]]/$F$12</f>
        <v>0.83031390624730239</v>
      </c>
      <c r="H297" s="166">
        <v>0</v>
      </c>
      <c r="I297" s="383">
        <v>10</v>
      </c>
      <c r="J297" s="389">
        <v>240</v>
      </c>
      <c r="K297" s="269">
        <v>1162.52</v>
      </c>
      <c r="L297" s="170">
        <f t="shared" si="10"/>
        <v>5.3246395760933147</v>
      </c>
      <c r="M297" s="377">
        <v>3.4806828881284488</v>
      </c>
      <c r="N297" s="166">
        <v>0</v>
      </c>
      <c r="O297" s="397">
        <v>0</v>
      </c>
      <c r="P297" s="269">
        <v>1485</v>
      </c>
      <c r="Q297" s="15">
        <v>217</v>
      </c>
      <c r="R297" s="158">
        <v>0.14612794612794613</v>
      </c>
      <c r="S297" s="401">
        <v>1.0286920819441721</v>
      </c>
      <c r="T297" s="482">
        <v>342.08333333333331</v>
      </c>
      <c r="U297" s="197">
        <v>390253.09903940401</v>
      </c>
      <c r="V297" s="159">
        <v>0</v>
      </c>
      <c r="W297" s="159">
        <v>0</v>
      </c>
      <c r="X297" s="159">
        <v>481377.6</v>
      </c>
      <c r="Y297" s="159">
        <v>980747.8405684873</v>
      </c>
      <c r="Z297" s="159">
        <v>0</v>
      </c>
      <c r="AA297" s="155">
        <v>0</v>
      </c>
      <c r="AB297" s="159">
        <v>198414.5402422247</v>
      </c>
      <c r="AC297" s="159">
        <v>258132.66250000001</v>
      </c>
      <c r="AD297" s="174">
        <f>SUM(Muut[[#This Row],[Työttömyysaste]:[Työttömät ja palveluissa olevat ]])</f>
        <v>2308925.7423501159</v>
      </c>
      <c r="AF297" s="62"/>
    </row>
    <row r="298" spans="1:32" s="45" customFormat="1" x14ac:dyDescent="0.25">
      <c r="A298" s="90">
        <v>946</v>
      </c>
      <c r="B298" s="151" t="s">
        <v>297</v>
      </c>
      <c r="C298" s="395">
        <v>6210</v>
      </c>
      <c r="D298" s="134">
        <v>160.83333333333334</v>
      </c>
      <c r="E298" s="41">
        <v>2842</v>
      </c>
      <c r="F298" s="332">
        <f t="shared" si="9"/>
        <v>5.6591602158104624E-2</v>
      </c>
      <c r="G298" s="377">
        <f>Muut[[#This Row],[Keskim. työttömyysaste 2024, %]]/$F$12</f>
        <v>0.52412723317751453</v>
      </c>
      <c r="H298" s="166">
        <v>3</v>
      </c>
      <c r="I298" s="383">
        <v>5063</v>
      </c>
      <c r="J298" s="389">
        <v>413</v>
      </c>
      <c r="K298" s="269">
        <v>782.14</v>
      </c>
      <c r="L298" s="170">
        <f t="shared" si="10"/>
        <v>7.9397550310686071</v>
      </c>
      <c r="M298" s="377">
        <v>2.3342510928155327</v>
      </c>
      <c r="N298" s="166">
        <v>3</v>
      </c>
      <c r="O298" s="397">
        <v>490</v>
      </c>
      <c r="P298" s="269">
        <v>1793</v>
      </c>
      <c r="Q298" s="15">
        <v>233</v>
      </c>
      <c r="R298" s="158">
        <v>0.12994980479643056</v>
      </c>
      <c r="S298" s="401">
        <v>0.91480335409103308</v>
      </c>
      <c r="T298" s="482">
        <v>215</v>
      </c>
      <c r="U298" s="197">
        <v>247139.25086219751</v>
      </c>
      <c r="V298" s="159">
        <v>140086.42200000002</v>
      </c>
      <c r="W298" s="159">
        <v>1517390.2134</v>
      </c>
      <c r="X298" s="159">
        <v>828370.62</v>
      </c>
      <c r="Y298" s="159">
        <v>659844.23151622049</v>
      </c>
      <c r="Z298" s="159">
        <v>0</v>
      </c>
      <c r="AA298" s="155">
        <v>158990.30000000002</v>
      </c>
      <c r="AB298" s="159">
        <v>177017.74230868963</v>
      </c>
      <c r="AC298" s="159">
        <v>162236.85</v>
      </c>
      <c r="AD298" s="174">
        <f>SUM(Muut[[#This Row],[Työttömyysaste]:[Työttömät ja palveluissa olevat ]])</f>
        <v>3891075.6300871079</v>
      </c>
      <c r="AF298" s="62"/>
    </row>
    <row r="299" spans="1:32" s="45" customFormat="1" x14ac:dyDescent="0.25">
      <c r="A299" s="90">
        <v>976</v>
      </c>
      <c r="B299" s="151" t="s">
        <v>298</v>
      </c>
      <c r="C299" s="395">
        <v>3721</v>
      </c>
      <c r="D299" s="134">
        <v>166.91666666666666</v>
      </c>
      <c r="E299" s="41">
        <v>1480</v>
      </c>
      <c r="F299" s="332">
        <f t="shared" si="9"/>
        <v>0.11278153153153153</v>
      </c>
      <c r="G299" s="377">
        <f>Muut[[#This Row],[Keskim. työttömyysaste 2024, %]]/$F$12</f>
        <v>1.0445343446894917</v>
      </c>
      <c r="H299" s="166">
        <v>0</v>
      </c>
      <c r="I299" s="383">
        <v>25</v>
      </c>
      <c r="J299" s="389">
        <v>150</v>
      </c>
      <c r="K299" s="269">
        <v>2030.68</v>
      </c>
      <c r="L299" s="170">
        <f t="shared" si="10"/>
        <v>1.8323911202158882</v>
      </c>
      <c r="M299" s="377">
        <v>10.114315472002483</v>
      </c>
      <c r="N299" s="166">
        <v>0</v>
      </c>
      <c r="O299" s="397">
        <v>0</v>
      </c>
      <c r="P299" s="269">
        <v>803</v>
      </c>
      <c r="Q299" s="15">
        <v>140</v>
      </c>
      <c r="R299" s="158">
        <v>0.17434620174346202</v>
      </c>
      <c r="S299" s="401">
        <v>1.2273392051477086</v>
      </c>
      <c r="T299" s="482">
        <v>253.66666666666666</v>
      </c>
      <c r="U299" s="197">
        <v>295118.06468004826</v>
      </c>
      <c r="V299" s="159">
        <v>0</v>
      </c>
      <c r="W299" s="159">
        <v>0</v>
      </c>
      <c r="X299" s="159">
        <v>300861</v>
      </c>
      <c r="Y299" s="159">
        <v>1713161.9455025427</v>
      </c>
      <c r="Z299" s="159">
        <v>0</v>
      </c>
      <c r="AA299" s="155">
        <v>0</v>
      </c>
      <c r="AB299" s="159">
        <v>142305.51332217007</v>
      </c>
      <c r="AC299" s="159">
        <v>191414.33</v>
      </c>
      <c r="AD299" s="174">
        <f>SUM(Muut[[#This Row],[Työttömyysaste]:[Työttömät ja palveluissa olevat ]])</f>
        <v>2642860.8535047611</v>
      </c>
      <c r="AF299" s="62"/>
    </row>
    <row r="300" spans="1:32" s="45" customFormat="1" x14ac:dyDescent="0.25">
      <c r="A300" s="90">
        <v>977</v>
      </c>
      <c r="B300" s="151" t="s">
        <v>299</v>
      </c>
      <c r="C300" s="395">
        <v>15406</v>
      </c>
      <c r="D300" s="134">
        <v>674.33333333333337</v>
      </c>
      <c r="E300" s="41">
        <v>6919</v>
      </c>
      <c r="F300" s="332">
        <f t="shared" si="9"/>
        <v>9.7461097461097462E-2</v>
      </c>
      <c r="G300" s="377">
        <f>Muut[[#This Row],[Keskim. työttömyysaste 2024, %]]/$F$12</f>
        <v>0.90264303194698503</v>
      </c>
      <c r="H300" s="166">
        <v>0</v>
      </c>
      <c r="I300" s="383">
        <v>36</v>
      </c>
      <c r="J300" s="389">
        <v>372</v>
      </c>
      <c r="K300" s="269">
        <v>569.84</v>
      </c>
      <c r="L300" s="170">
        <f t="shared" si="10"/>
        <v>27.035659132388037</v>
      </c>
      <c r="M300" s="377">
        <v>0.68551618317146912</v>
      </c>
      <c r="N300" s="166">
        <v>0</v>
      </c>
      <c r="O300" s="397">
        <v>0</v>
      </c>
      <c r="P300" s="269">
        <v>4714</v>
      </c>
      <c r="Q300" s="15">
        <v>429</v>
      </c>
      <c r="R300" s="158">
        <v>9.1005515485787017E-2</v>
      </c>
      <c r="S300" s="401">
        <v>0.64064852531019856</v>
      </c>
      <c r="T300" s="482">
        <v>860.5</v>
      </c>
      <c r="U300" s="197">
        <v>1055891.581514807</v>
      </c>
      <c r="V300" s="159">
        <v>0</v>
      </c>
      <c r="W300" s="159">
        <v>0</v>
      </c>
      <c r="X300" s="159">
        <v>746135.28</v>
      </c>
      <c r="Y300" s="159">
        <v>480739.55671261303</v>
      </c>
      <c r="Z300" s="159">
        <v>0</v>
      </c>
      <c r="AA300" s="155">
        <v>0</v>
      </c>
      <c r="AB300" s="159">
        <v>307543.93959774513</v>
      </c>
      <c r="AC300" s="159">
        <v>649324.69500000007</v>
      </c>
      <c r="AD300" s="174">
        <f>SUM(Muut[[#This Row],[Työttömyysaste]:[Työttömät ja palveluissa olevat ]])</f>
        <v>3239635.052825165</v>
      </c>
      <c r="AF300" s="62"/>
    </row>
    <row r="301" spans="1:32" s="45" customFormat="1" x14ac:dyDescent="0.25">
      <c r="A301" s="90">
        <v>980</v>
      </c>
      <c r="B301" s="151" t="s">
        <v>300</v>
      </c>
      <c r="C301" s="395">
        <v>33704</v>
      </c>
      <c r="D301" s="134">
        <v>1207.4166666666667</v>
      </c>
      <c r="E301" s="41">
        <v>16423</v>
      </c>
      <c r="F301" s="332">
        <f t="shared" si="9"/>
        <v>7.3519860358440409E-2</v>
      </c>
      <c r="G301" s="377">
        <f>Muut[[#This Row],[Keskim. työttömyysaste 2024, %]]/$F$12</f>
        <v>0.68090952586236486</v>
      </c>
      <c r="H301" s="166">
        <v>0</v>
      </c>
      <c r="I301" s="383">
        <v>128</v>
      </c>
      <c r="J301" s="389">
        <v>1112</v>
      </c>
      <c r="K301" s="269">
        <v>1115.75</v>
      </c>
      <c r="L301" s="170">
        <f t="shared" si="10"/>
        <v>30.207483755321533</v>
      </c>
      <c r="M301" s="377">
        <v>0.61353610277766235</v>
      </c>
      <c r="N301" s="166">
        <v>0</v>
      </c>
      <c r="O301" s="397">
        <v>0</v>
      </c>
      <c r="P301" s="269">
        <v>11250</v>
      </c>
      <c r="Q301" s="15">
        <v>895</v>
      </c>
      <c r="R301" s="158">
        <v>7.955555555555556E-2</v>
      </c>
      <c r="S301" s="401">
        <v>0.5600446200962419</v>
      </c>
      <c r="T301" s="482">
        <v>1781.5</v>
      </c>
      <c r="U301" s="197">
        <v>1742546.0179083745</v>
      </c>
      <c r="V301" s="159">
        <v>0</v>
      </c>
      <c r="W301" s="159">
        <v>0</v>
      </c>
      <c r="X301" s="159">
        <v>2230382.88</v>
      </c>
      <c r="Y301" s="159">
        <v>941290.81918099453</v>
      </c>
      <c r="Z301" s="159">
        <v>0</v>
      </c>
      <c r="AA301" s="155">
        <v>0</v>
      </c>
      <c r="AB301" s="159">
        <v>588168.17916755157</v>
      </c>
      <c r="AC301" s="159">
        <v>1344302.085</v>
      </c>
      <c r="AD301" s="174">
        <f>SUM(Muut[[#This Row],[Työttömyysaste]:[Työttömät ja palveluissa olevat ]])</f>
        <v>6846689.9812569208</v>
      </c>
      <c r="AF301" s="62"/>
    </row>
    <row r="302" spans="1:32" s="45" customFormat="1" x14ac:dyDescent="0.25">
      <c r="A302" s="90">
        <v>981</v>
      </c>
      <c r="B302" s="151" t="s">
        <v>301</v>
      </c>
      <c r="C302" s="395">
        <v>2193</v>
      </c>
      <c r="D302" s="134">
        <v>91.166666666666671</v>
      </c>
      <c r="E302" s="41">
        <v>1049</v>
      </c>
      <c r="F302" s="332">
        <f t="shared" si="9"/>
        <v>8.6908166507785198E-2</v>
      </c>
      <c r="G302" s="377">
        <f>Muut[[#This Row],[Keskim. työttömyysaste 2024, %]]/$F$12</f>
        <v>0.80490629554888349</v>
      </c>
      <c r="H302" s="166">
        <v>0</v>
      </c>
      <c r="I302" s="383">
        <v>10</v>
      </c>
      <c r="J302" s="389">
        <v>54</v>
      </c>
      <c r="K302" s="269">
        <v>182.76</v>
      </c>
      <c r="L302" s="170">
        <f t="shared" si="10"/>
        <v>11.999343401181878</v>
      </c>
      <c r="M302" s="377">
        <v>1.5445329997084731</v>
      </c>
      <c r="N302" s="166">
        <v>0</v>
      </c>
      <c r="O302" s="397">
        <v>0</v>
      </c>
      <c r="P302" s="269">
        <v>632</v>
      </c>
      <c r="Q302" s="15">
        <v>80</v>
      </c>
      <c r="R302" s="158">
        <v>0.12658227848101267</v>
      </c>
      <c r="S302" s="401">
        <v>0.89109709017505423</v>
      </c>
      <c r="T302" s="482">
        <v>126.83333333333334</v>
      </c>
      <c r="U302" s="197">
        <v>134028.56130111162</v>
      </c>
      <c r="V302" s="159">
        <v>0</v>
      </c>
      <c r="W302" s="159">
        <v>0</v>
      </c>
      <c r="X302" s="159">
        <v>108309.96</v>
      </c>
      <c r="Y302" s="159">
        <v>154183.56272777822</v>
      </c>
      <c r="Z302" s="159">
        <v>0</v>
      </c>
      <c r="AA302" s="155">
        <v>0</v>
      </c>
      <c r="AB302" s="159">
        <v>60892.121628371337</v>
      </c>
      <c r="AC302" s="159">
        <v>95707.165000000008</v>
      </c>
      <c r="AD302" s="174">
        <f>SUM(Muut[[#This Row],[Työttömyysaste]:[Työttömät ja palveluissa olevat ]])</f>
        <v>553121.37065726123</v>
      </c>
      <c r="AF302" s="62"/>
    </row>
    <row r="303" spans="1:32" s="45" customFormat="1" x14ac:dyDescent="0.25">
      <c r="A303" s="90">
        <v>989</v>
      </c>
      <c r="B303" s="151" t="s">
        <v>302</v>
      </c>
      <c r="C303" s="395">
        <v>5220</v>
      </c>
      <c r="D303" s="134">
        <v>197.25</v>
      </c>
      <c r="E303" s="41">
        <v>2136</v>
      </c>
      <c r="F303" s="332">
        <f t="shared" si="9"/>
        <v>9.2345505617977525E-2</v>
      </c>
      <c r="G303" s="377">
        <f>Muut[[#This Row],[Keskim. työttömyysaste 2024, %]]/$F$12</f>
        <v>0.85526460658788017</v>
      </c>
      <c r="H303" s="166">
        <v>0</v>
      </c>
      <c r="I303" s="383">
        <v>5</v>
      </c>
      <c r="J303" s="389">
        <v>154</v>
      </c>
      <c r="K303" s="269">
        <v>805.79</v>
      </c>
      <c r="L303" s="170">
        <f t="shared" si="10"/>
        <v>6.4781146452549674</v>
      </c>
      <c r="M303" s="377">
        <v>2.8609221776485056</v>
      </c>
      <c r="N303" s="166">
        <v>0</v>
      </c>
      <c r="O303" s="397">
        <v>0</v>
      </c>
      <c r="P303" s="269">
        <v>1320</v>
      </c>
      <c r="Q303" s="15">
        <v>193</v>
      </c>
      <c r="R303" s="158">
        <v>0.14621212121212121</v>
      </c>
      <c r="S303" s="401">
        <v>1.0292846465075038</v>
      </c>
      <c r="T303" s="482">
        <v>288.91666666666669</v>
      </c>
      <c r="U303" s="197">
        <v>338988.06103829661</v>
      </c>
      <c r="V303" s="159">
        <v>0</v>
      </c>
      <c r="W303" s="159">
        <v>0</v>
      </c>
      <c r="X303" s="159">
        <v>308883.96000000002</v>
      </c>
      <c r="Y303" s="159">
        <v>679796.30668864306</v>
      </c>
      <c r="Z303" s="159">
        <v>0</v>
      </c>
      <c r="AA303" s="155">
        <v>0</v>
      </c>
      <c r="AB303" s="159">
        <v>167418.50003460734</v>
      </c>
      <c r="AC303" s="159">
        <v>218013.62750000003</v>
      </c>
      <c r="AD303" s="174">
        <f>SUM(Muut[[#This Row],[Työttömyysaste]:[Työttömät ja palveluissa olevat ]])</f>
        <v>1713100.4552615469</v>
      </c>
      <c r="AF303" s="62"/>
    </row>
    <row r="304" spans="1:32" x14ac:dyDescent="0.25">
      <c r="A304" s="90">
        <v>992</v>
      </c>
      <c r="B304" s="151" t="s">
        <v>303</v>
      </c>
      <c r="C304" s="396">
        <v>17740</v>
      </c>
      <c r="D304" s="378">
        <v>1091.4166666666667</v>
      </c>
      <c r="E304" s="379">
        <v>7698</v>
      </c>
      <c r="F304" s="332">
        <f t="shared" si="9"/>
        <v>0.14177925002165065</v>
      </c>
      <c r="G304" s="377">
        <f>Muut[[#This Row],[Keskim. työttömyysaste 2024, %]]/$F$12</f>
        <v>1.313098820355427</v>
      </c>
      <c r="H304" s="386">
        <v>0</v>
      </c>
      <c r="I304" s="387">
        <v>16</v>
      </c>
      <c r="J304" s="391">
        <v>604</v>
      </c>
      <c r="K304" s="394">
        <v>884.61</v>
      </c>
      <c r="L304" s="170">
        <f t="shared" si="10"/>
        <v>20.054035111518068</v>
      </c>
      <c r="M304" s="377">
        <v>0.92417220548870194</v>
      </c>
      <c r="N304" s="386">
        <v>0</v>
      </c>
      <c r="O304" s="398">
        <v>0</v>
      </c>
      <c r="P304" s="394">
        <v>4847</v>
      </c>
      <c r="Q304" s="402">
        <v>587</v>
      </c>
      <c r="R304" s="403">
        <v>0.12110583866309058</v>
      </c>
      <c r="S304" s="404">
        <v>0.85254477744352775</v>
      </c>
      <c r="T304" s="483">
        <v>1581.4166666666667</v>
      </c>
      <c r="U304" s="197">
        <v>1768741.7474408839</v>
      </c>
      <c r="V304" s="159">
        <v>0</v>
      </c>
      <c r="W304" s="159">
        <v>0</v>
      </c>
      <c r="X304" s="159">
        <v>1211466.96</v>
      </c>
      <c r="Y304" s="159">
        <v>746291.97540282307</v>
      </c>
      <c r="Z304" s="159">
        <v>0</v>
      </c>
      <c r="AA304" s="155">
        <v>0</v>
      </c>
      <c r="AB304" s="159">
        <v>471268.33800358936</v>
      </c>
      <c r="AC304" s="159">
        <v>1193321.2025000001</v>
      </c>
      <c r="AD304" s="174">
        <f>SUM(Muut[[#This Row],[Työttömyysaste]:[Työttömät ja palveluissa olevat ]])</f>
        <v>5391090.2233472969</v>
      </c>
      <c r="AE304"/>
      <c r="AF304" s="120"/>
    </row>
  </sheetData>
  <pageMargins left="0.31496062992125984" right="0.31496062992125984" top="0.55118110236220474" bottom="0.55118110236220474" header="0.31496062992125984" footer="0.31496062992125984"/>
  <pageSetup paperSize="9" scale="75" orientation="landscape" r:id="rId1"/>
  <ignoredErrors>
    <ignoredError sqref="C12 G13:G190 S12 G191:G304"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99"/>
  <sheetViews>
    <sheetView zoomScale="90" zoomScaleNormal="90" workbookViewId="0">
      <pane xSplit="2" ySplit="7" topLeftCell="C8"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0.625" style="23" customWidth="1"/>
    <col min="2" max="2" width="17.625" style="193" bestFit="1" customWidth="1"/>
    <col min="3" max="3" width="14.125" style="137" customWidth="1"/>
    <col min="4" max="4" width="15.125" style="153" customWidth="1"/>
    <col min="5" max="5" width="17.125" style="194" customWidth="1"/>
    <col min="6" max="6" width="17.375" style="153" bestFit="1" customWidth="1"/>
    <col min="7" max="7" width="19.125" style="194" bestFit="1" customWidth="1"/>
    <col min="8" max="8" width="15.375" style="14" bestFit="1" customWidth="1"/>
    <col min="9" max="9" width="16.375" style="14" bestFit="1" customWidth="1"/>
    <col min="10" max="10" width="24.625" style="194" customWidth="1"/>
    <col min="11" max="11" width="31.375" style="194" bestFit="1" customWidth="1"/>
    <col min="12" max="12" width="19.125" style="194" customWidth="1"/>
    <col min="13" max="13" width="15.125" style="194" bestFit="1" customWidth="1"/>
    <col min="14" max="14" width="21.375" style="194" customWidth="1"/>
    <col min="15" max="15" width="19.375" customWidth="1"/>
    <col min="16" max="16" width="13.375" style="137" customWidth="1"/>
    <col min="17" max="17" width="20.375" style="130" bestFit="1" customWidth="1"/>
    <col min="18" max="18" width="26.125" style="130" bestFit="1" customWidth="1"/>
    <col min="19" max="20" width="26.125" style="130" customWidth="1"/>
    <col min="21" max="21" width="12.125" style="223" bestFit="1" customWidth="1"/>
    <col min="22" max="22" width="9.875" style="11" customWidth="1"/>
    <col min="23" max="23" width="8.625" style="11"/>
    <col min="24" max="24" width="9" style="11" bestFit="1" customWidth="1"/>
    <col min="25" max="25" width="8.625" style="11"/>
  </cols>
  <sheetData>
    <row r="1" spans="1:30" ht="23.25" x14ac:dyDescent="0.35">
      <c r="A1" s="314" t="s">
        <v>1092</v>
      </c>
      <c r="D1" s="154"/>
      <c r="K1" s="225"/>
      <c r="L1" s="225"/>
      <c r="M1" s="225"/>
      <c r="P1" s="236" t="s">
        <v>361</v>
      </c>
      <c r="Q1" s="190"/>
      <c r="R1" s="190"/>
      <c r="S1" s="190"/>
      <c r="T1" s="190"/>
      <c r="U1" s="151"/>
    </row>
    <row r="2" spans="1:30" x14ac:dyDescent="0.25">
      <c r="A2" s="23" t="s">
        <v>355</v>
      </c>
      <c r="B2" s="321"/>
      <c r="C2" s="130"/>
      <c r="D2" s="335"/>
      <c r="E2" s="335"/>
      <c r="F2" s="335"/>
      <c r="G2" s="335"/>
      <c r="H2" s="335"/>
      <c r="I2" s="335"/>
      <c r="J2" s="335"/>
      <c r="K2" s="335"/>
      <c r="L2" s="335"/>
      <c r="M2" s="335"/>
      <c r="N2" s="335"/>
      <c r="P2" s="224" t="s">
        <v>362</v>
      </c>
      <c r="Q2" s="224" t="s">
        <v>680</v>
      </c>
      <c r="R2" s="224" t="s">
        <v>654</v>
      </c>
      <c r="S2" s="344" t="s">
        <v>710</v>
      </c>
      <c r="T2" s="344" t="s">
        <v>711</v>
      </c>
      <c r="U2" s="159"/>
      <c r="AD2" s="106"/>
    </row>
    <row r="3" spans="1:30" x14ac:dyDescent="0.25">
      <c r="C3" s="335"/>
      <c r="D3" s="335"/>
      <c r="E3" s="335"/>
      <c r="F3" s="335"/>
      <c r="G3" s="335"/>
      <c r="H3" s="335"/>
      <c r="I3" s="335"/>
      <c r="J3" s="335"/>
      <c r="K3" s="335"/>
      <c r="L3" s="335"/>
      <c r="M3" s="335"/>
      <c r="N3" s="335"/>
      <c r="O3" s="335"/>
      <c r="P3" s="188">
        <v>66.989999999999995</v>
      </c>
      <c r="Q3" s="188">
        <v>979.36</v>
      </c>
      <c r="R3" s="188">
        <v>14.02</v>
      </c>
      <c r="S3" s="343">
        <v>20.67</v>
      </c>
      <c r="T3" s="343">
        <v>10.96</v>
      </c>
      <c r="U3" s="151"/>
      <c r="V3" s="347"/>
      <c r="Z3" s="103"/>
      <c r="AA3" s="106"/>
      <c r="AD3" s="106"/>
    </row>
    <row r="4" spans="1:30" x14ac:dyDescent="0.25">
      <c r="A4" s="227"/>
      <c r="B4" s="228"/>
      <c r="C4" s="229"/>
      <c r="D4" s="230"/>
      <c r="E4" s="230"/>
      <c r="F4" s="230"/>
      <c r="G4" s="230"/>
      <c r="H4" s="231"/>
      <c r="I4" s="231"/>
      <c r="J4" s="230"/>
      <c r="K4" s="232"/>
      <c r="L4" s="232"/>
      <c r="M4" s="232"/>
      <c r="N4" s="230"/>
      <c r="O4" s="342"/>
      <c r="P4" s="329"/>
      <c r="Q4" s="329"/>
      <c r="R4" s="329"/>
      <c r="S4" s="329"/>
      <c r="T4" s="329"/>
      <c r="U4" s="329"/>
      <c r="Z4" s="11"/>
    </row>
    <row r="5" spans="1:30" x14ac:dyDescent="0.25">
      <c r="A5" s="227"/>
      <c r="B5" s="228"/>
      <c r="C5" s="184" t="s">
        <v>357</v>
      </c>
      <c r="D5" s="230"/>
      <c r="E5" s="230"/>
      <c r="F5" s="230"/>
      <c r="G5" s="230"/>
      <c r="H5" s="324"/>
      <c r="I5" s="324"/>
      <c r="J5" s="186"/>
      <c r="K5" s="325"/>
      <c r="L5" s="325"/>
      <c r="M5" s="325"/>
      <c r="N5" s="230"/>
      <c r="O5" s="342"/>
      <c r="P5" s="234" t="s">
        <v>683</v>
      </c>
      <c r="Q5" s="235"/>
      <c r="R5" s="235"/>
      <c r="S5" s="235"/>
      <c r="T5" s="235"/>
      <c r="U5" s="233"/>
      <c r="Z5" s="11"/>
    </row>
    <row r="6" spans="1:30" s="212" customFormat="1" ht="42.75" x14ac:dyDescent="0.2">
      <c r="A6" s="220" t="s">
        <v>656</v>
      </c>
      <c r="B6" s="221" t="s">
        <v>3</v>
      </c>
      <c r="C6" s="405" t="s">
        <v>1095</v>
      </c>
      <c r="D6" s="410" t="s">
        <v>1073</v>
      </c>
      <c r="E6" s="414" t="s">
        <v>681</v>
      </c>
      <c r="F6" s="374" t="s">
        <v>1074</v>
      </c>
      <c r="G6" s="415" t="s">
        <v>679</v>
      </c>
      <c r="H6" s="414" t="s">
        <v>1075</v>
      </c>
      <c r="I6" s="424" t="s">
        <v>1076</v>
      </c>
      <c r="J6" s="425" t="s">
        <v>1077</v>
      </c>
      <c r="K6" s="415" t="s">
        <v>744</v>
      </c>
      <c r="L6" s="430" t="s">
        <v>717</v>
      </c>
      <c r="M6" s="425" t="s">
        <v>724</v>
      </c>
      <c r="N6" s="415" t="s">
        <v>714</v>
      </c>
      <c r="O6" s="437" t="s">
        <v>745</v>
      </c>
      <c r="P6" s="226" t="s">
        <v>362</v>
      </c>
      <c r="Q6" s="216" t="s">
        <v>680</v>
      </c>
      <c r="R6" s="216" t="s">
        <v>682</v>
      </c>
      <c r="S6" s="216" t="s">
        <v>712</v>
      </c>
      <c r="T6" s="216" t="s">
        <v>711</v>
      </c>
      <c r="U6" s="217" t="s">
        <v>363</v>
      </c>
      <c r="V6" s="222"/>
      <c r="W6" s="222"/>
      <c r="X6" s="222"/>
      <c r="Y6" s="222"/>
    </row>
    <row r="7" spans="1:30" s="31" customFormat="1" x14ac:dyDescent="0.25">
      <c r="B7" s="193" t="s">
        <v>359</v>
      </c>
      <c r="C7" s="406">
        <f>SUM(C8:C299)</f>
        <v>5605317</v>
      </c>
      <c r="D7" s="411"/>
      <c r="E7" s="416"/>
      <c r="F7" s="164">
        <f>SUM(F8:F299)</f>
        <v>2077</v>
      </c>
      <c r="G7" s="417">
        <v>3.7054104165741206E-4</v>
      </c>
      <c r="H7" s="169">
        <f>SUM(H8:H299)</f>
        <v>2401869</v>
      </c>
      <c r="I7" s="164">
        <f>SUM(I8:I299)</f>
        <v>2402942</v>
      </c>
      <c r="J7" s="346">
        <v>0.9995782673179171</v>
      </c>
      <c r="K7" s="426">
        <v>1</v>
      </c>
      <c r="L7" s="431"/>
      <c r="M7" s="14">
        <f>SUM(M8:M299)</f>
        <v>3608826.0941660092</v>
      </c>
      <c r="N7" s="432">
        <f>M7/C7</f>
        <v>0.64382194515778668</v>
      </c>
      <c r="O7" s="438">
        <v>0.52549629919148944</v>
      </c>
      <c r="P7" s="196">
        <f t="shared" ref="P7:T7" si="0">SUM(P8:P299)</f>
        <v>68703486.466079876</v>
      </c>
      <c r="Q7" s="29">
        <f t="shared" si="0"/>
        <v>1266312.4799999997</v>
      </c>
      <c r="R7" s="29">
        <f t="shared" si="0"/>
        <v>78343585.77940163</v>
      </c>
      <c r="S7" s="29">
        <f t="shared" si="0"/>
        <v>115861902.39000009</v>
      </c>
      <c r="T7" s="29">
        <f t="shared" si="0"/>
        <v>50465013.44372835</v>
      </c>
      <c r="U7" s="178">
        <f>SUM(U8:U299)</f>
        <v>314640300.55921</v>
      </c>
      <c r="V7" s="30"/>
      <c r="W7" s="30"/>
      <c r="X7" s="107"/>
      <c r="Y7" s="107"/>
    </row>
    <row r="8" spans="1:30" x14ac:dyDescent="0.25">
      <c r="A8" s="23">
        <v>5</v>
      </c>
      <c r="B8" s="193" t="s">
        <v>12</v>
      </c>
      <c r="C8" s="407">
        <v>9078</v>
      </c>
      <c r="D8" s="412">
        <v>0.6011333333333333</v>
      </c>
      <c r="E8" s="418">
        <v>0</v>
      </c>
      <c r="F8" s="155">
        <v>0</v>
      </c>
      <c r="G8" s="419">
        <v>0</v>
      </c>
      <c r="H8" s="256">
        <v>3296</v>
      </c>
      <c r="I8" s="14">
        <v>3305</v>
      </c>
      <c r="J8" s="330">
        <v>0.99727685325264748</v>
      </c>
      <c r="K8" s="427">
        <v>0.99772237216460324</v>
      </c>
      <c r="L8" s="433">
        <v>0.499813707</v>
      </c>
      <c r="M8" s="14">
        <f>Lisäosat[[#This Row],[HYTE-kerroin (sis. Kulttuurihyte)]]*Lisäosat[[#This Row],[Asukasmäärä 31.12.2024]]</f>
        <v>4537.308832146</v>
      </c>
      <c r="N8" s="427">
        <f>Lisäosat[[#This Row],[HYTE-kerroin (sis. Kulttuurihyte)]]/$N$7</f>
        <v>0.77632288050931009</v>
      </c>
      <c r="O8" s="439">
        <v>0</v>
      </c>
      <c r="P8" s="136">
        <v>365570.35191599996</v>
      </c>
      <c r="Q8" s="35">
        <v>0</v>
      </c>
      <c r="R8" s="35">
        <v>126983.67819703397</v>
      </c>
      <c r="S8" s="35">
        <v>145670.97978847692</v>
      </c>
      <c r="T8" s="35">
        <v>0</v>
      </c>
      <c r="U8" s="309">
        <f>SUM(P8:T8)</f>
        <v>638225.0099015109</v>
      </c>
      <c r="X8" s="10"/>
      <c r="Y8" s="10"/>
      <c r="Z8" s="108"/>
    </row>
    <row r="9" spans="1:30" x14ac:dyDescent="0.25">
      <c r="A9" s="23">
        <v>9</v>
      </c>
      <c r="B9" s="193" t="s">
        <v>13</v>
      </c>
      <c r="C9" s="407">
        <v>2410</v>
      </c>
      <c r="D9" s="412">
        <v>2.8199999999999999E-2</v>
      </c>
      <c r="E9" s="418">
        <v>0</v>
      </c>
      <c r="F9" s="155">
        <v>0</v>
      </c>
      <c r="G9" s="419">
        <v>0</v>
      </c>
      <c r="H9" s="256">
        <v>678</v>
      </c>
      <c r="I9" s="14">
        <v>917</v>
      </c>
      <c r="J9" s="330">
        <v>0.73936750272628138</v>
      </c>
      <c r="K9" s="427">
        <v>0.73969780439153676</v>
      </c>
      <c r="L9" s="433">
        <v>0.64650791699999999</v>
      </c>
      <c r="M9" s="14">
        <f>Lisäosat[[#This Row],[HYTE-kerroin (sis. Kulttuurihyte)]]*Lisäosat[[#This Row],[Asukasmäärä 31.12.2024]]</f>
        <v>1558.0840799699999</v>
      </c>
      <c r="N9" s="427">
        <f>Lisäosat[[#This Row],[HYTE-kerroin (sis. Kulttuurihyte)]]/$N$7</f>
        <v>1.0041719171929671</v>
      </c>
      <c r="O9" s="439">
        <v>0</v>
      </c>
      <c r="P9" s="136">
        <v>4552.7743799999998</v>
      </c>
      <c r="Q9" s="35">
        <v>0</v>
      </c>
      <c r="R9" s="35">
        <v>24993.05735434212</v>
      </c>
      <c r="S9" s="35">
        <v>50022.522803392501</v>
      </c>
      <c r="T9" s="35">
        <v>0</v>
      </c>
      <c r="U9" s="309">
        <f>SUM(P9:T9)</f>
        <v>79568.354537734616</v>
      </c>
      <c r="X9" s="10"/>
      <c r="Y9" s="10"/>
      <c r="Z9" s="108"/>
    </row>
    <row r="10" spans="1:30" x14ac:dyDescent="0.25">
      <c r="A10" s="23">
        <v>10</v>
      </c>
      <c r="B10" s="193" t="s">
        <v>14</v>
      </c>
      <c r="C10" s="407">
        <v>10780</v>
      </c>
      <c r="D10" s="412">
        <v>0.54486666666666661</v>
      </c>
      <c r="E10" s="418">
        <v>0</v>
      </c>
      <c r="F10" s="155">
        <v>1</v>
      </c>
      <c r="G10" s="419">
        <v>9.2764378478664189E-5</v>
      </c>
      <c r="H10" s="256">
        <v>3833</v>
      </c>
      <c r="I10" s="14">
        <v>4031</v>
      </c>
      <c r="J10" s="330">
        <v>0.9508806747705284</v>
      </c>
      <c r="K10" s="427">
        <v>0.95130546686536321</v>
      </c>
      <c r="L10" s="433">
        <v>0.57702028500000002</v>
      </c>
      <c r="M10" s="14">
        <f>Lisäosat[[#This Row],[HYTE-kerroin (sis. Kulttuurihyte)]]*Lisäosat[[#This Row],[Asukasmäärä 31.12.2024]]</f>
        <v>6220.2786722999999</v>
      </c>
      <c r="N10" s="427">
        <f>Lisäosat[[#This Row],[HYTE-kerroin (sis. Kulttuurihyte)]]/$N$7</f>
        <v>0.89624202675878806</v>
      </c>
      <c r="O10" s="439">
        <v>0</v>
      </c>
      <c r="P10" s="136">
        <v>393476.66203999991</v>
      </c>
      <c r="Q10" s="35">
        <v>0</v>
      </c>
      <c r="R10" s="35">
        <v>143776.12251797679</v>
      </c>
      <c r="S10" s="35">
        <v>199702.97863166273</v>
      </c>
      <c r="T10" s="35">
        <v>0</v>
      </c>
      <c r="U10" s="309">
        <f t="shared" ref="U10:U72" si="1">SUM(P10:T10)</f>
        <v>736955.76318963943</v>
      </c>
      <c r="X10" s="10"/>
      <c r="Y10" s="10"/>
      <c r="Z10" s="108"/>
    </row>
    <row r="11" spans="1:30" x14ac:dyDescent="0.25">
      <c r="A11" s="23">
        <v>16</v>
      </c>
      <c r="B11" s="193" t="s">
        <v>15</v>
      </c>
      <c r="C11" s="407">
        <v>7889</v>
      </c>
      <c r="D11" s="412">
        <v>0</v>
      </c>
      <c r="E11" s="418">
        <v>0</v>
      </c>
      <c r="F11" s="155">
        <v>2</v>
      </c>
      <c r="G11" s="419">
        <v>2.535175560907593E-4</v>
      </c>
      <c r="H11" s="256">
        <v>2108</v>
      </c>
      <c r="I11" s="14">
        <v>2816</v>
      </c>
      <c r="J11" s="330">
        <v>0.74857954545454541</v>
      </c>
      <c r="K11" s="427">
        <v>0.74891396246574493</v>
      </c>
      <c r="L11" s="433">
        <v>0.66268737499999997</v>
      </c>
      <c r="M11" s="14">
        <f>Lisäosat[[#This Row],[HYTE-kerroin (sis. Kulttuurihyte)]]*Lisäosat[[#This Row],[Asukasmäärä 31.12.2024]]</f>
        <v>5227.9407013749997</v>
      </c>
      <c r="N11" s="427">
        <f>Lisäosat[[#This Row],[HYTE-kerroin (sis. Kulttuurihyte)]]/$N$7</f>
        <v>1.0293022472814122</v>
      </c>
      <c r="O11" s="439">
        <v>0</v>
      </c>
      <c r="P11" s="136">
        <v>0</v>
      </c>
      <c r="Q11" s="35">
        <v>0</v>
      </c>
      <c r="R11" s="35">
        <v>82832.715143489506</v>
      </c>
      <c r="S11" s="35">
        <v>167843.81941335928</v>
      </c>
      <c r="T11" s="35">
        <v>0</v>
      </c>
      <c r="U11" s="309">
        <f t="shared" si="1"/>
        <v>250676.53455684878</v>
      </c>
      <c r="X11" s="10"/>
      <c r="Y11" s="10"/>
      <c r="Z11" s="108"/>
    </row>
    <row r="12" spans="1:30" x14ac:dyDescent="0.25">
      <c r="A12" s="23">
        <v>18</v>
      </c>
      <c r="B12" s="193" t="s">
        <v>16</v>
      </c>
      <c r="C12" s="407">
        <v>4651</v>
      </c>
      <c r="D12" s="412">
        <v>0</v>
      </c>
      <c r="E12" s="418">
        <v>0</v>
      </c>
      <c r="F12" s="155">
        <v>0</v>
      </c>
      <c r="G12" s="419">
        <v>0</v>
      </c>
      <c r="H12" s="256">
        <v>1273</v>
      </c>
      <c r="I12" s="14">
        <v>2195</v>
      </c>
      <c r="J12" s="330">
        <v>0.57995444191343959</v>
      </c>
      <c r="K12" s="427">
        <v>0.58021352811513216</v>
      </c>
      <c r="L12" s="433">
        <v>0.593885671</v>
      </c>
      <c r="M12" s="14">
        <f>Lisäosat[[#This Row],[HYTE-kerroin (sis. Kulttuurihyte)]]*Lisäosat[[#This Row],[Asukasmäärä 31.12.2024]]</f>
        <v>2762.1622558210001</v>
      </c>
      <c r="N12" s="427">
        <f>Lisäosat[[#This Row],[HYTE-kerroin (sis. Kulttuurihyte)]]/$N$7</f>
        <v>0.92243775700197916</v>
      </c>
      <c r="O12" s="439">
        <v>0</v>
      </c>
      <c r="P12" s="136">
        <v>0</v>
      </c>
      <c r="Q12" s="35">
        <v>0</v>
      </c>
      <c r="R12" s="35">
        <v>37833.995132073986</v>
      </c>
      <c r="S12" s="35">
        <v>88679.633021560978</v>
      </c>
      <c r="T12" s="35">
        <v>0</v>
      </c>
      <c r="U12" s="309">
        <f t="shared" si="1"/>
        <v>126513.62815363496</v>
      </c>
      <c r="X12" s="10"/>
      <c r="Y12" s="10"/>
      <c r="Z12" s="108"/>
    </row>
    <row r="13" spans="1:30" x14ac:dyDescent="0.25">
      <c r="A13" s="23">
        <v>19</v>
      </c>
      <c r="B13" s="193" t="s">
        <v>17</v>
      </c>
      <c r="C13" s="407">
        <v>3966</v>
      </c>
      <c r="D13" s="412">
        <v>0</v>
      </c>
      <c r="E13" s="418">
        <v>0</v>
      </c>
      <c r="F13" s="155">
        <v>0</v>
      </c>
      <c r="G13" s="419">
        <v>0</v>
      </c>
      <c r="H13" s="256">
        <v>1139</v>
      </c>
      <c r="I13" s="14">
        <v>1789</v>
      </c>
      <c r="J13" s="330">
        <v>0.6366685299049748</v>
      </c>
      <c r="K13" s="427">
        <v>0.63695295229961335</v>
      </c>
      <c r="L13" s="433">
        <v>0.53011820099999996</v>
      </c>
      <c r="M13" s="14">
        <f>Lisäosat[[#This Row],[HYTE-kerroin (sis. Kulttuurihyte)]]*Lisäosat[[#This Row],[Asukasmäärä 31.12.2024]]</f>
        <v>2102.4487851659997</v>
      </c>
      <c r="N13" s="427">
        <f>Lisäosat[[#This Row],[HYTE-kerroin (sis. Kulttuurihyte)]]/$N$7</f>
        <v>0.82339256216263268</v>
      </c>
      <c r="O13" s="439">
        <v>9.2730842203081476E-2</v>
      </c>
      <c r="P13" s="136">
        <v>0</v>
      </c>
      <c r="Q13" s="35">
        <v>0</v>
      </c>
      <c r="R13" s="35">
        <v>35416.698831660135</v>
      </c>
      <c r="S13" s="35">
        <v>67499.433214769815</v>
      </c>
      <c r="T13" s="35">
        <v>4030.764901144536</v>
      </c>
      <c r="U13" s="309">
        <f t="shared" si="1"/>
        <v>106946.89694757448</v>
      </c>
      <c r="X13" s="10"/>
      <c r="Y13" s="10"/>
      <c r="Z13" s="108"/>
    </row>
    <row r="14" spans="1:30" x14ac:dyDescent="0.25">
      <c r="A14" s="23">
        <v>20</v>
      </c>
      <c r="B14" s="193" t="s">
        <v>18</v>
      </c>
      <c r="C14" s="407">
        <v>16387</v>
      </c>
      <c r="D14" s="412">
        <v>0</v>
      </c>
      <c r="E14" s="418">
        <v>0</v>
      </c>
      <c r="F14" s="155">
        <v>0</v>
      </c>
      <c r="G14" s="419">
        <v>0</v>
      </c>
      <c r="H14" s="256">
        <v>4451</v>
      </c>
      <c r="I14" s="14">
        <v>6856</v>
      </c>
      <c r="J14" s="330">
        <v>0.64921236872812138</v>
      </c>
      <c r="K14" s="427">
        <v>0.64950239490009221</v>
      </c>
      <c r="L14" s="433">
        <v>0.57063567299999995</v>
      </c>
      <c r="M14" s="14">
        <f>Lisäosat[[#This Row],[HYTE-kerroin (sis. Kulttuurihyte)]]*Lisäosat[[#This Row],[Asukasmäärä 31.12.2024]]</f>
        <v>9351.0067734509994</v>
      </c>
      <c r="N14" s="427">
        <f>Lisäosat[[#This Row],[HYTE-kerroin (sis. Kulttuurihyte)]]/$N$7</f>
        <v>0.88632529116439118</v>
      </c>
      <c r="O14" s="439">
        <v>0</v>
      </c>
      <c r="P14" s="136">
        <v>0</v>
      </c>
      <c r="Q14" s="35">
        <v>0</v>
      </c>
      <c r="R14" s="35">
        <v>149220.40834809392</v>
      </c>
      <c r="S14" s="35">
        <v>300215.47333224589</v>
      </c>
      <c r="T14" s="35">
        <v>0</v>
      </c>
      <c r="U14" s="309">
        <f t="shared" si="1"/>
        <v>449435.88168033981</v>
      </c>
      <c r="X14" s="10"/>
      <c r="Y14" s="10"/>
      <c r="Z14" s="108"/>
    </row>
    <row r="15" spans="1:30" x14ac:dyDescent="0.25">
      <c r="A15" s="23">
        <v>46</v>
      </c>
      <c r="B15" s="193" t="s">
        <v>19</v>
      </c>
      <c r="C15" s="407">
        <v>1288</v>
      </c>
      <c r="D15" s="412">
        <v>1.2921</v>
      </c>
      <c r="E15" s="418">
        <v>0</v>
      </c>
      <c r="F15" s="155">
        <v>0</v>
      </c>
      <c r="G15" s="419">
        <v>0</v>
      </c>
      <c r="H15" s="256">
        <v>362</v>
      </c>
      <c r="I15" s="14">
        <v>436</v>
      </c>
      <c r="J15" s="330">
        <v>0.83027522935779818</v>
      </c>
      <c r="K15" s="427">
        <v>0.83064614272613801</v>
      </c>
      <c r="L15" s="433">
        <v>0.48742300399999999</v>
      </c>
      <c r="M15" s="14">
        <f>Lisäosat[[#This Row],[HYTE-kerroin (sis. Kulttuurihyte)]]*Lisäosat[[#This Row],[Asukasmäärä 31.12.2024]]</f>
        <v>627.80082915200001</v>
      </c>
      <c r="N15" s="427">
        <f>Lisäosat[[#This Row],[HYTE-kerroin (sis. Kulttuurihyte)]]/$N$7</f>
        <v>0.75707733740039451</v>
      </c>
      <c r="O15" s="439">
        <v>0</v>
      </c>
      <c r="P15" s="136">
        <v>167229.62902799997</v>
      </c>
      <c r="Q15" s="35">
        <v>0</v>
      </c>
      <c r="R15" s="35">
        <v>14999.608690274345</v>
      </c>
      <c r="S15" s="35">
        <v>20155.639670517208</v>
      </c>
      <c r="T15" s="35">
        <v>0</v>
      </c>
      <c r="U15" s="309">
        <f t="shared" si="1"/>
        <v>202384.87738879153</v>
      </c>
      <c r="X15" s="10"/>
      <c r="Y15" s="10"/>
      <c r="Z15" s="108"/>
    </row>
    <row r="16" spans="1:30" x14ac:dyDescent="0.25">
      <c r="A16" s="23">
        <v>47</v>
      </c>
      <c r="B16" s="193" t="s">
        <v>20</v>
      </c>
      <c r="C16" s="407">
        <v>1762</v>
      </c>
      <c r="D16" s="412">
        <v>1.9494500000000001</v>
      </c>
      <c r="E16" s="418">
        <v>1</v>
      </c>
      <c r="F16" s="155">
        <v>183</v>
      </c>
      <c r="G16" s="419">
        <v>0.10385925085130533</v>
      </c>
      <c r="H16" s="256">
        <v>642</v>
      </c>
      <c r="I16" s="14">
        <v>766</v>
      </c>
      <c r="J16" s="330">
        <v>0.83812010443864227</v>
      </c>
      <c r="K16" s="427">
        <v>0.83849452239068822</v>
      </c>
      <c r="L16" s="433">
        <v>0.45930425800000002</v>
      </c>
      <c r="M16" s="14">
        <f>Lisäosat[[#This Row],[HYTE-kerroin (sis. Kulttuurihyte)]]*Lisäosat[[#This Row],[Asukasmäärä 31.12.2024]]</f>
        <v>809.29410259600002</v>
      </c>
      <c r="N16" s="427">
        <f>Lisäosat[[#This Row],[HYTE-kerroin (sis. Kulttuurihyte)]]/$N$7</f>
        <v>0.71340261302748009</v>
      </c>
      <c r="O16" s="439">
        <v>0</v>
      </c>
      <c r="P16" s="136">
        <v>690318.06297299999</v>
      </c>
      <c r="Q16" s="35">
        <v>179222.88</v>
      </c>
      <c r="R16" s="35">
        <v>20713.531425302543</v>
      </c>
      <c r="S16" s="35">
        <v>25982.508403871863</v>
      </c>
      <c r="T16" s="35">
        <v>0</v>
      </c>
      <c r="U16" s="309">
        <f t="shared" si="1"/>
        <v>916236.9828021744</v>
      </c>
      <c r="X16" s="10"/>
      <c r="Y16" s="10"/>
      <c r="Z16" s="108"/>
    </row>
    <row r="17" spans="1:26" x14ac:dyDescent="0.25">
      <c r="A17" s="23">
        <v>49</v>
      </c>
      <c r="B17" s="193" t="s">
        <v>21</v>
      </c>
      <c r="C17" s="407">
        <v>320931</v>
      </c>
      <c r="D17" s="412">
        <v>0</v>
      </c>
      <c r="E17" s="418">
        <v>0</v>
      </c>
      <c r="F17" s="155">
        <v>13</v>
      </c>
      <c r="G17" s="419">
        <v>4.0507149511888849E-5</v>
      </c>
      <c r="H17" s="256">
        <v>138103</v>
      </c>
      <c r="I17" s="14">
        <v>149683</v>
      </c>
      <c r="J17" s="330">
        <v>0.92263650514754514</v>
      </c>
      <c r="K17" s="427">
        <v>0.92304867957088932</v>
      </c>
      <c r="L17" s="433">
        <v>0.68086432399999997</v>
      </c>
      <c r="M17" s="14">
        <f>Lisäosat[[#This Row],[HYTE-kerroin (sis. Kulttuurihyte)]]*Lisäosat[[#This Row],[Asukasmäärä 31.12.2024]]</f>
        <v>218510.46836564399</v>
      </c>
      <c r="N17" s="427">
        <f>Lisäosat[[#This Row],[HYTE-kerroin (sis. Kulttuurihyte)]]/$N$7</f>
        <v>1.0575351292710828</v>
      </c>
      <c r="O17" s="439">
        <v>2.6019957324882195</v>
      </c>
      <c r="P17" s="136">
        <v>0</v>
      </c>
      <c r="Q17" s="35">
        <v>0</v>
      </c>
      <c r="R17" s="35">
        <v>4153213.7996827788</v>
      </c>
      <c r="S17" s="35">
        <v>7015311.3218452632</v>
      </c>
      <c r="T17" s="35">
        <v>9152269.5729580186</v>
      </c>
      <c r="U17" s="309">
        <f t="shared" si="1"/>
        <v>20320794.694486059</v>
      </c>
      <c r="X17" s="10"/>
      <c r="Y17" s="10"/>
      <c r="Z17" s="108"/>
    </row>
    <row r="18" spans="1:26" x14ac:dyDescent="0.25">
      <c r="A18" s="23">
        <v>50</v>
      </c>
      <c r="B18" s="193" t="s">
        <v>22</v>
      </c>
      <c r="C18" s="407">
        <v>11084</v>
      </c>
      <c r="D18" s="412">
        <v>0</v>
      </c>
      <c r="E18" s="418">
        <v>0</v>
      </c>
      <c r="F18" s="155">
        <v>0</v>
      </c>
      <c r="G18" s="419">
        <v>0</v>
      </c>
      <c r="H18" s="256">
        <v>3951</v>
      </c>
      <c r="I18" s="14">
        <v>4701</v>
      </c>
      <c r="J18" s="330">
        <v>0.84045947670708365</v>
      </c>
      <c r="K18" s="427">
        <v>0.84083493973962486</v>
      </c>
      <c r="L18" s="433">
        <v>0.48453376799999998</v>
      </c>
      <c r="M18" s="14">
        <f>Lisäosat[[#This Row],[HYTE-kerroin (sis. Kulttuurihyte)]]*Lisäosat[[#This Row],[Asukasmäärä 31.12.2024]]</f>
        <v>5370.5722845119999</v>
      </c>
      <c r="N18" s="427">
        <f>Lisäosat[[#This Row],[HYTE-kerroin (sis. Kulttuurihyte)]]/$N$7</f>
        <v>0.75258970534353464</v>
      </c>
      <c r="O18" s="439">
        <v>0</v>
      </c>
      <c r="P18" s="136">
        <v>0</v>
      </c>
      <c r="Q18" s="35">
        <v>0</v>
      </c>
      <c r="R18" s="35">
        <v>130663.7988984775</v>
      </c>
      <c r="S18" s="35">
        <v>172423.02775755338</v>
      </c>
      <c r="T18" s="35">
        <v>0</v>
      </c>
      <c r="U18" s="309">
        <f t="shared" si="1"/>
        <v>303086.8266560309</v>
      </c>
      <c r="X18" s="10"/>
      <c r="Y18" s="10"/>
      <c r="Z18" s="108"/>
    </row>
    <row r="19" spans="1:26" x14ac:dyDescent="0.25">
      <c r="A19" s="23">
        <v>51</v>
      </c>
      <c r="B19" s="193" t="s">
        <v>23</v>
      </c>
      <c r="C19" s="407">
        <v>9052</v>
      </c>
      <c r="D19" s="412">
        <v>0</v>
      </c>
      <c r="E19" s="418">
        <v>0</v>
      </c>
      <c r="F19" s="155">
        <v>0</v>
      </c>
      <c r="G19" s="419">
        <v>0</v>
      </c>
      <c r="H19" s="256">
        <v>3757</v>
      </c>
      <c r="I19" s="14">
        <v>3825</v>
      </c>
      <c r="J19" s="330">
        <v>0.98222222222222222</v>
      </c>
      <c r="K19" s="427">
        <v>0.98266101569698894</v>
      </c>
      <c r="L19" s="433">
        <v>0.675385915</v>
      </c>
      <c r="M19" s="14">
        <f>Lisäosat[[#This Row],[HYTE-kerroin (sis. Kulttuurihyte)]]*Lisäosat[[#This Row],[Asukasmäärä 31.12.2024]]</f>
        <v>6113.5933025800005</v>
      </c>
      <c r="N19" s="427">
        <f>Lisäosat[[#This Row],[HYTE-kerroin (sis. Kulttuurihyte)]]/$N$7</f>
        <v>1.0490259303517182</v>
      </c>
      <c r="O19" s="439">
        <v>0</v>
      </c>
      <c r="P19" s="136">
        <v>0</v>
      </c>
      <c r="Q19" s="35">
        <v>0</v>
      </c>
      <c r="R19" s="35">
        <v>124708.56614752978</v>
      </c>
      <c r="S19" s="35">
        <v>196277.82885430939</v>
      </c>
      <c r="T19" s="35">
        <v>0</v>
      </c>
      <c r="U19" s="309">
        <f t="shared" si="1"/>
        <v>320986.39500183915</v>
      </c>
      <c r="X19" s="10"/>
      <c r="Y19" s="10"/>
      <c r="Z19" s="108"/>
    </row>
    <row r="20" spans="1:26" x14ac:dyDescent="0.25">
      <c r="A20" s="23">
        <v>52</v>
      </c>
      <c r="B20" s="193" t="s">
        <v>24</v>
      </c>
      <c r="C20" s="407">
        <v>2272</v>
      </c>
      <c r="D20" s="412">
        <v>0.77395000000000003</v>
      </c>
      <c r="E20" s="418">
        <v>0</v>
      </c>
      <c r="F20" s="155">
        <v>0</v>
      </c>
      <c r="G20" s="419">
        <v>0</v>
      </c>
      <c r="H20" s="256">
        <v>853</v>
      </c>
      <c r="I20" s="14">
        <v>901</v>
      </c>
      <c r="J20" s="330">
        <v>0.94672586015538296</v>
      </c>
      <c r="K20" s="427">
        <v>0.94714879614729042</v>
      </c>
      <c r="L20" s="433">
        <v>0.56345621000000001</v>
      </c>
      <c r="M20" s="14">
        <f>Lisäosat[[#This Row],[HYTE-kerroin (sis. Kulttuurihyte)]]*Lisäosat[[#This Row],[Asukasmäärä 31.12.2024]]</f>
        <v>1280.1725091200001</v>
      </c>
      <c r="N20" s="427">
        <f>Lisäosat[[#This Row],[HYTE-kerroin (sis. Kulttuurihyte)]]/$N$7</f>
        <v>0.87517397354622517</v>
      </c>
      <c r="O20" s="439">
        <v>0</v>
      </c>
      <c r="P20" s="136">
        <v>117796.180656</v>
      </c>
      <c r="Q20" s="35">
        <v>0</v>
      </c>
      <c r="R20" s="35">
        <v>30169.947349149948</v>
      </c>
      <c r="S20" s="35">
        <v>41100.130187431481</v>
      </c>
      <c r="T20" s="35">
        <v>0</v>
      </c>
      <c r="U20" s="309">
        <f t="shared" si="1"/>
        <v>189066.25819258142</v>
      </c>
      <c r="X20" s="10"/>
      <c r="Y20" s="10"/>
      <c r="Z20" s="108"/>
    </row>
    <row r="21" spans="1:26" x14ac:dyDescent="0.25">
      <c r="A21" s="23">
        <v>61</v>
      </c>
      <c r="B21" s="193" t="s">
        <v>25</v>
      </c>
      <c r="C21" s="407">
        <v>16478</v>
      </c>
      <c r="D21" s="412">
        <v>0</v>
      </c>
      <c r="E21" s="418">
        <v>0</v>
      </c>
      <c r="F21" s="155">
        <v>0</v>
      </c>
      <c r="G21" s="419">
        <v>0</v>
      </c>
      <c r="H21" s="256">
        <v>7395</v>
      </c>
      <c r="I21" s="14">
        <v>5984</v>
      </c>
      <c r="J21" s="330">
        <v>1.2357954545454546</v>
      </c>
      <c r="K21" s="427">
        <v>1.2363475281692564</v>
      </c>
      <c r="L21" s="433">
        <v>0.53108852100000004</v>
      </c>
      <c r="M21" s="14">
        <f>Lisäosat[[#This Row],[HYTE-kerroin (sis. Kulttuurihyte)]]*Lisäosat[[#This Row],[Asukasmäärä 31.12.2024]]</f>
        <v>8751.276649038</v>
      </c>
      <c r="N21" s="427">
        <f>Lisäosat[[#This Row],[HYTE-kerroin (sis. Kulttuurihyte)]]/$N$7</f>
        <v>0.82489968693105331</v>
      </c>
      <c r="O21" s="439">
        <v>0</v>
      </c>
      <c r="P21" s="136">
        <v>0</v>
      </c>
      <c r="Q21" s="35">
        <v>0</v>
      </c>
      <c r="R21" s="35">
        <v>285622.93465980556</v>
      </c>
      <c r="S21" s="35">
        <v>280961.04784263537</v>
      </c>
      <c r="T21" s="35">
        <v>0</v>
      </c>
      <c r="U21" s="309">
        <f t="shared" si="1"/>
        <v>566583.98250244092</v>
      </c>
      <c r="X21" s="10"/>
      <c r="Y21" s="10"/>
      <c r="Z21" s="108"/>
    </row>
    <row r="22" spans="1:26" x14ac:dyDescent="0.25">
      <c r="A22" s="23">
        <v>69</v>
      </c>
      <c r="B22" s="193" t="s">
        <v>26</v>
      </c>
      <c r="C22" s="407">
        <v>6492</v>
      </c>
      <c r="D22" s="412">
        <v>0.78915000000000002</v>
      </c>
      <c r="E22" s="418">
        <v>0</v>
      </c>
      <c r="F22" s="155">
        <v>0</v>
      </c>
      <c r="G22" s="419">
        <v>0</v>
      </c>
      <c r="H22" s="256">
        <v>2615</v>
      </c>
      <c r="I22" s="14">
        <v>2520</v>
      </c>
      <c r="J22" s="330">
        <v>1.0376984126984128</v>
      </c>
      <c r="K22" s="427">
        <v>1.0381619893534366</v>
      </c>
      <c r="L22" s="433">
        <v>0.49919179499999999</v>
      </c>
      <c r="M22" s="14">
        <f>Lisäosat[[#This Row],[HYTE-kerroin (sis. Kulttuurihyte)]]*Lisäosat[[#This Row],[Asukasmäärä 31.12.2024]]</f>
        <v>3240.75313314</v>
      </c>
      <c r="N22" s="427">
        <f>Lisäosat[[#This Row],[HYTE-kerroin (sis. Kulttuurihyte)]]/$N$7</f>
        <v>0.77535691157228104</v>
      </c>
      <c r="O22" s="439">
        <v>0</v>
      </c>
      <c r="P22" s="136">
        <v>343200.60898199998</v>
      </c>
      <c r="Q22" s="35">
        <v>0</v>
      </c>
      <c r="R22" s="35">
        <v>94491.261841052794</v>
      </c>
      <c r="S22" s="35">
        <v>104044.86483539625</v>
      </c>
      <c r="T22" s="35">
        <v>0</v>
      </c>
      <c r="U22" s="309">
        <f t="shared" si="1"/>
        <v>541736.735658449</v>
      </c>
      <c r="X22" s="10"/>
      <c r="Y22" s="10"/>
      <c r="Z22" s="108"/>
    </row>
    <row r="23" spans="1:26" x14ac:dyDescent="0.25">
      <c r="A23" s="23">
        <v>71</v>
      </c>
      <c r="B23" s="193" t="s">
        <v>27</v>
      </c>
      <c r="C23" s="407">
        <v>6365</v>
      </c>
      <c r="D23" s="412">
        <v>0.6731166666666667</v>
      </c>
      <c r="E23" s="418">
        <v>0</v>
      </c>
      <c r="F23" s="155">
        <v>2</v>
      </c>
      <c r="G23" s="419">
        <v>3.1421838177533385E-4</v>
      </c>
      <c r="H23" s="256">
        <v>2511</v>
      </c>
      <c r="I23" s="14">
        <v>2414</v>
      </c>
      <c r="J23" s="330">
        <v>1.040182270091135</v>
      </c>
      <c r="K23" s="427">
        <v>1.0406469563732794</v>
      </c>
      <c r="L23" s="433">
        <v>0.46199522300000001</v>
      </c>
      <c r="M23" s="14">
        <f>Lisäosat[[#This Row],[HYTE-kerroin (sis. Kulttuurihyte)]]*Lisäosat[[#This Row],[Asukasmäärä 31.12.2024]]</f>
        <v>2940.5995943950002</v>
      </c>
      <c r="N23" s="427">
        <f>Lisäosat[[#This Row],[HYTE-kerroin (sis. Kulttuurihyte)]]/$N$7</f>
        <v>0.71758228571530769</v>
      </c>
      <c r="O23" s="439">
        <v>0</v>
      </c>
      <c r="P23" s="136">
        <v>287011.12420749996</v>
      </c>
      <c r="Q23" s="35">
        <v>0</v>
      </c>
      <c r="R23" s="35">
        <v>92864.524639969255</v>
      </c>
      <c r="S23" s="35">
        <v>94408.390508105891</v>
      </c>
      <c r="T23" s="35">
        <v>0</v>
      </c>
      <c r="U23" s="309">
        <f t="shared" si="1"/>
        <v>474284.03935557511</v>
      </c>
      <c r="X23" s="10"/>
      <c r="Y23" s="10"/>
      <c r="Z23" s="108"/>
    </row>
    <row r="24" spans="1:26" x14ac:dyDescent="0.25">
      <c r="A24" s="23">
        <v>72</v>
      </c>
      <c r="B24" s="193" t="s">
        <v>28</v>
      </c>
      <c r="C24" s="407">
        <v>927</v>
      </c>
      <c r="D24" s="412">
        <v>0.99881666666666669</v>
      </c>
      <c r="E24" s="418">
        <v>0</v>
      </c>
      <c r="F24" s="155">
        <v>0</v>
      </c>
      <c r="G24" s="419">
        <v>0</v>
      </c>
      <c r="H24" s="256">
        <v>220</v>
      </c>
      <c r="I24" s="14">
        <v>324</v>
      </c>
      <c r="J24" s="330">
        <v>0.67901234567901236</v>
      </c>
      <c r="K24" s="427">
        <v>0.67931568455674196</v>
      </c>
      <c r="L24" s="433">
        <v>0.66172009099999995</v>
      </c>
      <c r="M24" s="14">
        <f>Lisäosat[[#This Row],[HYTE-kerroin (sis. Kulttuurihyte)]]*Lisäosat[[#This Row],[Asukasmäärä 31.12.2024]]</f>
        <v>613.414524357</v>
      </c>
      <c r="N24" s="427">
        <f>Lisäosat[[#This Row],[HYTE-kerroin (sis. Kulttuurihyte)]]/$N$7</f>
        <v>1.0277998381024847</v>
      </c>
      <c r="O24" s="439">
        <v>0</v>
      </c>
      <c r="P24" s="136">
        <v>62026.245319499998</v>
      </c>
      <c r="Q24" s="35">
        <v>0</v>
      </c>
      <c r="R24" s="35">
        <v>8828.7534669690795</v>
      </c>
      <c r="S24" s="35">
        <v>19693.765199867139</v>
      </c>
      <c r="T24" s="35">
        <v>0</v>
      </c>
      <c r="U24" s="309">
        <f t="shared" si="1"/>
        <v>90548.763986336213</v>
      </c>
      <c r="X24" s="10"/>
      <c r="Y24" s="10"/>
      <c r="Z24" s="108"/>
    </row>
    <row r="25" spans="1:26" x14ac:dyDescent="0.25">
      <c r="A25" s="23">
        <v>74</v>
      </c>
      <c r="B25" s="193" t="s">
        <v>29</v>
      </c>
      <c r="C25" s="407">
        <v>985</v>
      </c>
      <c r="D25" s="412">
        <v>1.4803000000000002</v>
      </c>
      <c r="E25" s="418">
        <v>0</v>
      </c>
      <c r="F25" s="155">
        <v>0</v>
      </c>
      <c r="G25" s="419">
        <v>0</v>
      </c>
      <c r="H25" s="256">
        <v>325</v>
      </c>
      <c r="I25" s="14">
        <v>369</v>
      </c>
      <c r="J25" s="330">
        <v>0.8807588075880759</v>
      </c>
      <c r="K25" s="427">
        <v>0.88115227375985383</v>
      </c>
      <c r="L25" s="433">
        <v>0.43517858700000001</v>
      </c>
      <c r="M25" s="14">
        <f>Lisäosat[[#This Row],[HYTE-kerroin (sis. Kulttuurihyte)]]*Lisäosat[[#This Row],[Asukasmäärä 31.12.2024]]</f>
        <v>428.650908195</v>
      </c>
      <c r="N25" s="427">
        <f>Lisäosat[[#This Row],[HYTE-kerroin (sis. Kulttuurihyte)]]/$N$7</f>
        <v>0.67593003045795097</v>
      </c>
      <c r="O25" s="439">
        <v>0</v>
      </c>
      <c r="P25" s="136">
        <v>146516.7263175</v>
      </c>
      <c r="Q25" s="35">
        <v>0</v>
      </c>
      <c r="R25" s="35">
        <v>12168.448554941453</v>
      </c>
      <c r="S25" s="35">
        <v>13761.90162362236</v>
      </c>
      <c r="T25" s="35">
        <v>0</v>
      </c>
      <c r="U25" s="309">
        <f t="shared" si="1"/>
        <v>172447.07649606382</v>
      </c>
      <c r="X25" s="10"/>
      <c r="Y25" s="10"/>
      <c r="Z25" s="108"/>
    </row>
    <row r="26" spans="1:26" x14ac:dyDescent="0.25">
      <c r="A26" s="23">
        <v>75</v>
      </c>
      <c r="B26" s="193" t="s">
        <v>30</v>
      </c>
      <c r="C26" s="407">
        <v>19311</v>
      </c>
      <c r="D26" s="412">
        <v>0</v>
      </c>
      <c r="E26" s="418">
        <v>0</v>
      </c>
      <c r="F26" s="155">
        <v>0</v>
      </c>
      <c r="G26" s="419">
        <v>0</v>
      </c>
      <c r="H26" s="256">
        <v>6143</v>
      </c>
      <c r="I26" s="14">
        <v>7442</v>
      </c>
      <c r="J26" s="330">
        <v>0.82545014780972858</v>
      </c>
      <c r="K26" s="427">
        <v>0.82581890564314908</v>
      </c>
      <c r="L26" s="433">
        <v>0.60215116899999999</v>
      </c>
      <c r="M26" s="14">
        <f>Lisäosat[[#This Row],[HYTE-kerroin (sis. Kulttuurihyte)]]*Lisäosat[[#This Row],[Asukasmäärä 31.12.2024]]</f>
        <v>11628.141224559</v>
      </c>
      <c r="N26" s="427">
        <f>Lisäosat[[#This Row],[HYTE-kerroin (sis. Kulttuurihyte)]]/$N$7</f>
        <v>0.93527593075819415</v>
      </c>
      <c r="O26" s="439">
        <v>0</v>
      </c>
      <c r="P26" s="136">
        <v>0</v>
      </c>
      <c r="Q26" s="35">
        <v>0</v>
      </c>
      <c r="R26" s="35">
        <v>223582.39219398543</v>
      </c>
      <c r="S26" s="35">
        <v>373323.2160216737</v>
      </c>
      <c r="T26" s="35">
        <v>0</v>
      </c>
      <c r="U26" s="309">
        <f t="shared" si="1"/>
        <v>596905.60821565916</v>
      </c>
      <c r="X26" s="10"/>
      <c r="Y26" s="10"/>
      <c r="Z26" s="108"/>
    </row>
    <row r="27" spans="1:26" x14ac:dyDescent="0.25">
      <c r="A27" s="23">
        <v>77</v>
      </c>
      <c r="B27" s="193" t="s">
        <v>31</v>
      </c>
      <c r="C27" s="407">
        <v>4509</v>
      </c>
      <c r="D27" s="412">
        <v>0.66818333333333335</v>
      </c>
      <c r="E27" s="418">
        <v>0</v>
      </c>
      <c r="F27" s="155">
        <v>0</v>
      </c>
      <c r="G27" s="419">
        <v>0</v>
      </c>
      <c r="H27" s="256">
        <v>1280</v>
      </c>
      <c r="I27" s="14">
        <v>1613</v>
      </c>
      <c r="J27" s="330">
        <v>0.79355238685678864</v>
      </c>
      <c r="K27" s="427">
        <v>0.7939068948299951</v>
      </c>
      <c r="L27" s="433">
        <v>0.57019657199999996</v>
      </c>
      <c r="M27" s="14">
        <f>Lisäosat[[#This Row],[HYTE-kerroin (sis. Kulttuurihyte)]]*Lisäosat[[#This Row],[Asukasmäärä 31.12.2024]]</f>
        <v>2571.016343148</v>
      </c>
      <c r="N27" s="427">
        <f>Lisäosat[[#This Row],[HYTE-kerroin (sis. Kulttuurihyte)]]/$N$7</f>
        <v>0.88564326874607735</v>
      </c>
      <c r="O27" s="439">
        <v>0</v>
      </c>
      <c r="P27" s="136">
        <v>201830.06116349998</v>
      </c>
      <c r="Q27" s="35">
        <v>0</v>
      </c>
      <c r="R27" s="35">
        <v>50187.761166814038</v>
      </c>
      <c r="S27" s="35">
        <v>82542.864859701222</v>
      </c>
      <c r="T27" s="35">
        <v>0</v>
      </c>
      <c r="U27" s="309">
        <f t="shared" si="1"/>
        <v>334560.68719001522</v>
      </c>
      <c r="X27" s="10"/>
      <c r="Y27" s="10"/>
      <c r="Z27" s="108"/>
    </row>
    <row r="28" spans="1:26" x14ac:dyDescent="0.25">
      <c r="A28" s="23">
        <v>78</v>
      </c>
      <c r="B28" s="193" t="s">
        <v>32</v>
      </c>
      <c r="C28" s="407">
        <v>7702</v>
      </c>
      <c r="D28" s="412">
        <v>0.99443333333333328</v>
      </c>
      <c r="E28" s="418">
        <v>0</v>
      </c>
      <c r="F28" s="155">
        <v>1</v>
      </c>
      <c r="G28" s="419">
        <v>1.2983640612827837E-4</v>
      </c>
      <c r="H28" s="256">
        <v>3499</v>
      </c>
      <c r="I28" s="14">
        <v>3064</v>
      </c>
      <c r="J28" s="330">
        <v>1.1419712793733681</v>
      </c>
      <c r="K28" s="427">
        <v>1.142481438413169</v>
      </c>
      <c r="L28" s="433">
        <v>0.53946900200000003</v>
      </c>
      <c r="M28" s="14">
        <f>Lisäosat[[#This Row],[HYTE-kerroin (sis. Kulttuurihyte)]]*Lisäosat[[#This Row],[Asukasmäärä 31.12.2024]]</f>
        <v>4154.9902534040002</v>
      </c>
      <c r="N28" s="427">
        <f>Lisäosat[[#This Row],[HYTE-kerroin (sis. Kulttuurihyte)]]/$N$7</f>
        <v>0.83791645509658419</v>
      </c>
      <c r="O28" s="439">
        <v>0</v>
      </c>
      <c r="P28" s="136">
        <v>513084.81947799993</v>
      </c>
      <c r="Q28" s="35">
        <v>0</v>
      </c>
      <c r="R28" s="35">
        <v>123367.47638198834</v>
      </c>
      <c r="S28" s="35">
        <v>133396.58454297096</v>
      </c>
      <c r="T28" s="35">
        <v>0</v>
      </c>
      <c r="U28" s="309">
        <f t="shared" si="1"/>
        <v>769848.8804029593</v>
      </c>
      <c r="X28" s="10"/>
      <c r="Y28" s="10"/>
      <c r="Z28" s="108"/>
    </row>
    <row r="29" spans="1:26" x14ac:dyDescent="0.25">
      <c r="A29" s="23">
        <v>79</v>
      </c>
      <c r="B29" s="193" t="s">
        <v>33</v>
      </c>
      <c r="C29" s="407">
        <v>6647</v>
      </c>
      <c r="D29" s="412">
        <v>0</v>
      </c>
      <c r="E29" s="418">
        <v>0</v>
      </c>
      <c r="F29" s="155">
        <v>0</v>
      </c>
      <c r="G29" s="419">
        <v>0</v>
      </c>
      <c r="H29" s="256">
        <v>3530</v>
      </c>
      <c r="I29" s="14">
        <v>2476</v>
      </c>
      <c r="J29" s="330">
        <v>1.425686591276252</v>
      </c>
      <c r="K29" s="427">
        <v>1.4263234960002147</v>
      </c>
      <c r="L29" s="433">
        <v>0.53569454900000002</v>
      </c>
      <c r="M29" s="14">
        <f>Lisäosat[[#This Row],[HYTE-kerroin (sis. Kulttuurihyte)]]*Lisäosat[[#This Row],[Asukasmäärä 31.12.2024]]</f>
        <v>3560.7616672030003</v>
      </c>
      <c r="N29" s="427">
        <f>Lisäosat[[#This Row],[HYTE-kerroin (sis. Kulttuurihyte)]]/$N$7</f>
        <v>0.83205388233343458</v>
      </c>
      <c r="O29" s="439">
        <v>0</v>
      </c>
      <c r="P29" s="136">
        <v>0</v>
      </c>
      <c r="Q29" s="35">
        <v>0</v>
      </c>
      <c r="R29" s="35">
        <v>132920.42733634624</v>
      </c>
      <c r="S29" s="35">
        <v>114318.78676183993</v>
      </c>
      <c r="T29" s="35">
        <v>0</v>
      </c>
      <c r="U29" s="309">
        <f t="shared" si="1"/>
        <v>247239.21409818617</v>
      </c>
      <c r="X29" s="10"/>
      <c r="Y29" s="10"/>
      <c r="Z29" s="108"/>
    </row>
    <row r="30" spans="1:26" x14ac:dyDescent="0.25">
      <c r="A30" s="23">
        <v>81</v>
      </c>
      <c r="B30" s="193" t="s">
        <v>34</v>
      </c>
      <c r="C30" s="407">
        <v>2482</v>
      </c>
      <c r="D30" s="412">
        <v>1.0004999999999999</v>
      </c>
      <c r="E30" s="418">
        <v>0</v>
      </c>
      <c r="F30" s="155">
        <v>0</v>
      </c>
      <c r="G30" s="419">
        <v>0</v>
      </c>
      <c r="H30" s="256">
        <v>823</v>
      </c>
      <c r="I30" s="14">
        <v>828</v>
      </c>
      <c r="J30" s="330">
        <v>0.9939613526570048</v>
      </c>
      <c r="K30" s="427">
        <v>0.99440539041734932</v>
      </c>
      <c r="L30" s="433">
        <v>0.66686141600000004</v>
      </c>
      <c r="M30" s="14">
        <f>Lisäosat[[#This Row],[HYTE-kerroin (sis. Kulttuurihyte)]]*Lisäosat[[#This Row],[Asukasmäärä 31.12.2024]]</f>
        <v>1655.150034512</v>
      </c>
      <c r="N30" s="427">
        <f>Lisäosat[[#This Row],[HYTE-kerroin (sis. Kulttuurihyte)]]/$N$7</f>
        <v>1.0357854699043645</v>
      </c>
      <c r="O30" s="439">
        <v>0</v>
      </c>
      <c r="P30" s="136">
        <v>249528.47188500001</v>
      </c>
      <c r="Q30" s="35">
        <v>0</v>
      </c>
      <c r="R30" s="35">
        <v>34602.960789802368</v>
      </c>
      <c r="S30" s="35">
        <v>53138.839815375417</v>
      </c>
      <c r="T30" s="35">
        <v>0</v>
      </c>
      <c r="U30" s="309">
        <f t="shared" si="1"/>
        <v>337270.27249017777</v>
      </c>
      <c r="X30" s="10"/>
      <c r="Y30" s="10"/>
      <c r="Z30" s="108"/>
    </row>
    <row r="31" spans="1:26" x14ac:dyDescent="0.25">
      <c r="A31" s="23">
        <v>82</v>
      </c>
      <c r="B31" s="193" t="s">
        <v>35</v>
      </c>
      <c r="C31" s="407">
        <v>9361</v>
      </c>
      <c r="D31" s="412">
        <v>0</v>
      </c>
      <c r="E31" s="418">
        <v>0</v>
      </c>
      <c r="F31" s="155">
        <v>0</v>
      </c>
      <c r="G31" s="419">
        <v>0</v>
      </c>
      <c r="H31" s="256">
        <v>2777</v>
      </c>
      <c r="I31" s="14">
        <v>4151</v>
      </c>
      <c r="J31" s="330">
        <v>0.66899542278968926</v>
      </c>
      <c r="K31" s="427">
        <v>0.66929428675298341</v>
      </c>
      <c r="L31" s="433">
        <v>0.67468125199999995</v>
      </c>
      <c r="M31" s="14">
        <f>Lisäosat[[#This Row],[HYTE-kerroin (sis. Kulttuurihyte)]]*Lisäosat[[#This Row],[Asukasmäärä 31.12.2024]]</f>
        <v>6315.6911999719996</v>
      </c>
      <c r="N31" s="427">
        <f>Lisäosat[[#This Row],[HYTE-kerroin (sis. Kulttuurihyte)]]/$N$7</f>
        <v>1.0479314305365133</v>
      </c>
      <c r="O31" s="439">
        <v>0</v>
      </c>
      <c r="P31" s="136">
        <v>0</v>
      </c>
      <c r="Q31" s="35">
        <v>0</v>
      </c>
      <c r="R31" s="35">
        <v>87838.998732491382</v>
      </c>
      <c r="S31" s="35">
        <v>202766.21212628507</v>
      </c>
      <c r="T31" s="35">
        <v>0</v>
      </c>
      <c r="U31" s="309">
        <f t="shared" si="1"/>
        <v>290605.21085877647</v>
      </c>
      <c r="X31" s="10"/>
      <c r="Y31" s="10"/>
      <c r="Z31" s="108"/>
    </row>
    <row r="32" spans="1:26" x14ac:dyDescent="0.25">
      <c r="A32" s="23">
        <v>86</v>
      </c>
      <c r="B32" s="193" t="s">
        <v>36</v>
      </c>
      <c r="C32" s="407">
        <v>7901</v>
      </c>
      <c r="D32" s="412">
        <v>0</v>
      </c>
      <c r="E32" s="418">
        <v>0</v>
      </c>
      <c r="F32" s="155">
        <v>4</v>
      </c>
      <c r="G32" s="419">
        <v>5.0626502974307052E-4</v>
      </c>
      <c r="H32" s="256">
        <v>1744</v>
      </c>
      <c r="I32" s="14">
        <v>3537</v>
      </c>
      <c r="J32" s="330">
        <v>0.4930732258976534</v>
      </c>
      <c r="K32" s="427">
        <v>0.49329349918124554</v>
      </c>
      <c r="L32" s="433">
        <v>0.57673511899999996</v>
      </c>
      <c r="M32" s="14">
        <f>Lisäosat[[#This Row],[HYTE-kerroin (sis. Kulttuurihyte)]]*Lisäosat[[#This Row],[Asukasmäärä 31.12.2024]]</f>
        <v>4556.7841752189997</v>
      </c>
      <c r="N32" s="427">
        <f>Lisäosat[[#This Row],[HYTE-kerroin (sis. Kulttuurihyte)]]/$N$7</f>
        <v>0.89579909994937312</v>
      </c>
      <c r="O32" s="439">
        <v>0</v>
      </c>
      <c r="P32" s="136">
        <v>0</v>
      </c>
      <c r="Q32" s="35">
        <v>0</v>
      </c>
      <c r="R32" s="35">
        <v>54643.11735717491</v>
      </c>
      <c r="S32" s="35">
        <v>146296.23859542893</v>
      </c>
      <c r="T32" s="35">
        <v>0</v>
      </c>
      <c r="U32" s="309">
        <f t="shared" si="1"/>
        <v>200939.35595260386</v>
      </c>
      <c r="X32" s="10"/>
      <c r="Y32" s="10"/>
      <c r="Z32" s="108"/>
    </row>
    <row r="33" spans="1:26" x14ac:dyDescent="0.25">
      <c r="A33" s="23">
        <v>90</v>
      </c>
      <c r="B33" s="193" t="s">
        <v>37</v>
      </c>
      <c r="C33" s="407">
        <v>2929</v>
      </c>
      <c r="D33" s="412">
        <v>1.6935833333333332</v>
      </c>
      <c r="E33" s="418">
        <v>0</v>
      </c>
      <c r="F33" s="155">
        <v>0</v>
      </c>
      <c r="G33" s="419">
        <v>0</v>
      </c>
      <c r="H33" s="256">
        <v>955</v>
      </c>
      <c r="I33" s="14">
        <v>967</v>
      </c>
      <c r="J33" s="330">
        <v>0.98759048603929678</v>
      </c>
      <c r="K33" s="427">
        <v>0.98803167770775169</v>
      </c>
      <c r="L33" s="433">
        <v>0.55784007599999996</v>
      </c>
      <c r="M33" s="14">
        <f>Lisäosat[[#This Row],[HYTE-kerroin (sis. Kulttuurihyte)]]*Lisäosat[[#This Row],[Asukasmäärä 31.12.2024]]</f>
        <v>1633.9135826039999</v>
      </c>
      <c r="N33" s="427">
        <f>Lisäosat[[#This Row],[HYTE-kerroin (sis. Kulttuurihyte)]]/$N$7</f>
        <v>0.86645085678663147</v>
      </c>
      <c r="O33" s="439">
        <v>0</v>
      </c>
      <c r="P33" s="136">
        <v>996912.80708249984</v>
      </c>
      <c r="Q33" s="35">
        <v>0</v>
      </c>
      <c r="R33" s="35">
        <v>40573.105871764186</v>
      </c>
      <c r="S33" s="35">
        <v>52457.040345444664</v>
      </c>
      <c r="T33" s="35">
        <v>0</v>
      </c>
      <c r="U33" s="309">
        <f t="shared" si="1"/>
        <v>1089942.9532997087</v>
      </c>
      <c r="X33" s="10"/>
      <c r="Y33" s="10"/>
      <c r="Z33" s="108"/>
    </row>
    <row r="34" spans="1:26" x14ac:dyDescent="0.25">
      <c r="A34" s="23">
        <v>91</v>
      </c>
      <c r="B34" s="193" t="s">
        <v>38</v>
      </c>
      <c r="C34" s="407">
        <v>684018</v>
      </c>
      <c r="D34" s="412">
        <v>0</v>
      </c>
      <c r="E34" s="418">
        <v>0</v>
      </c>
      <c r="F34" s="155">
        <v>69</v>
      </c>
      <c r="G34" s="419">
        <v>1.0087453838934063E-4</v>
      </c>
      <c r="H34" s="256">
        <v>430886</v>
      </c>
      <c r="I34" s="14">
        <v>324589</v>
      </c>
      <c r="J34" s="330">
        <v>1.3274818308691916</v>
      </c>
      <c r="K34" s="427">
        <v>1.3280748640464892</v>
      </c>
      <c r="L34" s="433">
        <v>0.71839367399999998</v>
      </c>
      <c r="M34" s="14">
        <f>Lisäosat[[#This Row],[HYTE-kerroin (sis. Kulttuurihyte)]]*Lisäosat[[#This Row],[Asukasmäärä 31.12.2024]]</f>
        <v>491394.204102132</v>
      </c>
      <c r="N34" s="427">
        <f>Lisäosat[[#This Row],[HYTE-kerroin (sis. Kulttuurihyte)]]/$N$7</f>
        <v>1.1158266340609706</v>
      </c>
      <c r="O34" s="439">
        <v>1.2780767317645287</v>
      </c>
      <c r="P34" s="136">
        <v>0</v>
      </c>
      <c r="Q34" s="35">
        <v>0</v>
      </c>
      <c r="R34" s="35">
        <v>12736148.115222028</v>
      </c>
      <c r="S34" s="35">
        <v>15776284.538269009</v>
      </c>
      <c r="T34" s="35">
        <v>9581533.2893928792</v>
      </c>
      <c r="U34" s="309">
        <f t="shared" si="1"/>
        <v>38093965.942883916</v>
      </c>
      <c r="X34" s="10"/>
      <c r="Y34" s="10"/>
      <c r="Z34" s="108"/>
    </row>
    <row r="35" spans="1:26" x14ac:dyDescent="0.25">
      <c r="A35" s="23">
        <v>92</v>
      </c>
      <c r="B35" s="193" t="s">
        <v>39</v>
      </c>
      <c r="C35" s="407">
        <v>251269</v>
      </c>
      <c r="D35" s="412">
        <v>0</v>
      </c>
      <c r="E35" s="418">
        <v>0</v>
      </c>
      <c r="F35" s="155">
        <v>26</v>
      </c>
      <c r="G35" s="419">
        <v>1.0347476210754212E-4</v>
      </c>
      <c r="H35" s="256">
        <v>127410</v>
      </c>
      <c r="I35" s="14">
        <v>117611</v>
      </c>
      <c r="J35" s="330">
        <v>1.08331703667174</v>
      </c>
      <c r="K35" s="427">
        <v>1.0838009927827306</v>
      </c>
      <c r="L35" s="433">
        <v>0.65570863300000004</v>
      </c>
      <c r="M35" s="14">
        <f>Lisäosat[[#This Row],[HYTE-kerroin (sis. Kulttuurihyte)]]*Lisäosat[[#This Row],[Asukasmäärä 31.12.2024]]</f>
        <v>164759.25250527702</v>
      </c>
      <c r="N35" s="427">
        <f>Lisäosat[[#This Row],[HYTE-kerroin (sis. Kulttuurihyte)]]/$N$7</f>
        <v>1.0184626944322319</v>
      </c>
      <c r="O35" s="439">
        <v>1.6536424630491691</v>
      </c>
      <c r="P35" s="136">
        <v>0</v>
      </c>
      <c r="Q35" s="35">
        <v>0</v>
      </c>
      <c r="R35" s="35">
        <v>3818004.7950104452</v>
      </c>
      <c r="S35" s="35">
        <v>5289620.4841999356</v>
      </c>
      <c r="T35" s="35">
        <v>4553979.6050050026</v>
      </c>
      <c r="U35" s="309">
        <f t="shared" si="1"/>
        <v>13661604.884215385</v>
      </c>
      <c r="X35" s="10"/>
      <c r="Y35" s="10"/>
      <c r="Z35" s="108"/>
    </row>
    <row r="36" spans="1:26" x14ac:dyDescent="0.25">
      <c r="A36" s="23">
        <v>97</v>
      </c>
      <c r="B36" s="193" t="s">
        <v>40</v>
      </c>
      <c r="C36" s="407">
        <v>2059</v>
      </c>
      <c r="D36" s="412">
        <v>0.77800000000000002</v>
      </c>
      <c r="E36" s="418">
        <v>0</v>
      </c>
      <c r="F36" s="155">
        <v>0</v>
      </c>
      <c r="G36" s="419">
        <v>0</v>
      </c>
      <c r="H36" s="256">
        <v>497</v>
      </c>
      <c r="I36" s="14">
        <v>720</v>
      </c>
      <c r="J36" s="330">
        <v>0.69027777777777777</v>
      </c>
      <c r="K36" s="427">
        <v>0.69058614932325157</v>
      </c>
      <c r="L36" s="433">
        <v>0.456198039</v>
      </c>
      <c r="M36" s="14">
        <f>Lisäosat[[#This Row],[HYTE-kerroin (sis. Kulttuurihyte)]]*Lisäosat[[#This Row],[Asukasmäärä 31.12.2024]]</f>
        <v>939.31176230100004</v>
      </c>
      <c r="N36" s="427">
        <f>Lisäosat[[#This Row],[HYTE-kerroin (sis. Kulttuurihyte)]]/$N$7</f>
        <v>0.70857795766529186</v>
      </c>
      <c r="O36" s="439">
        <v>0</v>
      </c>
      <c r="P36" s="136">
        <v>107311.41498</v>
      </c>
      <c r="Q36" s="35">
        <v>0</v>
      </c>
      <c r="R36" s="35">
        <v>19935.274678021182</v>
      </c>
      <c r="S36" s="35">
        <v>30156.74484659472</v>
      </c>
      <c r="T36" s="35">
        <v>0</v>
      </c>
      <c r="U36" s="309">
        <f t="shared" si="1"/>
        <v>157403.4345046159</v>
      </c>
      <c r="X36" s="10"/>
      <c r="Y36" s="10"/>
      <c r="Z36" s="108"/>
    </row>
    <row r="37" spans="1:26" s="104" customFormat="1" x14ac:dyDescent="0.25">
      <c r="A37" s="124">
        <v>98</v>
      </c>
      <c r="B37" s="124" t="s">
        <v>41</v>
      </c>
      <c r="C37" s="408">
        <v>22849</v>
      </c>
      <c r="D37" s="412">
        <v>0</v>
      </c>
      <c r="E37" s="420">
        <v>0</v>
      </c>
      <c r="F37" s="155">
        <v>3</v>
      </c>
      <c r="G37" s="419">
        <v>1.3129677447590703E-4</v>
      </c>
      <c r="H37" s="269">
        <v>5808</v>
      </c>
      <c r="I37" s="15">
        <v>9470</v>
      </c>
      <c r="J37" s="331">
        <v>0.61330517423442454</v>
      </c>
      <c r="K37" s="427">
        <v>0.61357915939013186</v>
      </c>
      <c r="L37" s="434">
        <v>0.62022813600000004</v>
      </c>
      <c r="M37" s="14">
        <f>Lisäosat[[#This Row],[HYTE-kerroin (sis. Kulttuurihyte)]]*Lisäosat[[#This Row],[Asukasmäärä 31.12.2024]]</f>
        <v>14171.592679464002</v>
      </c>
      <c r="N37" s="427">
        <f>Lisäosat[[#This Row],[HYTE-kerroin (sis. Kulttuurihyte)]]/$N$7</f>
        <v>0.96335351825883431</v>
      </c>
      <c r="O37" s="446">
        <v>0</v>
      </c>
      <c r="P37" s="197">
        <v>0</v>
      </c>
      <c r="Q37" s="159">
        <v>0</v>
      </c>
      <c r="R37" s="159">
        <v>196555.77638492981</v>
      </c>
      <c r="S37" s="159">
        <v>454981.10601484857</v>
      </c>
      <c r="T37" s="159">
        <v>0</v>
      </c>
      <c r="U37" s="309">
        <f t="shared" si="1"/>
        <v>651536.88239977835</v>
      </c>
      <c r="V37" s="59"/>
      <c r="W37" s="59"/>
      <c r="X37" s="109"/>
      <c r="Y37" s="110"/>
      <c r="Z37" s="111"/>
    </row>
    <row r="38" spans="1:26" s="45" customFormat="1" x14ac:dyDescent="0.25">
      <c r="A38" s="127">
        <v>102</v>
      </c>
      <c r="B38" s="124" t="s">
        <v>42</v>
      </c>
      <c r="C38" s="408">
        <v>9555</v>
      </c>
      <c r="D38" s="412">
        <v>0</v>
      </c>
      <c r="E38" s="420">
        <v>0</v>
      </c>
      <c r="F38" s="155">
        <v>0</v>
      </c>
      <c r="G38" s="419">
        <v>0</v>
      </c>
      <c r="H38" s="269">
        <v>3962</v>
      </c>
      <c r="I38" s="15">
        <v>3906</v>
      </c>
      <c r="J38" s="331">
        <v>1.0143369175627239</v>
      </c>
      <c r="K38" s="427">
        <v>1.0147900578099833</v>
      </c>
      <c r="L38" s="434">
        <v>0.55929828400000003</v>
      </c>
      <c r="M38" s="14">
        <f>Lisäosat[[#This Row],[HYTE-kerroin (sis. Kulttuurihyte)]]*Lisäosat[[#This Row],[Asukasmäärä 31.12.2024]]</f>
        <v>5344.0951036200004</v>
      </c>
      <c r="N38" s="427">
        <f>Lisäosat[[#This Row],[HYTE-kerroin (sis. Kulttuurihyte)]]/$N$7</f>
        <v>0.86871578113561854</v>
      </c>
      <c r="O38" s="439">
        <v>0</v>
      </c>
      <c r="P38" s="197">
        <v>0</v>
      </c>
      <c r="Q38" s="159">
        <v>0</v>
      </c>
      <c r="R38" s="159">
        <v>135942.39241328894</v>
      </c>
      <c r="S38" s="159">
        <v>171572.9738984798</v>
      </c>
      <c r="T38" s="159">
        <v>0</v>
      </c>
      <c r="U38" s="309">
        <f t="shared" si="1"/>
        <v>307515.36631176877</v>
      </c>
      <c r="V38" s="44"/>
      <c r="W38" s="44"/>
      <c r="X38" s="110"/>
      <c r="Y38" s="110"/>
      <c r="Z38" s="111"/>
    </row>
    <row r="39" spans="1:26" s="45" customFormat="1" x14ac:dyDescent="0.25">
      <c r="A39" s="127">
        <v>103</v>
      </c>
      <c r="B39" s="124" t="s">
        <v>43</v>
      </c>
      <c r="C39" s="408">
        <v>2094</v>
      </c>
      <c r="D39" s="412">
        <v>0</v>
      </c>
      <c r="E39" s="420">
        <v>0</v>
      </c>
      <c r="F39" s="155">
        <v>0</v>
      </c>
      <c r="G39" s="419">
        <v>0</v>
      </c>
      <c r="H39" s="269">
        <v>497</v>
      </c>
      <c r="I39" s="15">
        <v>821</v>
      </c>
      <c r="J39" s="331">
        <v>0.60535931790499387</v>
      </c>
      <c r="K39" s="427">
        <v>0.60562975336509273</v>
      </c>
      <c r="L39" s="434">
        <v>0.50842494199999999</v>
      </c>
      <c r="M39" s="14">
        <f>Lisäosat[[#This Row],[HYTE-kerroin (sis. Kulttuurihyte)]]*Lisäosat[[#This Row],[Asukasmäärä 31.12.2024]]</f>
        <v>1064.6418285479999</v>
      </c>
      <c r="N39" s="427">
        <f>Lisäosat[[#This Row],[HYTE-kerroin (sis. Kulttuurihyte)]]/$N$7</f>
        <v>0.78969806143435539</v>
      </c>
      <c r="O39" s="439">
        <v>0</v>
      </c>
      <c r="P39" s="197">
        <v>0</v>
      </c>
      <c r="Q39" s="159">
        <v>0</v>
      </c>
      <c r="R39" s="159">
        <v>17780.005623721991</v>
      </c>
      <c r="S39" s="159">
        <v>34180.485399101977</v>
      </c>
      <c r="T39" s="159">
        <v>0</v>
      </c>
      <c r="U39" s="309">
        <f t="shared" si="1"/>
        <v>51960.491022823968</v>
      </c>
      <c r="V39" s="44"/>
      <c r="W39" s="44"/>
      <c r="X39" s="110"/>
      <c r="Y39" s="110"/>
      <c r="Z39" s="111"/>
    </row>
    <row r="40" spans="1:26" s="45" customFormat="1" x14ac:dyDescent="0.25">
      <c r="A40" s="127">
        <v>105</v>
      </c>
      <c r="B40" s="124" t="s">
        <v>44</v>
      </c>
      <c r="C40" s="408">
        <v>2002</v>
      </c>
      <c r="D40" s="412">
        <v>1.7368999999999999</v>
      </c>
      <c r="E40" s="420">
        <v>0</v>
      </c>
      <c r="F40" s="155">
        <v>0</v>
      </c>
      <c r="G40" s="419">
        <v>0</v>
      </c>
      <c r="H40" s="269">
        <v>509</v>
      </c>
      <c r="I40" s="15">
        <v>602</v>
      </c>
      <c r="J40" s="331">
        <v>0.845514950166113</v>
      </c>
      <c r="K40" s="427">
        <v>0.8458926716578048</v>
      </c>
      <c r="L40" s="434">
        <v>0.56433079200000003</v>
      </c>
      <c r="M40" s="14">
        <f>Lisäosat[[#This Row],[HYTE-kerroin (sis. Kulttuurihyte)]]*Lisäosat[[#This Row],[Asukasmäärä 31.12.2024]]</f>
        <v>1129.7902455840001</v>
      </c>
      <c r="N40" s="427">
        <f>Lisäosat[[#This Row],[HYTE-kerroin (sis. Kulttuurihyte)]]/$N$7</f>
        <v>0.87653239571026875</v>
      </c>
      <c r="O40" s="439">
        <v>0</v>
      </c>
      <c r="P40" s="197">
        <v>698827.71558599989</v>
      </c>
      <c r="Q40" s="159">
        <v>0</v>
      </c>
      <c r="R40" s="159">
        <v>23742.549343798131</v>
      </c>
      <c r="S40" s="159">
        <v>36272.085087901178</v>
      </c>
      <c r="T40" s="159">
        <v>0</v>
      </c>
      <c r="U40" s="309">
        <f t="shared" si="1"/>
        <v>758842.35001769918</v>
      </c>
      <c r="V40" s="44"/>
      <c r="W40" s="44"/>
      <c r="X40" s="110"/>
      <c r="Y40" s="110"/>
      <c r="Z40" s="111"/>
    </row>
    <row r="41" spans="1:26" s="45" customFormat="1" x14ac:dyDescent="0.25">
      <c r="A41" s="127">
        <v>106</v>
      </c>
      <c r="B41" s="124" t="s">
        <v>45</v>
      </c>
      <c r="C41" s="408">
        <v>47031</v>
      </c>
      <c r="D41" s="412">
        <v>0</v>
      </c>
      <c r="E41" s="420">
        <v>0</v>
      </c>
      <c r="F41" s="155">
        <v>2</v>
      </c>
      <c r="G41" s="419">
        <v>4.2525142990793309E-5</v>
      </c>
      <c r="H41" s="269">
        <v>19649</v>
      </c>
      <c r="I41" s="15">
        <v>20810</v>
      </c>
      <c r="J41" s="331">
        <v>0.94420951465641523</v>
      </c>
      <c r="K41" s="427">
        <v>0.94463132650761372</v>
      </c>
      <c r="L41" s="434">
        <v>0.59430712900000005</v>
      </c>
      <c r="M41" s="14">
        <f>Lisäosat[[#This Row],[HYTE-kerroin (sis. Kulttuurihyte)]]*Lisäosat[[#This Row],[Asukasmäärä 31.12.2024]]</f>
        <v>27950.858583999001</v>
      </c>
      <c r="N41" s="427">
        <f>Lisäosat[[#This Row],[HYTE-kerroin (sis. Kulttuurihyte)]]/$N$7</f>
        <v>0.92309237588095627</v>
      </c>
      <c r="O41" s="439">
        <v>0.10745609254440014</v>
      </c>
      <c r="P41" s="197">
        <v>0</v>
      </c>
      <c r="Q41" s="159">
        <v>0</v>
      </c>
      <c r="R41" s="159">
        <v>622865.9219560537</v>
      </c>
      <c r="S41" s="159">
        <v>897366.50214628351</v>
      </c>
      <c r="T41" s="159">
        <v>55389.29167347429</v>
      </c>
      <c r="U41" s="309">
        <f t="shared" si="1"/>
        <v>1575621.7157758113</v>
      </c>
      <c r="V41" s="44"/>
      <c r="W41" s="44"/>
      <c r="X41" s="110"/>
      <c r="Y41" s="110"/>
      <c r="Z41" s="111"/>
    </row>
    <row r="42" spans="1:26" s="45" customFormat="1" x14ac:dyDescent="0.25">
      <c r="A42" s="127">
        <v>108</v>
      </c>
      <c r="B42" s="124" t="s">
        <v>46</v>
      </c>
      <c r="C42" s="408">
        <v>10348</v>
      </c>
      <c r="D42" s="412">
        <v>0</v>
      </c>
      <c r="E42" s="420">
        <v>0</v>
      </c>
      <c r="F42" s="155">
        <v>3</v>
      </c>
      <c r="G42" s="419">
        <v>2.8991109393119443E-4</v>
      </c>
      <c r="H42" s="269">
        <v>2791</v>
      </c>
      <c r="I42" s="15">
        <v>4253</v>
      </c>
      <c r="J42" s="331">
        <v>0.65624265224547373</v>
      </c>
      <c r="K42" s="427">
        <v>0.65653581909423164</v>
      </c>
      <c r="L42" s="434">
        <v>0.63284779199999996</v>
      </c>
      <c r="M42" s="14">
        <f>Lisäosat[[#This Row],[HYTE-kerroin (sis. Kulttuurihyte)]]*Lisäosat[[#This Row],[Asukasmäärä 31.12.2024]]</f>
        <v>6548.7089516159995</v>
      </c>
      <c r="N42" s="427">
        <f>Lisäosat[[#This Row],[HYTE-kerroin (sis. Kulttuurihyte)]]/$N$7</f>
        <v>0.98295467676999237</v>
      </c>
      <c r="O42" s="439">
        <v>3.7193765088905373E-2</v>
      </c>
      <c r="P42" s="197">
        <v>0</v>
      </c>
      <c r="Q42" s="159">
        <v>0</v>
      </c>
      <c r="R42" s="159">
        <v>95249.53383693927</v>
      </c>
      <c r="S42" s="159">
        <v>210247.28195111229</v>
      </c>
      <c r="T42" s="159">
        <v>4218.2966492943215</v>
      </c>
      <c r="U42" s="309">
        <f t="shared" si="1"/>
        <v>309715.1124373459</v>
      </c>
      <c r="V42" s="44"/>
      <c r="W42" s="44"/>
      <c r="X42" s="110"/>
      <c r="Y42" s="110"/>
      <c r="Z42" s="111"/>
    </row>
    <row r="43" spans="1:26" s="45" customFormat="1" x14ac:dyDescent="0.25">
      <c r="A43" s="127">
        <v>109</v>
      </c>
      <c r="B43" s="124" t="s">
        <v>47</v>
      </c>
      <c r="C43" s="408">
        <v>68433</v>
      </c>
      <c r="D43" s="412">
        <v>0</v>
      </c>
      <c r="E43" s="420">
        <v>0</v>
      </c>
      <c r="F43" s="155">
        <v>6</v>
      </c>
      <c r="G43" s="419">
        <v>8.7676997939590548E-5</v>
      </c>
      <c r="H43" s="269">
        <v>28758</v>
      </c>
      <c r="I43" s="15">
        <v>28097</v>
      </c>
      <c r="J43" s="331">
        <v>1.0235256433071147</v>
      </c>
      <c r="K43" s="427">
        <v>1.0239828884837954</v>
      </c>
      <c r="L43" s="434">
        <v>0.64199585599999998</v>
      </c>
      <c r="M43" s="14">
        <f>Lisäosat[[#This Row],[HYTE-kerroin (sis. Kulttuurihyte)]]*Lisäosat[[#This Row],[Asukasmäärä 31.12.2024]]</f>
        <v>43933.702413647996</v>
      </c>
      <c r="N43" s="427">
        <f>Lisäosat[[#This Row],[HYTE-kerroin (sis. Kulttuurihyte)]]/$N$7</f>
        <v>0.99716367363442515</v>
      </c>
      <c r="O43" s="439">
        <v>0.22613921708204052</v>
      </c>
      <c r="P43" s="197">
        <v>0</v>
      </c>
      <c r="Q43" s="159">
        <v>0</v>
      </c>
      <c r="R43" s="159">
        <v>982440.57852671423</v>
      </c>
      <c r="S43" s="159">
        <v>1410498.0976806348</v>
      </c>
      <c r="T43" s="159">
        <v>169610.22006662507</v>
      </c>
      <c r="U43" s="309">
        <f t="shared" si="1"/>
        <v>2562548.8962739743</v>
      </c>
      <c r="V43" s="44"/>
      <c r="W43" s="44"/>
      <c r="X43" s="110"/>
      <c r="Y43" s="110"/>
      <c r="Z43" s="111"/>
    </row>
    <row r="44" spans="1:26" s="45" customFormat="1" x14ac:dyDescent="0.25">
      <c r="A44" s="127">
        <v>111</v>
      </c>
      <c r="B44" s="124" t="s">
        <v>48</v>
      </c>
      <c r="C44" s="408">
        <v>17829</v>
      </c>
      <c r="D44" s="412">
        <v>0</v>
      </c>
      <c r="E44" s="420">
        <v>0</v>
      </c>
      <c r="F44" s="155">
        <v>1</v>
      </c>
      <c r="G44" s="419">
        <v>5.6088395311010152E-5</v>
      </c>
      <c r="H44" s="269">
        <v>6076</v>
      </c>
      <c r="I44" s="15">
        <v>6266</v>
      </c>
      <c r="J44" s="331">
        <v>0.96967762527928503</v>
      </c>
      <c r="K44" s="427">
        <v>0.9701108146380405</v>
      </c>
      <c r="L44" s="434">
        <v>0.661533802</v>
      </c>
      <c r="M44" s="14">
        <f>Lisäosat[[#This Row],[HYTE-kerroin (sis. Kulttuurihyte)]]*Lisäosat[[#This Row],[Asukasmäärä 31.12.2024]]</f>
        <v>11794.486155858</v>
      </c>
      <c r="N44" s="427">
        <f>Lisäosat[[#This Row],[HYTE-kerroin (sis. Kulttuurihyte)]]/$N$7</f>
        <v>1.0275104894690605</v>
      </c>
      <c r="O44" s="439">
        <v>0</v>
      </c>
      <c r="P44" s="197">
        <v>0</v>
      </c>
      <c r="Q44" s="159">
        <v>0</v>
      </c>
      <c r="R44" s="159">
        <v>242491.40211282636</v>
      </c>
      <c r="S44" s="159">
        <v>378663.74496109603</v>
      </c>
      <c r="T44" s="159">
        <v>0</v>
      </c>
      <c r="U44" s="309">
        <f t="shared" si="1"/>
        <v>621155.14707392245</v>
      </c>
      <c r="V44" s="44"/>
      <c r="W44" s="44"/>
      <c r="X44" s="110"/>
      <c r="Y44" s="110"/>
      <c r="Z44" s="111"/>
    </row>
    <row r="45" spans="1:26" s="45" customFormat="1" x14ac:dyDescent="0.25">
      <c r="A45" s="127">
        <v>139</v>
      </c>
      <c r="B45" s="124" t="s">
        <v>49</v>
      </c>
      <c r="C45" s="408">
        <v>9806</v>
      </c>
      <c r="D45" s="412">
        <v>0</v>
      </c>
      <c r="E45" s="420">
        <v>0</v>
      </c>
      <c r="F45" s="155">
        <v>1</v>
      </c>
      <c r="G45" s="419">
        <v>1.0197838058331633E-4</v>
      </c>
      <c r="H45" s="269">
        <v>2391</v>
      </c>
      <c r="I45" s="15">
        <v>3618</v>
      </c>
      <c r="J45" s="331">
        <v>0.66086235489220568</v>
      </c>
      <c r="K45" s="427">
        <v>0.66115758552584947</v>
      </c>
      <c r="L45" s="434">
        <v>0.51627313200000002</v>
      </c>
      <c r="M45" s="14">
        <f>Lisäosat[[#This Row],[HYTE-kerroin (sis. Kulttuurihyte)]]*Lisäosat[[#This Row],[Asukasmäärä 31.12.2024]]</f>
        <v>5062.5743323920005</v>
      </c>
      <c r="N45" s="427">
        <f>Lisäosat[[#This Row],[HYTE-kerroin (sis. Kulttuurihyte)]]/$N$7</f>
        <v>0.8018880621931469</v>
      </c>
      <c r="O45" s="439">
        <v>0</v>
      </c>
      <c r="P45" s="197">
        <v>0</v>
      </c>
      <c r="Q45" s="159">
        <v>0</v>
      </c>
      <c r="R45" s="159">
        <v>90896.024197004037</v>
      </c>
      <c r="S45" s="159">
        <v>162534.70736369022</v>
      </c>
      <c r="T45" s="159">
        <v>0</v>
      </c>
      <c r="U45" s="309">
        <f t="shared" si="1"/>
        <v>253430.73156069426</v>
      </c>
      <c r="V45" s="44"/>
      <c r="W45" s="44"/>
      <c r="X45" s="110"/>
      <c r="Y45" s="110"/>
      <c r="Z45" s="111"/>
    </row>
    <row r="46" spans="1:26" s="45" customFormat="1" x14ac:dyDescent="0.25">
      <c r="A46" s="127">
        <v>140</v>
      </c>
      <c r="B46" s="124" t="s">
        <v>50</v>
      </c>
      <c r="C46" s="408">
        <v>20463</v>
      </c>
      <c r="D46" s="412">
        <v>0.25613333333333332</v>
      </c>
      <c r="E46" s="420">
        <v>0</v>
      </c>
      <c r="F46" s="155">
        <v>1</v>
      </c>
      <c r="G46" s="419">
        <v>4.8868689830425645E-5</v>
      </c>
      <c r="H46" s="269">
        <v>8667</v>
      </c>
      <c r="I46" s="15">
        <v>7893</v>
      </c>
      <c r="J46" s="331">
        <v>1.0980615735461801</v>
      </c>
      <c r="K46" s="427">
        <v>1.0985521165643111</v>
      </c>
      <c r="L46" s="434">
        <v>0.58814821299999998</v>
      </c>
      <c r="M46" s="14">
        <f>Lisäosat[[#This Row],[HYTE-kerroin (sis. Kulttuurihyte)]]*Lisäosat[[#This Row],[Asukasmäärä 31.12.2024]]</f>
        <v>12035.276882619</v>
      </c>
      <c r="N46" s="427">
        <f>Lisäosat[[#This Row],[HYTE-kerroin (sis. Kulttuurihyte)]]/$N$7</f>
        <v>0.913526196836701</v>
      </c>
      <c r="O46" s="439">
        <v>0</v>
      </c>
      <c r="P46" s="197">
        <v>351111.766236</v>
      </c>
      <c r="Q46" s="159">
        <v>0</v>
      </c>
      <c r="R46" s="159">
        <v>315165.00089680211</v>
      </c>
      <c r="S46" s="159">
        <v>386394.36731652083</v>
      </c>
      <c r="T46" s="159">
        <v>0</v>
      </c>
      <c r="U46" s="309">
        <f t="shared" si="1"/>
        <v>1052671.1344493229</v>
      </c>
      <c r="V46" s="44"/>
      <c r="W46" s="44"/>
      <c r="X46" s="110"/>
      <c r="Y46" s="110"/>
      <c r="Z46" s="111"/>
    </row>
    <row r="47" spans="1:26" s="45" customFormat="1" x14ac:dyDescent="0.25">
      <c r="A47" s="127">
        <v>142</v>
      </c>
      <c r="B47" s="124" t="s">
        <v>51</v>
      </c>
      <c r="C47" s="408">
        <v>6401</v>
      </c>
      <c r="D47" s="412">
        <v>0</v>
      </c>
      <c r="E47" s="420">
        <v>0</v>
      </c>
      <c r="F47" s="155">
        <v>0</v>
      </c>
      <c r="G47" s="419">
        <v>0</v>
      </c>
      <c r="H47" s="269">
        <v>1878</v>
      </c>
      <c r="I47" s="15">
        <v>2394</v>
      </c>
      <c r="J47" s="331">
        <v>0.78446115288220553</v>
      </c>
      <c r="K47" s="427">
        <v>0.78481159947901935</v>
      </c>
      <c r="L47" s="434">
        <v>0.59422381000000002</v>
      </c>
      <c r="M47" s="14">
        <f>Lisäosat[[#This Row],[HYTE-kerroin (sis. Kulttuurihyte)]]*Lisäosat[[#This Row],[Asukasmäärä 31.12.2024]]</f>
        <v>3803.6266078100002</v>
      </c>
      <c r="N47" s="427">
        <f>Lisäosat[[#This Row],[HYTE-kerroin (sis. Kulttuurihyte)]]/$N$7</f>
        <v>0.92296296277128109</v>
      </c>
      <c r="O47" s="439">
        <v>0</v>
      </c>
      <c r="P47" s="197">
        <v>0</v>
      </c>
      <c r="Q47" s="159">
        <v>0</v>
      </c>
      <c r="R47" s="159">
        <v>70430.578256678142</v>
      </c>
      <c r="S47" s="159">
        <v>122116.00206352773</v>
      </c>
      <c r="T47" s="159">
        <v>0</v>
      </c>
      <c r="U47" s="309">
        <f t="shared" si="1"/>
        <v>192546.58032020589</v>
      </c>
      <c r="V47" s="44"/>
      <c r="W47" s="44"/>
      <c r="X47" s="110"/>
      <c r="Y47" s="110"/>
      <c r="Z47" s="111"/>
    </row>
    <row r="48" spans="1:26" s="45" customFormat="1" x14ac:dyDescent="0.25">
      <c r="A48" s="127">
        <v>143</v>
      </c>
      <c r="B48" s="124" t="s">
        <v>52</v>
      </c>
      <c r="C48" s="408">
        <v>6758</v>
      </c>
      <c r="D48" s="412">
        <v>8.2533333333333334E-2</v>
      </c>
      <c r="E48" s="420">
        <v>0</v>
      </c>
      <c r="F48" s="155">
        <v>0</v>
      </c>
      <c r="G48" s="419">
        <v>0</v>
      </c>
      <c r="H48" s="269">
        <v>2164</v>
      </c>
      <c r="I48" s="15">
        <v>2437</v>
      </c>
      <c r="J48" s="331">
        <v>0.88797702092736974</v>
      </c>
      <c r="K48" s="427">
        <v>0.88837371173084612</v>
      </c>
      <c r="L48" s="434">
        <v>0.63594056700000001</v>
      </c>
      <c r="M48" s="14">
        <f>Lisäosat[[#This Row],[HYTE-kerroin (sis. Kulttuurihyte)]]*Lisäosat[[#This Row],[Asukasmäärä 31.12.2024]]</f>
        <v>4297.6863517860002</v>
      </c>
      <c r="N48" s="427">
        <f>Lisäosat[[#This Row],[HYTE-kerroin (sis. Kulttuurihyte)]]/$N$7</f>
        <v>0.98775845058239653</v>
      </c>
      <c r="O48" s="439">
        <v>0</v>
      </c>
      <c r="P48" s="197">
        <v>37364.360263999995</v>
      </c>
      <c r="Q48" s="159">
        <v>0</v>
      </c>
      <c r="R48" s="159">
        <v>84170.886205156363</v>
      </c>
      <c r="S48" s="159">
        <v>137977.86415877074</v>
      </c>
      <c r="T48" s="159">
        <v>0</v>
      </c>
      <c r="U48" s="309">
        <f t="shared" si="1"/>
        <v>259513.11062792709</v>
      </c>
      <c r="V48" s="44"/>
      <c r="W48" s="44"/>
      <c r="X48" s="110"/>
      <c r="Y48" s="110"/>
      <c r="Z48" s="111"/>
    </row>
    <row r="49" spans="1:26" s="45" customFormat="1" x14ac:dyDescent="0.25">
      <c r="A49" s="127">
        <v>145</v>
      </c>
      <c r="B49" s="124" t="s">
        <v>53</v>
      </c>
      <c r="C49" s="408">
        <v>12429</v>
      </c>
      <c r="D49" s="412">
        <v>0</v>
      </c>
      <c r="E49" s="420">
        <v>0</v>
      </c>
      <c r="F49" s="155">
        <v>0</v>
      </c>
      <c r="G49" s="419">
        <v>0</v>
      </c>
      <c r="H49" s="269">
        <v>3381</v>
      </c>
      <c r="I49" s="15">
        <v>5418</v>
      </c>
      <c r="J49" s="331">
        <v>0.62403100775193798</v>
      </c>
      <c r="K49" s="427">
        <v>0.6243097845175809</v>
      </c>
      <c r="L49" s="434">
        <v>0.51145289900000002</v>
      </c>
      <c r="M49" s="14">
        <f>Lisäosat[[#This Row],[HYTE-kerroin (sis. Kulttuurihyte)]]*Lisäosat[[#This Row],[Asukasmäärä 31.12.2024]]</f>
        <v>6356.8480816709998</v>
      </c>
      <c r="N49" s="427">
        <f>Lisäosat[[#This Row],[HYTE-kerroin (sis. Kulttuurihyte)]]/$N$7</f>
        <v>0.79440115834301683</v>
      </c>
      <c r="O49" s="439">
        <v>0.17026944542199626</v>
      </c>
      <c r="P49" s="197">
        <v>0</v>
      </c>
      <c r="Q49" s="159">
        <v>0</v>
      </c>
      <c r="R49" s="159">
        <v>108788.83929100157</v>
      </c>
      <c r="S49" s="159">
        <v>204087.55997892754</v>
      </c>
      <c r="T49" s="159">
        <v>23194.417151163911</v>
      </c>
      <c r="U49" s="309">
        <f t="shared" si="1"/>
        <v>336070.81642109301</v>
      </c>
      <c r="V49" s="44"/>
      <c r="W49" s="44"/>
      <c r="X49" s="110"/>
      <c r="Y49" s="110"/>
      <c r="Z49" s="111"/>
    </row>
    <row r="50" spans="1:26" s="45" customFormat="1" x14ac:dyDescent="0.25">
      <c r="A50" s="127">
        <v>146</v>
      </c>
      <c r="B50" s="124" t="s">
        <v>54</v>
      </c>
      <c r="C50" s="408">
        <v>4382</v>
      </c>
      <c r="D50" s="412">
        <v>1.5604</v>
      </c>
      <c r="E50" s="420">
        <v>0</v>
      </c>
      <c r="F50" s="155">
        <v>0</v>
      </c>
      <c r="G50" s="419">
        <v>0</v>
      </c>
      <c r="H50" s="269">
        <v>1255</v>
      </c>
      <c r="I50" s="15">
        <v>1304</v>
      </c>
      <c r="J50" s="331">
        <v>0.96242331288343563</v>
      </c>
      <c r="K50" s="427">
        <v>0.96285326148376482</v>
      </c>
      <c r="L50" s="434">
        <v>0.46926862499999999</v>
      </c>
      <c r="M50" s="14">
        <f>Lisäosat[[#This Row],[HYTE-kerroin (sis. Kulttuurihyte)]]*Lisäosat[[#This Row],[Asukasmäärä 31.12.2024]]</f>
        <v>2056.3351147499998</v>
      </c>
      <c r="N50" s="427">
        <f>Lisäosat[[#This Row],[HYTE-kerroin (sis. Kulttuurihyte)]]/$N$7</f>
        <v>0.72887951168702791</v>
      </c>
      <c r="O50" s="439">
        <v>0</v>
      </c>
      <c r="P50" s="197">
        <v>1374167.102616</v>
      </c>
      <c r="Q50" s="159">
        <v>0</v>
      </c>
      <c r="R50" s="159">
        <v>59153.506345342437</v>
      </c>
      <c r="S50" s="159">
        <v>66018.946917793553</v>
      </c>
      <c r="T50" s="159">
        <v>0</v>
      </c>
      <c r="U50" s="309">
        <f t="shared" si="1"/>
        <v>1499339.5558791358</v>
      </c>
      <c r="V50" s="44"/>
      <c r="W50" s="44"/>
      <c r="X50" s="110"/>
      <c r="Y50" s="110"/>
      <c r="Z50" s="111"/>
    </row>
    <row r="51" spans="1:26" s="45" customFormat="1" x14ac:dyDescent="0.25">
      <c r="A51" s="127">
        <v>148</v>
      </c>
      <c r="B51" s="124" t="s">
        <v>55</v>
      </c>
      <c r="C51" s="408">
        <v>7224</v>
      </c>
      <c r="D51" s="412">
        <v>1.6087666666666667</v>
      </c>
      <c r="E51" s="420">
        <v>1</v>
      </c>
      <c r="F51" s="155">
        <v>509</v>
      </c>
      <c r="G51" s="419">
        <v>7.0459579180509407E-2</v>
      </c>
      <c r="H51" s="269">
        <v>3264</v>
      </c>
      <c r="I51" s="15">
        <v>3367</v>
      </c>
      <c r="J51" s="331">
        <v>0.96940896940896937</v>
      </c>
      <c r="K51" s="427">
        <v>0.96984203874962693</v>
      </c>
      <c r="L51" s="434">
        <v>0.63568684200000003</v>
      </c>
      <c r="M51" s="14">
        <f>Lisäosat[[#This Row],[HYTE-kerroin (sis. Kulttuurihyte)]]*Lisäosat[[#This Row],[Asukasmäärä 31.12.2024]]</f>
        <v>4592.2017466080006</v>
      </c>
      <c r="N51" s="427">
        <f>Lisäosat[[#This Row],[HYTE-kerroin (sis. Kulttuurihyte)]]/$N$7</f>
        <v>0.98736435870356531</v>
      </c>
      <c r="O51" s="439">
        <v>1.0175877228944048</v>
      </c>
      <c r="P51" s="197">
        <v>2335619.1584879998</v>
      </c>
      <c r="Q51" s="159">
        <v>498494.23999999993</v>
      </c>
      <c r="R51" s="159">
        <v>98226.067208740817</v>
      </c>
      <c r="S51" s="159">
        <v>147433.32503076509</v>
      </c>
      <c r="T51" s="159">
        <v>80567.548663673428</v>
      </c>
      <c r="U51" s="309">
        <f t="shared" si="1"/>
        <v>3160340.3393911789</v>
      </c>
      <c r="V51" s="44"/>
      <c r="W51" s="44"/>
      <c r="X51" s="110"/>
      <c r="Y51" s="110"/>
      <c r="Z51" s="111"/>
    </row>
    <row r="52" spans="1:26" s="45" customFormat="1" x14ac:dyDescent="0.25">
      <c r="A52" s="127">
        <v>149</v>
      </c>
      <c r="B52" s="124" t="s">
        <v>56</v>
      </c>
      <c r="C52" s="408">
        <v>5402</v>
      </c>
      <c r="D52" s="412">
        <v>0</v>
      </c>
      <c r="E52" s="420">
        <v>0</v>
      </c>
      <c r="F52" s="155">
        <v>0</v>
      </c>
      <c r="G52" s="419">
        <v>0</v>
      </c>
      <c r="H52" s="269">
        <v>1307</v>
      </c>
      <c r="I52" s="15">
        <v>2465</v>
      </c>
      <c r="J52" s="331">
        <v>0.53022312373225156</v>
      </c>
      <c r="K52" s="427">
        <v>0.53045999319172865</v>
      </c>
      <c r="L52" s="434">
        <v>0.63952403999999996</v>
      </c>
      <c r="M52" s="14">
        <f>Lisäosat[[#This Row],[HYTE-kerroin (sis. Kulttuurihyte)]]*Lisäosat[[#This Row],[Asukasmäärä 31.12.2024]]</f>
        <v>3454.7088640799998</v>
      </c>
      <c r="N52" s="427">
        <f>Lisäosat[[#This Row],[HYTE-kerroin (sis. Kulttuurihyte)]]/$N$7</f>
        <v>0.99332438853612948</v>
      </c>
      <c r="O52" s="439">
        <v>0.30461184335238328</v>
      </c>
      <c r="P52" s="197">
        <v>0</v>
      </c>
      <c r="Q52" s="159">
        <v>0</v>
      </c>
      <c r="R52" s="159">
        <v>40174.939262768487</v>
      </c>
      <c r="S52" s="159">
        <v>110913.9456298478</v>
      </c>
      <c r="T52" s="159">
        <v>18034.824428573738</v>
      </c>
      <c r="U52" s="309">
        <f t="shared" si="1"/>
        <v>169123.70932119005</v>
      </c>
      <c r="V52" s="44"/>
      <c r="W52" s="44"/>
      <c r="X52" s="110"/>
      <c r="Y52" s="110"/>
      <c r="Z52" s="111"/>
    </row>
    <row r="53" spans="1:26" s="45" customFormat="1" x14ac:dyDescent="0.25">
      <c r="A53" s="127">
        <v>151</v>
      </c>
      <c r="B53" s="124" t="s">
        <v>57</v>
      </c>
      <c r="C53" s="408">
        <v>1794</v>
      </c>
      <c r="D53" s="412">
        <v>1.1155999999999999</v>
      </c>
      <c r="E53" s="420">
        <v>0</v>
      </c>
      <c r="F53" s="155">
        <v>0</v>
      </c>
      <c r="G53" s="419">
        <v>0</v>
      </c>
      <c r="H53" s="269">
        <v>644</v>
      </c>
      <c r="I53" s="15">
        <v>744</v>
      </c>
      <c r="J53" s="331">
        <v>0.86559139784946237</v>
      </c>
      <c r="K53" s="427">
        <v>0.86597808820180566</v>
      </c>
      <c r="L53" s="434">
        <v>0.479929141</v>
      </c>
      <c r="M53" s="14">
        <f>Lisäosat[[#This Row],[HYTE-kerroin (sis. Kulttuurihyte)]]*Lisäosat[[#This Row],[Asukasmäärä 31.12.2024]]</f>
        <v>860.99287895400005</v>
      </c>
      <c r="N53" s="427">
        <f>Lisäosat[[#This Row],[HYTE-kerroin (sis. Kulttuurihyte)]]/$N$7</f>
        <v>0.7454376860086368</v>
      </c>
      <c r="O53" s="439">
        <v>0</v>
      </c>
      <c r="P53" s="197">
        <v>201109.31240399997</v>
      </c>
      <c r="Q53" s="159">
        <v>0</v>
      </c>
      <c r="R53" s="159">
        <v>21780.976957081231</v>
      </c>
      <c r="S53" s="159">
        <v>27642.305363818552</v>
      </c>
      <c r="T53" s="159">
        <v>0</v>
      </c>
      <c r="U53" s="309">
        <f t="shared" si="1"/>
        <v>250532.59472489974</v>
      </c>
      <c r="V53" s="44"/>
      <c r="W53" s="44"/>
      <c r="X53" s="110"/>
      <c r="Y53" s="110"/>
      <c r="Z53" s="111"/>
    </row>
    <row r="54" spans="1:26" s="45" customFormat="1" x14ac:dyDescent="0.25">
      <c r="A54" s="127">
        <v>152</v>
      </c>
      <c r="B54" s="124" t="s">
        <v>58</v>
      </c>
      <c r="C54" s="408">
        <v>4319</v>
      </c>
      <c r="D54" s="412">
        <v>0</v>
      </c>
      <c r="E54" s="420">
        <v>0</v>
      </c>
      <c r="F54" s="155">
        <v>0</v>
      </c>
      <c r="G54" s="419">
        <v>0</v>
      </c>
      <c r="H54" s="269">
        <v>1299</v>
      </c>
      <c r="I54" s="15">
        <v>1741</v>
      </c>
      <c r="J54" s="331">
        <v>0.74612291786329699</v>
      </c>
      <c r="K54" s="427">
        <v>0.74645623741189326</v>
      </c>
      <c r="L54" s="434">
        <v>0.61863950300000004</v>
      </c>
      <c r="M54" s="14">
        <f>Lisäosat[[#This Row],[HYTE-kerroin (sis. Kulttuurihyte)]]*Lisäosat[[#This Row],[Asukasmäärä 31.12.2024]]</f>
        <v>2671.904013457</v>
      </c>
      <c r="N54" s="427">
        <f>Lisäosat[[#This Row],[HYTE-kerroin (sis. Kulttuurihyte)]]/$N$7</f>
        <v>0.96088601460825485</v>
      </c>
      <c r="O54" s="439">
        <v>0</v>
      </c>
      <c r="P54" s="197">
        <v>0</v>
      </c>
      <c r="Q54" s="159">
        <v>0</v>
      </c>
      <c r="R54" s="159">
        <v>45199.701741135177</v>
      </c>
      <c r="S54" s="159">
        <v>85781.8786289134</v>
      </c>
      <c r="T54" s="159">
        <v>0</v>
      </c>
      <c r="U54" s="309">
        <f t="shared" si="1"/>
        <v>130981.58037004858</v>
      </c>
      <c r="V54" s="44"/>
      <c r="W54" s="44"/>
      <c r="X54" s="110"/>
      <c r="Y54" s="110"/>
      <c r="Z54" s="111"/>
    </row>
    <row r="55" spans="1:26" s="45" customFormat="1" x14ac:dyDescent="0.25">
      <c r="A55" s="127">
        <v>153</v>
      </c>
      <c r="B55" s="124" t="s">
        <v>59</v>
      </c>
      <c r="C55" s="408">
        <v>24724</v>
      </c>
      <c r="D55" s="412">
        <v>0</v>
      </c>
      <c r="E55" s="420">
        <v>0</v>
      </c>
      <c r="F55" s="155">
        <v>1</v>
      </c>
      <c r="G55" s="419">
        <v>4.0446529687752792E-5</v>
      </c>
      <c r="H55" s="269">
        <v>8700</v>
      </c>
      <c r="I55" s="15">
        <v>8706</v>
      </c>
      <c r="J55" s="331">
        <v>0.99931082012405237</v>
      </c>
      <c r="K55" s="427">
        <v>0.99975724768108953</v>
      </c>
      <c r="L55" s="434">
        <v>0.59493111600000004</v>
      </c>
      <c r="M55" s="14">
        <f>Lisäosat[[#This Row],[HYTE-kerroin (sis. Kulttuurihyte)]]*Lisäosat[[#This Row],[Asukasmäärä 31.12.2024]]</f>
        <v>14709.076911984001</v>
      </c>
      <c r="N55" s="427">
        <f>Lisäosat[[#This Row],[HYTE-kerroin (sis. Kulttuurihyte)]]/$N$7</f>
        <v>0.92406156775876203</v>
      </c>
      <c r="O55" s="439">
        <v>0</v>
      </c>
      <c r="P55" s="197">
        <v>0</v>
      </c>
      <c r="Q55" s="159">
        <v>0</v>
      </c>
      <c r="R55" s="159">
        <v>346546.33464717498</v>
      </c>
      <c r="S55" s="159">
        <v>472237.11782020202</v>
      </c>
      <c r="T55" s="159">
        <v>0</v>
      </c>
      <c r="U55" s="309">
        <f t="shared" si="1"/>
        <v>818783.45246737706</v>
      </c>
      <c r="V55" s="44"/>
      <c r="W55" s="44"/>
      <c r="X55" s="110"/>
      <c r="Y55" s="110"/>
      <c r="Z55" s="111"/>
    </row>
    <row r="56" spans="1:26" s="45" customFormat="1" x14ac:dyDescent="0.25">
      <c r="A56" s="127">
        <v>165</v>
      </c>
      <c r="B56" s="124" t="s">
        <v>60</v>
      </c>
      <c r="C56" s="408">
        <v>16015</v>
      </c>
      <c r="D56" s="412">
        <v>0</v>
      </c>
      <c r="E56" s="420">
        <v>0</v>
      </c>
      <c r="F56" s="155">
        <v>0</v>
      </c>
      <c r="G56" s="419">
        <v>0</v>
      </c>
      <c r="H56" s="269">
        <v>4972</v>
      </c>
      <c r="I56" s="15">
        <v>6934</v>
      </c>
      <c r="J56" s="331">
        <v>0.71704643784251509</v>
      </c>
      <c r="K56" s="427">
        <v>0.71736676789707055</v>
      </c>
      <c r="L56" s="434">
        <v>0.64599500600000004</v>
      </c>
      <c r="M56" s="14">
        <f>Lisäosat[[#This Row],[HYTE-kerroin (sis. Kulttuurihyte)]]*Lisäosat[[#This Row],[Asukasmäärä 31.12.2024]]</f>
        <v>10345.61002109</v>
      </c>
      <c r="N56" s="427">
        <f>Lisäosat[[#This Row],[HYTE-kerroin (sis. Kulttuurihyte)]]/$N$7</f>
        <v>1.0033752512764702</v>
      </c>
      <c r="O56" s="439">
        <v>0</v>
      </c>
      <c r="P56" s="197">
        <v>0</v>
      </c>
      <c r="Q56" s="159">
        <v>0</v>
      </c>
      <c r="R56" s="159">
        <v>161070.5756059596</v>
      </c>
      <c r="S56" s="159">
        <v>332147.35959881253</v>
      </c>
      <c r="T56" s="159">
        <v>0</v>
      </c>
      <c r="U56" s="309">
        <f t="shared" si="1"/>
        <v>493217.93520477216</v>
      </c>
      <c r="V56" s="44"/>
      <c r="W56" s="44"/>
      <c r="X56" s="110"/>
      <c r="Y56" s="110"/>
      <c r="Z56" s="111"/>
    </row>
    <row r="57" spans="1:26" s="45" customFormat="1" x14ac:dyDescent="0.25">
      <c r="A57" s="127">
        <v>167</v>
      </c>
      <c r="B57" s="124" t="s">
        <v>61</v>
      </c>
      <c r="C57" s="408">
        <v>78741</v>
      </c>
      <c r="D57" s="412">
        <v>0</v>
      </c>
      <c r="E57" s="420">
        <v>0</v>
      </c>
      <c r="F57" s="155">
        <v>4</v>
      </c>
      <c r="G57" s="419">
        <v>5.0799456445816032E-5</v>
      </c>
      <c r="H57" s="269">
        <v>35348</v>
      </c>
      <c r="I57" s="15">
        <v>31225</v>
      </c>
      <c r="J57" s="331">
        <v>1.1320416333066454</v>
      </c>
      <c r="K57" s="427">
        <v>1.1325473564216604</v>
      </c>
      <c r="L57" s="434">
        <v>0.62576912399999995</v>
      </c>
      <c r="M57" s="14">
        <f>Lisäosat[[#This Row],[HYTE-kerroin (sis. Kulttuurihyte)]]*Lisäosat[[#This Row],[Asukasmäärä 31.12.2024]]</f>
        <v>49273.686592883998</v>
      </c>
      <c r="N57" s="427">
        <f>Lisäosat[[#This Row],[HYTE-kerroin (sis. Kulttuurihyte)]]/$N$7</f>
        <v>0.97195991641235158</v>
      </c>
      <c r="O57" s="439">
        <v>0.634752287398895</v>
      </c>
      <c r="P57" s="197">
        <v>0</v>
      </c>
      <c r="Q57" s="159">
        <v>0</v>
      </c>
      <c r="R57" s="159">
        <v>1250274.3177158113</v>
      </c>
      <c r="S57" s="159">
        <v>1581939.0897359103</v>
      </c>
      <c r="T57" s="159">
        <v>547792.08728835732</v>
      </c>
      <c r="U57" s="309">
        <f t="shared" si="1"/>
        <v>3380005.4947400792</v>
      </c>
      <c r="V57" s="44"/>
      <c r="W57" s="44"/>
      <c r="X57" s="110"/>
      <c r="Y57" s="110"/>
      <c r="Z57" s="111"/>
    </row>
    <row r="58" spans="1:26" s="45" customFormat="1" x14ac:dyDescent="0.25">
      <c r="A58" s="127">
        <v>169</v>
      </c>
      <c r="B58" s="124" t="s">
        <v>62</v>
      </c>
      <c r="C58" s="408">
        <v>4848</v>
      </c>
      <c r="D58" s="412">
        <v>0</v>
      </c>
      <c r="E58" s="420">
        <v>0</v>
      </c>
      <c r="F58" s="155">
        <v>0</v>
      </c>
      <c r="G58" s="419">
        <v>0</v>
      </c>
      <c r="H58" s="269">
        <v>1532</v>
      </c>
      <c r="I58" s="15">
        <v>2022</v>
      </c>
      <c r="J58" s="331">
        <v>0.75766567754698322</v>
      </c>
      <c r="K58" s="427">
        <v>0.75800415365538376</v>
      </c>
      <c r="L58" s="434">
        <v>0.48625576700000001</v>
      </c>
      <c r="M58" s="14">
        <f>Lisäosat[[#This Row],[HYTE-kerroin (sis. Kulttuurihyte)]]*Lisäosat[[#This Row],[Asukasmäärä 31.12.2024]]</f>
        <v>2357.367958416</v>
      </c>
      <c r="N58" s="427">
        <f>Lisäosat[[#This Row],[HYTE-kerroin (sis. Kulttuurihyte)]]/$N$7</f>
        <v>0.75526435632887501</v>
      </c>
      <c r="O58" s="439">
        <v>0</v>
      </c>
      <c r="P58" s="197">
        <v>0</v>
      </c>
      <c r="Q58" s="159">
        <v>0</v>
      </c>
      <c r="R58" s="159">
        <v>51520.753999636632</v>
      </c>
      <c r="S58" s="159">
        <v>75683.651461300935</v>
      </c>
      <c r="T58" s="159">
        <v>0</v>
      </c>
      <c r="U58" s="309">
        <f t="shared" si="1"/>
        <v>127204.40546093756</v>
      </c>
      <c r="V58" s="44"/>
      <c r="W58" s="44"/>
      <c r="X58" s="110"/>
      <c r="Y58" s="110"/>
      <c r="Z58" s="111"/>
    </row>
    <row r="59" spans="1:26" s="45" customFormat="1" x14ac:dyDescent="0.25">
      <c r="A59" s="127">
        <v>171</v>
      </c>
      <c r="B59" s="124" t="s">
        <v>63</v>
      </c>
      <c r="C59" s="408">
        <v>4552</v>
      </c>
      <c r="D59" s="412">
        <v>9.4850000000000004E-2</v>
      </c>
      <c r="E59" s="420">
        <v>0</v>
      </c>
      <c r="F59" s="155">
        <v>0</v>
      </c>
      <c r="G59" s="419">
        <v>0</v>
      </c>
      <c r="H59" s="269">
        <v>1287</v>
      </c>
      <c r="I59" s="15">
        <v>1735</v>
      </c>
      <c r="J59" s="331">
        <v>0.74178674351585017</v>
      </c>
      <c r="K59" s="427">
        <v>0.74211812594169957</v>
      </c>
      <c r="L59" s="434">
        <v>0.63063812399999997</v>
      </c>
      <c r="M59" s="14">
        <f>Lisäosat[[#This Row],[HYTE-kerroin (sis. Kulttuurihyte)]]*Lisäosat[[#This Row],[Asukasmäärä 31.12.2024]]</f>
        <v>2870.664740448</v>
      </c>
      <c r="N59" s="427">
        <f>Lisäosat[[#This Row],[HYTE-kerroin (sis. Kulttuurihyte)]]/$N$7</f>
        <v>0.97952256636024482</v>
      </c>
      <c r="O59" s="439">
        <v>0</v>
      </c>
      <c r="P59" s="197">
        <v>28923.414827999997</v>
      </c>
      <c r="Q59" s="159">
        <v>0</v>
      </c>
      <c r="R59" s="159">
        <v>47361.26636419836</v>
      </c>
      <c r="S59" s="159">
        <v>92163.121545224829</v>
      </c>
      <c r="T59" s="159">
        <v>0</v>
      </c>
      <c r="U59" s="309">
        <f t="shared" si="1"/>
        <v>168447.80273742319</v>
      </c>
      <c r="V59" s="44"/>
      <c r="W59" s="44"/>
      <c r="X59" s="110"/>
      <c r="Y59" s="110"/>
      <c r="Z59" s="111"/>
    </row>
    <row r="60" spans="1:26" s="45" customFormat="1" x14ac:dyDescent="0.25">
      <c r="A60" s="127">
        <v>172</v>
      </c>
      <c r="B60" s="124" t="s">
        <v>64</v>
      </c>
      <c r="C60" s="408">
        <v>4099</v>
      </c>
      <c r="D60" s="412">
        <v>1.4112166666666668</v>
      </c>
      <c r="E60" s="420">
        <v>0</v>
      </c>
      <c r="F60" s="155">
        <v>0</v>
      </c>
      <c r="G60" s="419">
        <v>0</v>
      </c>
      <c r="H60" s="269">
        <v>1288</v>
      </c>
      <c r="I60" s="15">
        <v>1369</v>
      </c>
      <c r="J60" s="331">
        <v>0.94083272461650835</v>
      </c>
      <c r="K60" s="427">
        <v>0.94125302793592902</v>
      </c>
      <c r="L60" s="434">
        <v>0.52693752500000002</v>
      </c>
      <c r="M60" s="14">
        <f>Lisäosat[[#This Row],[HYTE-kerroin (sis. Kulttuurihyte)]]*Lisäosat[[#This Row],[Asukasmäärä 31.12.2024]]</f>
        <v>2159.9169149750001</v>
      </c>
      <c r="N60" s="427">
        <f>Lisäosat[[#This Row],[HYTE-kerroin (sis. Kulttuurihyte)]]/$N$7</f>
        <v>0.81845225836602875</v>
      </c>
      <c r="O60" s="439">
        <v>0</v>
      </c>
      <c r="P60" s="197">
        <v>581263.23156824999</v>
      </c>
      <c r="Q60" s="159">
        <v>0</v>
      </c>
      <c r="R60" s="159">
        <v>54091.910184361412</v>
      </c>
      <c r="S60" s="159">
        <v>69344.456131565414</v>
      </c>
      <c r="T60" s="159">
        <v>0</v>
      </c>
      <c r="U60" s="309">
        <f t="shared" si="1"/>
        <v>704699.59788417676</v>
      </c>
      <c r="V60" s="44"/>
      <c r="W60" s="44"/>
      <c r="X60" s="110"/>
      <c r="Y60" s="110"/>
      <c r="Z60" s="111"/>
    </row>
    <row r="61" spans="1:26" s="45" customFormat="1" x14ac:dyDescent="0.25">
      <c r="A61" s="127">
        <v>176</v>
      </c>
      <c r="B61" s="124" t="s">
        <v>65</v>
      </c>
      <c r="C61" s="408">
        <v>4160</v>
      </c>
      <c r="D61" s="412">
        <v>1.5198833333333333</v>
      </c>
      <c r="E61" s="420">
        <v>0</v>
      </c>
      <c r="F61" s="155">
        <v>0</v>
      </c>
      <c r="G61" s="419">
        <v>0</v>
      </c>
      <c r="H61" s="269">
        <v>1319</v>
      </c>
      <c r="I61" s="15">
        <v>1365</v>
      </c>
      <c r="J61" s="331">
        <v>0.96630036630036631</v>
      </c>
      <c r="K61" s="427">
        <v>0.96673204691785231</v>
      </c>
      <c r="L61" s="434">
        <v>0.35425858599999999</v>
      </c>
      <c r="M61" s="14">
        <f>Lisäosat[[#This Row],[HYTE-kerroin (sis. Kulttuurihyte)]]*Lisäosat[[#This Row],[Asukasmäärä 31.12.2024]]</f>
        <v>1473.71571776</v>
      </c>
      <c r="N61" s="427">
        <f>Lisäosat[[#This Row],[HYTE-kerroin (sis. Kulttuurihyte)]]/$N$7</f>
        <v>0.550243104734771</v>
      </c>
      <c r="O61" s="439">
        <v>0</v>
      </c>
      <c r="P61" s="197">
        <v>1270675.9665599999</v>
      </c>
      <c r="Q61" s="159">
        <v>0</v>
      </c>
      <c r="R61" s="159">
        <v>56382.906518799282</v>
      </c>
      <c r="S61" s="159">
        <v>47313.8638954497</v>
      </c>
      <c r="T61" s="159">
        <v>0</v>
      </c>
      <c r="U61" s="309">
        <f t="shared" si="1"/>
        <v>1374372.7369742489</v>
      </c>
      <c r="V61" s="44"/>
      <c r="W61" s="44"/>
      <c r="X61" s="110"/>
      <c r="Y61" s="110"/>
      <c r="Z61" s="111"/>
    </row>
    <row r="62" spans="1:26" s="45" customFormat="1" x14ac:dyDescent="0.25">
      <c r="A62" s="127">
        <v>177</v>
      </c>
      <c r="B62" s="124" t="s">
        <v>66</v>
      </c>
      <c r="C62" s="408">
        <v>1668</v>
      </c>
      <c r="D62" s="412">
        <v>0.62613333333333332</v>
      </c>
      <c r="E62" s="420">
        <v>0</v>
      </c>
      <c r="F62" s="155">
        <v>0</v>
      </c>
      <c r="G62" s="419">
        <v>0</v>
      </c>
      <c r="H62" s="269">
        <v>656</v>
      </c>
      <c r="I62" s="15">
        <v>673</v>
      </c>
      <c r="J62" s="331">
        <v>0.97473997028231796</v>
      </c>
      <c r="K62" s="427">
        <v>0.97517542116998623</v>
      </c>
      <c r="L62" s="434">
        <v>0.67713184100000001</v>
      </c>
      <c r="M62" s="14">
        <f>Lisäosat[[#This Row],[HYTE-kerroin (sis. Kulttuurihyte)]]*Lisäosat[[#This Row],[Asukasmäärä 31.12.2024]]</f>
        <v>1129.455910788</v>
      </c>
      <c r="N62" s="427">
        <f>Lisäosat[[#This Row],[HYTE-kerroin (sis. Kulttuurihyte)]]/$N$7</f>
        <v>1.0517377453389691</v>
      </c>
      <c r="O62" s="439">
        <v>0</v>
      </c>
      <c r="P62" s="197">
        <v>69963.712895999997</v>
      </c>
      <c r="Q62" s="159">
        <v>0</v>
      </c>
      <c r="R62" s="159">
        <v>22804.828287211749</v>
      </c>
      <c r="S62" s="159">
        <v>36261.351219189033</v>
      </c>
      <c r="T62" s="159">
        <v>0</v>
      </c>
      <c r="U62" s="309">
        <f t="shared" si="1"/>
        <v>129029.89240240079</v>
      </c>
      <c r="V62" s="44"/>
      <c r="W62" s="44"/>
      <c r="X62" s="110"/>
      <c r="Y62" s="110"/>
      <c r="Z62" s="111"/>
    </row>
    <row r="63" spans="1:26" s="45" customFormat="1" x14ac:dyDescent="0.25">
      <c r="A63" s="127">
        <v>178</v>
      </c>
      <c r="B63" s="124" t="s">
        <v>67</v>
      </c>
      <c r="C63" s="408">
        <v>5674</v>
      </c>
      <c r="D63" s="412">
        <v>0.82289999999999996</v>
      </c>
      <c r="E63" s="420">
        <v>0</v>
      </c>
      <c r="F63" s="155">
        <v>0</v>
      </c>
      <c r="G63" s="419">
        <v>0</v>
      </c>
      <c r="H63" s="269">
        <v>1753</v>
      </c>
      <c r="I63" s="15">
        <v>2131</v>
      </c>
      <c r="J63" s="331">
        <v>0.82261848897231349</v>
      </c>
      <c r="K63" s="427">
        <v>0.82298598180338267</v>
      </c>
      <c r="L63" s="434">
        <v>0.62599767399999995</v>
      </c>
      <c r="M63" s="14">
        <f>Lisäosat[[#This Row],[HYTE-kerroin (sis. Kulttuurihyte)]]*Lisäosat[[#This Row],[Asukasmäärä 31.12.2024]]</f>
        <v>3551.9108022759997</v>
      </c>
      <c r="N63" s="427">
        <f>Lisäosat[[#This Row],[HYTE-kerroin (sis. Kulttuurihyte)]]/$N$7</f>
        <v>0.97231490586513269</v>
      </c>
      <c r="O63" s="439">
        <v>0</v>
      </c>
      <c r="P63" s="197">
        <v>312785.32685399993</v>
      </c>
      <c r="Q63" s="159">
        <v>0</v>
      </c>
      <c r="R63" s="159">
        <v>65468.106899748556</v>
      </c>
      <c r="S63" s="159">
        <v>114034.62841741405</v>
      </c>
      <c r="T63" s="159">
        <v>0</v>
      </c>
      <c r="U63" s="309">
        <f t="shared" si="1"/>
        <v>492288.06217116251</v>
      </c>
      <c r="V63" s="44"/>
      <c r="W63" s="44"/>
      <c r="X63" s="110"/>
      <c r="Y63" s="110"/>
      <c r="Z63" s="111"/>
    </row>
    <row r="64" spans="1:26" s="45" customFormat="1" x14ac:dyDescent="0.25">
      <c r="A64" s="127">
        <v>179</v>
      </c>
      <c r="B64" s="124" t="s">
        <v>68</v>
      </c>
      <c r="C64" s="408">
        <v>149194</v>
      </c>
      <c r="D64" s="412">
        <v>0</v>
      </c>
      <c r="E64" s="420">
        <v>0</v>
      </c>
      <c r="F64" s="155">
        <v>16</v>
      </c>
      <c r="G64" s="419">
        <v>1.0724291861603014E-4</v>
      </c>
      <c r="H64" s="269">
        <v>66792</v>
      </c>
      <c r="I64" s="15">
        <v>62937</v>
      </c>
      <c r="J64" s="331">
        <v>1.0612517279183946</v>
      </c>
      <c r="K64" s="427">
        <v>1.0617258266740122</v>
      </c>
      <c r="L64" s="434">
        <v>0.679135987</v>
      </c>
      <c r="M64" s="14">
        <f>Lisäosat[[#This Row],[HYTE-kerroin (sis. Kulttuurihyte)]]*Lisäosat[[#This Row],[Asukasmäärä 31.12.2024]]</f>
        <v>101323.014444478</v>
      </c>
      <c r="N64" s="427">
        <f>Lisäosat[[#This Row],[HYTE-kerroin (sis. Kulttuurihyte)]]/$N$7</f>
        <v>1.0548506339490473</v>
      </c>
      <c r="O64" s="439">
        <v>1.0776879626118359</v>
      </c>
      <c r="P64" s="197">
        <v>0</v>
      </c>
      <c r="Q64" s="159">
        <v>0</v>
      </c>
      <c r="R64" s="159">
        <v>2220811.7842469322</v>
      </c>
      <c r="S64" s="159">
        <v>3252990.5579004176</v>
      </c>
      <c r="T64" s="159">
        <v>1762198.9737172562</v>
      </c>
      <c r="U64" s="309">
        <f t="shared" si="1"/>
        <v>7236001.3158646068</v>
      </c>
      <c r="V64" s="44"/>
      <c r="W64" s="44"/>
      <c r="X64" s="110"/>
      <c r="Y64" s="110"/>
      <c r="Z64" s="111"/>
    </row>
    <row r="65" spans="1:26" s="45" customFormat="1" x14ac:dyDescent="0.25">
      <c r="A65" s="127">
        <v>181</v>
      </c>
      <c r="B65" s="124" t="s">
        <v>69</v>
      </c>
      <c r="C65" s="408">
        <v>1658</v>
      </c>
      <c r="D65" s="412">
        <v>0.38423333333333332</v>
      </c>
      <c r="E65" s="420">
        <v>0</v>
      </c>
      <c r="F65" s="155">
        <v>0</v>
      </c>
      <c r="G65" s="419">
        <v>0</v>
      </c>
      <c r="H65" s="269">
        <v>445</v>
      </c>
      <c r="I65" s="15">
        <v>656</v>
      </c>
      <c r="J65" s="331">
        <v>0.67835365853658536</v>
      </c>
      <c r="K65" s="427">
        <v>0.67865670315542581</v>
      </c>
      <c r="L65" s="434">
        <v>0.62964379400000003</v>
      </c>
      <c r="M65" s="14">
        <f>Lisäosat[[#This Row],[HYTE-kerroin (sis. Kulttuurihyte)]]*Lisäosat[[#This Row],[Asukasmäärä 31.12.2024]]</f>
        <v>1043.9494104520002</v>
      </c>
      <c r="N65" s="427">
        <f>Lisäosat[[#This Row],[HYTE-kerroin (sis. Kulttuurihyte)]]/$N$7</f>
        <v>0.9779781486722825</v>
      </c>
      <c r="O65" s="439">
        <v>0</v>
      </c>
      <c r="P65" s="197">
        <v>42676.573477999991</v>
      </c>
      <c r="Q65" s="159">
        <v>0</v>
      </c>
      <c r="R65" s="159">
        <v>15775.483649920376</v>
      </c>
      <c r="S65" s="159">
        <v>33516.152216206981</v>
      </c>
      <c r="T65" s="159">
        <v>0</v>
      </c>
      <c r="U65" s="309">
        <f t="shared" si="1"/>
        <v>91968.209344127346</v>
      </c>
      <c r="V65" s="44"/>
      <c r="W65" s="44"/>
      <c r="X65" s="110"/>
      <c r="Y65" s="110"/>
      <c r="Z65" s="111"/>
    </row>
    <row r="66" spans="1:26" s="45" customFormat="1" x14ac:dyDescent="0.25">
      <c r="A66" s="127">
        <v>182</v>
      </c>
      <c r="B66" s="124" t="s">
        <v>70</v>
      </c>
      <c r="C66" s="408">
        <v>19116</v>
      </c>
      <c r="D66" s="412">
        <v>0.24018333333333333</v>
      </c>
      <c r="E66" s="420">
        <v>0</v>
      </c>
      <c r="F66" s="155">
        <v>1</v>
      </c>
      <c r="G66" s="419">
        <v>5.2312199204854574E-5</v>
      </c>
      <c r="H66" s="269">
        <v>6706</v>
      </c>
      <c r="I66" s="15">
        <v>6957</v>
      </c>
      <c r="J66" s="331">
        <v>0.96392123041540889</v>
      </c>
      <c r="K66" s="427">
        <v>0.96435184818858299</v>
      </c>
      <c r="L66" s="434">
        <v>0.62127446200000003</v>
      </c>
      <c r="M66" s="14">
        <f>Lisäosat[[#This Row],[HYTE-kerroin (sis. Kulttuurihyte)]]*Lisäosat[[#This Row],[Asukasmäärä 31.12.2024]]</f>
        <v>11876.282615592001</v>
      </c>
      <c r="N66" s="427">
        <f>Lisäosat[[#This Row],[HYTE-kerroin (sis. Kulttuurihyte)]]/$N$7</f>
        <v>0.96497869740637565</v>
      </c>
      <c r="O66" s="439">
        <v>0</v>
      </c>
      <c r="P66" s="197">
        <v>307574.17475399998</v>
      </c>
      <c r="Q66" s="159">
        <v>0</v>
      </c>
      <c r="R66" s="159">
        <v>258452.39001822079</v>
      </c>
      <c r="S66" s="159">
        <v>381289.83255475113</v>
      </c>
      <c r="T66" s="159">
        <v>0</v>
      </c>
      <c r="U66" s="309">
        <f t="shared" si="1"/>
        <v>947316.39732697187</v>
      </c>
      <c r="V66" s="44"/>
      <c r="W66" s="44"/>
      <c r="X66" s="110"/>
      <c r="Y66" s="110"/>
      <c r="Z66" s="111"/>
    </row>
    <row r="67" spans="1:26" s="45" customFormat="1" x14ac:dyDescent="0.25">
      <c r="A67" s="127">
        <v>186</v>
      </c>
      <c r="B67" s="124" t="s">
        <v>71</v>
      </c>
      <c r="C67" s="408">
        <v>46871</v>
      </c>
      <c r="D67" s="412">
        <v>0</v>
      </c>
      <c r="E67" s="420">
        <v>0</v>
      </c>
      <c r="F67" s="155">
        <v>4</v>
      </c>
      <c r="G67" s="419">
        <v>8.5340615732542514E-5</v>
      </c>
      <c r="H67" s="269">
        <v>14078</v>
      </c>
      <c r="I67" s="15">
        <v>21616</v>
      </c>
      <c r="J67" s="331">
        <v>0.65127683197631381</v>
      </c>
      <c r="K67" s="427">
        <v>0.65156778041717822</v>
      </c>
      <c r="L67" s="434">
        <v>0.72577782599999996</v>
      </c>
      <c r="M67" s="14">
        <f>Lisäosat[[#This Row],[HYTE-kerroin (sis. Kulttuurihyte)]]*Lisäosat[[#This Row],[Asukasmäärä 31.12.2024]]</f>
        <v>34017.932482445998</v>
      </c>
      <c r="N67" s="427">
        <f>Lisäosat[[#This Row],[HYTE-kerroin (sis. Kulttuurihyte)]]/$N$7</f>
        <v>1.1272958796428223</v>
      </c>
      <c r="O67" s="439">
        <v>1.1991825043699518</v>
      </c>
      <c r="P67" s="197">
        <v>0</v>
      </c>
      <c r="Q67" s="159">
        <v>0</v>
      </c>
      <c r="R67" s="159">
        <v>428165.66077178851</v>
      </c>
      <c r="S67" s="159">
        <v>1092150.8185618494</v>
      </c>
      <c r="T67" s="159">
        <v>616027.43945907126</v>
      </c>
      <c r="U67" s="309">
        <f t="shared" si="1"/>
        <v>2136343.9187927092</v>
      </c>
      <c r="V67" s="44"/>
      <c r="W67" s="44"/>
      <c r="X67" s="110"/>
      <c r="Y67" s="110"/>
      <c r="Z67" s="111"/>
    </row>
    <row r="68" spans="1:26" s="45" customFormat="1" x14ac:dyDescent="0.25">
      <c r="A68" s="127">
        <v>202</v>
      </c>
      <c r="B68" s="124" t="s">
        <v>72</v>
      </c>
      <c r="C68" s="408">
        <v>36551</v>
      </c>
      <c r="D68" s="412">
        <v>0</v>
      </c>
      <c r="E68" s="420">
        <v>0</v>
      </c>
      <c r="F68" s="155">
        <v>0</v>
      </c>
      <c r="G68" s="419">
        <v>0</v>
      </c>
      <c r="H68" s="269">
        <v>10651</v>
      </c>
      <c r="I68" s="15">
        <v>16738</v>
      </c>
      <c r="J68" s="331">
        <v>0.63633647986617281</v>
      </c>
      <c r="K68" s="427">
        <v>0.63662075392229178</v>
      </c>
      <c r="L68" s="434">
        <v>0.66453221799999995</v>
      </c>
      <c r="M68" s="14">
        <f>Lisäosat[[#This Row],[HYTE-kerroin (sis. Kulttuurihyte)]]*Lisäosat[[#This Row],[Asukasmäärä 31.12.2024]]</f>
        <v>24289.317100117998</v>
      </c>
      <c r="N68" s="427">
        <f>Lisäosat[[#This Row],[HYTE-kerroin (sis. Kulttuurihyte)]]/$N$7</f>
        <v>1.0321677025736327</v>
      </c>
      <c r="O68" s="439">
        <v>0.98062771826196526</v>
      </c>
      <c r="P68" s="197">
        <v>0</v>
      </c>
      <c r="Q68" s="159">
        <v>0</v>
      </c>
      <c r="R68" s="159">
        <v>326233.13497612393</v>
      </c>
      <c r="S68" s="159">
        <v>779812.16427221207</v>
      </c>
      <c r="T68" s="159">
        <v>392838.44408291631</v>
      </c>
      <c r="U68" s="309">
        <f t="shared" si="1"/>
        <v>1498883.7433312521</v>
      </c>
      <c r="V68" s="44"/>
      <c r="W68" s="44"/>
      <c r="X68" s="110"/>
      <c r="Y68" s="110"/>
      <c r="Z68" s="111"/>
    </row>
    <row r="69" spans="1:26" s="45" customFormat="1" x14ac:dyDescent="0.25">
      <c r="A69" s="127">
        <v>204</v>
      </c>
      <c r="B69" s="124" t="s">
        <v>73</v>
      </c>
      <c r="C69" s="408">
        <v>2589</v>
      </c>
      <c r="D69" s="412">
        <v>1.1962833333333334</v>
      </c>
      <c r="E69" s="420">
        <v>0</v>
      </c>
      <c r="F69" s="155">
        <v>0</v>
      </c>
      <c r="G69" s="419">
        <v>0</v>
      </c>
      <c r="H69" s="269">
        <v>718</v>
      </c>
      <c r="I69" s="15">
        <v>843</v>
      </c>
      <c r="J69" s="331">
        <v>0.85172004744958485</v>
      </c>
      <c r="K69" s="427">
        <v>0.85210054097813015</v>
      </c>
      <c r="L69" s="434">
        <v>0.62301730700000002</v>
      </c>
      <c r="M69" s="14">
        <f>Lisäosat[[#This Row],[HYTE-kerroin (sis. Kulttuurihyte)]]*Lisäosat[[#This Row],[Asukasmäärä 31.12.2024]]</f>
        <v>1612.991807823</v>
      </c>
      <c r="N69" s="427">
        <f>Lisäosat[[#This Row],[HYTE-kerroin (sis. Kulttuurihyte)]]/$N$7</f>
        <v>0.96768572690903243</v>
      </c>
      <c r="O69" s="439">
        <v>0</v>
      </c>
      <c r="P69" s="197">
        <v>311219.88611174998</v>
      </c>
      <c r="Q69" s="159">
        <v>0</v>
      </c>
      <c r="R69" s="159">
        <v>30929.357974305149</v>
      </c>
      <c r="S69" s="159">
        <v>51785.343631817916</v>
      </c>
      <c r="T69" s="159">
        <v>0</v>
      </c>
      <c r="U69" s="309">
        <f t="shared" si="1"/>
        <v>393934.58771787304</v>
      </c>
      <c r="V69" s="44"/>
      <c r="W69" s="44"/>
      <c r="X69" s="110"/>
      <c r="Y69" s="110"/>
      <c r="Z69" s="111"/>
    </row>
    <row r="70" spans="1:26" s="45" customFormat="1" x14ac:dyDescent="0.25">
      <c r="A70" s="127">
        <v>205</v>
      </c>
      <c r="B70" s="124" t="s">
        <v>74</v>
      </c>
      <c r="C70" s="408">
        <v>36433</v>
      </c>
      <c r="D70" s="412">
        <v>0.18211666666666668</v>
      </c>
      <c r="E70" s="420">
        <v>0</v>
      </c>
      <c r="F70" s="155">
        <v>3</v>
      </c>
      <c r="G70" s="419">
        <v>8.2342930859385726E-5</v>
      </c>
      <c r="H70" s="269">
        <v>15599</v>
      </c>
      <c r="I70" s="15">
        <v>14949</v>
      </c>
      <c r="J70" s="331">
        <v>1.0434811693089838</v>
      </c>
      <c r="K70" s="427">
        <v>1.0439473293263155</v>
      </c>
      <c r="L70" s="434">
        <v>0.54285373400000003</v>
      </c>
      <c r="M70" s="14">
        <f>Lisäosat[[#This Row],[HYTE-kerroin (sis. Kulttuurihyte)]]*Lisäosat[[#This Row],[Asukasmäärä 31.12.2024]]</f>
        <v>19777.790090822</v>
      </c>
      <c r="N70" s="427">
        <f>Lisäosat[[#This Row],[HYTE-kerroin (sis. Kulttuurihyte)]]/$N$7</f>
        <v>0.84317370366578359</v>
      </c>
      <c r="O70" s="439">
        <v>0</v>
      </c>
      <c r="P70" s="197">
        <v>444482.43605150003</v>
      </c>
      <c r="Q70" s="159">
        <v>0</v>
      </c>
      <c r="R70" s="159">
        <v>533238.54535182612</v>
      </c>
      <c r="S70" s="159">
        <v>634968.91376869916</v>
      </c>
      <c r="T70" s="159">
        <v>0</v>
      </c>
      <c r="U70" s="309">
        <f t="shared" si="1"/>
        <v>1612689.8951720253</v>
      </c>
      <c r="V70" s="44"/>
      <c r="W70" s="44"/>
      <c r="X70" s="110"/>
      <c r="Y70" s="110"/>
      <c r="Z70" s="111"/>
    </row>
    <row r="71" spans="1:26" s="45" customFormat="1" x14ac:dyDescent="0.25">
      <c r="A71" s="127">
        <v>208</v>
      </c>
      <c r="B71" s="124" t="s">
        <v>75</v>
      </c>
      <c r="C71" s="408">
        <v>12271</v>
      </c>
      <c r="D71" s="412">
        <v>0.45220000000000005</v>
      </c>
      <c r="E71" s="420">
        <v>0</v>
      </c>
      <c r="F71" s="155">
        <v>3</v>
      </c>
      <c r="G71" s="419">
        <v>2.4447885257925189E-4</v>
      </c>
      <c r="H71" s="269">
        <v>4303</v>
      </c>
      <c r="I71" s="15">
        <v>4775</v>
      </c>
      <c r="J71" s="331">
        <v>0.90115183246073294</v>
      </c>
      <c r="K71" s="427">
        <v>0.90155440891941174</v>
      </c>
      <c r="L71" s="434">
        <v>0.67312033299999996</v>
      </c>
      <c r="M71" s="14">
        <f>Lisäosat[[#This Row],[HYTE-kerroin (sis. Kulttuurihyte)]]*Lisäosat[[#This Row],[Asukasmäärä 31.12.2024]]</f>
        <v>8259.8596062429988</v>
      </c>
      <c r="N71" s="427">
        <f>Lisäosat[[#This Row],[HYTE-kerroin (sis. Kulttuurihyte)]]/$N$7</f>
        <v>1.045506972948915</v>
      </c>
      <c r="O71" s="439">
        <v>0</v>
      </c>
      <c r="P71" s="197">
        <v>371723.90593800001</v>
      </c>
      <c r="Q71" s="159">
        <v>0</v>
      </c>
      <c r="R71" s="159">
        <v>155102.89760893842</v>
      </c>
      <c r="S71" s="159">
        <v>265184.03006471036</v>
      </c>
      <c r="T71" s="159">
        <v>0</v>
      </c>
      <c r="U71" s="309">
        <f t="shared" si="1"/>
        <v>792010.83361164876</v>
      </c>
      <c r="V71" s="44"/>
      <c r="W71" s="44"/>
      <c r="X71" s="110"/>
      <c r="Y71" s="110"/>
      <c r="Z71" s="111"/>
    </row>
    <row r="72" spans="1:26" s="45" customFormat="1" x14ac:dyDescent="0.25">
      <c r="A72" s="127">
        <v>211</v>
      </c>
      <c r="B72" s="124" t="s">
        <v>76</v>
      </c>
      <c r="C72" s="408">
        <v>33951</v>
      </c>
      <c r="D72" s="412">
        <v>0</v>
      </c>
      <c r="E72" s="420">
        <v>0</v>
      </c>
      <c r="F72" s="155">
        <v>2</v>
      </c>
      <c r="G72" s="419">
        <v>5.8908426850460955E-5</v>
      </c>
      <c r="H72" s="269">
        <v>8812</v>
      </c>
      <c r="I72" s="15">
        <v>15210</v>
      </c>
      <c r="J72" s="331">
        <v>0.57935568704799478</v>
      </c>
      <c r="K72" s="427">
        <v>0.57961450576467022</v>
      </c>
      <c r="L72" s="434">
        <v>0.65348317300000003</v>
      </c>
      <c r="M72" s="14">
        <f>Lisäosat[[#This Row],[HYTE-kerroin (sis. Kulttuurihyte)]]*Lisäosat[[#This Row],[Asukasmäärä 31.12.2024]]</f>
        <v>22186.407206522999</v>
      </c>
      <c r="N72" s="427">
        <f>Lisäosat[[#This Row],[HYTE-kerroin (sis. Kulttuurihyte)]]/$N$7</f>
        <v>1.0150060555016427</v>
      </c>
      <c r="O72" s="439">
        <v>1.3401917097943878</v>
      </c>
      <c r="P72" s="197">
        <v>0</v>
      </c>
      <c r="Q72" s="159">
        <v>0</v>
      </c>
      <c r="R72" s="159">
        <v>275892.45903473278</v>
      </c>
      <c r="S72" s="159">
        <v>712297.92710225075</v>
      </c>
      <c r="T72" s="159">
        <v>498689.30218195269</v>
      </c>
      <c r="U72" s="309">
        <f t="shared" si="1"/>
        <v>1486879.6883189362</v>
      </c>
      <c r="V72" s="44"/>
      <c r="W72" s="44"/>
      <c r="X72" s="110"/>
      <c r="Y72" s="110"/>
      <c r="Z72" s="111"/>
    </row>
    <row r="73" spans="1:26" s="45" customFormat="1" x14ac:dyDescent="0.25">
      <c r="A73" s="127">
        <v>213</v>
      </c>
      <c r="B73" s="124" t="s">
        <v>77</v>
      </c>
      <c r="C73" s="408">
        <v>5062</v>
      </c>
      <c r="D73" s="412">
        <v>1.0241166666666668</v>
      </c>
      <c r="E73" s="420">
        <v>0</v>
      </c>
      <c r="F73" s="155">
        <v>0</v>
      </c>
      <c r="G73" s="419">
        <v>0</v>
      </c>
      <c r="H73" s="269">
        <v>1555</v>
      </c>
      <c r="I73" s="15">
        <v>1803</v>
      </c>
      <c r="J73" s="331">
        <v>0.86245146977260123</v>
      </c>
      <c r="K73" s="427">
        <v>0.86283675740779953</v>
      </c>
      <c r="L73" s="434">
        <v>0.50894224300000002</v>
      </c>
      <c r="M73" s="14">
        <f>Lisäosat[[#This Row],[HYTE-kerroin (sis. Kulttuurihyte)]]*Lisäosat[[#This Row],[Asukasmäärä 31.12.2024]]</f>
        <v>2576.2656340660001</v>
      </c>
      <c r="N73" s="427">
        <f>Lisäosat[[#This Row],[HYTE-kerroin (sis. Kulttuurihyte)]]/$N$7</f>
        <v>0.79050154600627875</v>
      </c>
      <c r="O73" s="439">
        <v>0</v>
      </c>
      <c r="P73" s="197">
        <v>520922.13477150002</v>
      </c>
      <c r="Q73" s="159">
        <v>0</v>
      </c>
      <c r="R73" s="159">
        <v>61234.868917295898</v>
      </c>
      <c r="S73" s="159">
        <v>82711.394131017805</v>
      </c>
      <c r="T73" s="159">
        <v>0</v>
      </c>
      <c r="U73" s="309">
        <f t="shared" ref="U73:U136" si="2">SUM(P73:T73)</f>
        <v>664868.39781981381</v>
      </c>
      <c r="V73" s="44"/>
      <c r="W73" s="44"/>
      <c r="X73" s="110"/>
      <c r="Y73" s="110"/>
      <c r="Z73" s="111"/>
    </row>
    <row r="74" spans="1:26" s="45" customFormat="1" x14ac:dyDescent="0.25">
      <c r="A74" s="127">
        <v>214</v>
      </c>
      <c r="B74" s="124" t="s">
        <v>78</v>
      </c>
      <c r="C74" s="408">
        <v>12478</v>
      </c>
      <c r="D74" s="412">
        <v>0.30081666666666668</v>
      </c>
      <c r="E74" s="420">
        <v>0</v>
      </c>
      <c r="F74" s="155">
        <v>0</v>
      </c>
      <c r="G74" s="419">
        <v>0</v>
      </c>
      <c r="H74" s="269">
        <v>5300</v>
      </c>
      <c r="I74" s="15">
        <v>4790</v>
      </c>
      <c r="J74" s="331">
        <v>1.1064718162839249</v>
      </c>
      <c r="K74" s="427">
        <v>1.1069661164555298</v>
      </c>
      <c r="L74" s="434">
        <v>0.64217000700000004</v>
      </c>
      <c r="M74" s="14">
        <f>Lisäosat[[#This Row],[HYTE-kerroin (sis. Kulttuurihyte)]]*Lisäosat[[#This Row],[Asukasmäärä 31.12.2024]]</f>
        <v>8012.9973473460004</v>
      </c>
      <c r="N74" s="427">
        <f>Lisäosat[[#This Row],[HYTE-kerroin (sis. Kulttuurihyte)]]/$N$7</f>
        <v>0.99743416922922412</v>
      </c>
      <c r="O74" s="439">
        <v>0</v>
      </c>
      <c r="P74" s="197">
        <v>251453.018663</v>
      </c>
      <c r="Q74" s="159">
        <v>0</v>
      </c>
      <c r="R74" s="159">
        <v>193654.37927987205</v>
      </c>
      <c r="S74" s="159">
        <v>257258.48026048552</v>
      </c>
      <c r="T74" s="159">
        <v>0</v>
      </c>
      <c r="U74" s="309">
        <f t="shared" si="2"/>
        <v>702365.87820335757</v>
      </c>
      <c r="V74" s="44"/>
      <c r="W74" s="44"/>
      <c r="X74" s="110"/>
      <c r="Y74" s="110"/>
      <c r="Z74" s="111"/>
    </row>
    <row r="75" spans="1:26" s="45" customFormat="1" x14ac:dyDescent="0.25">
      <c r="A75" s="127">
        <v>216</v>
      </c>
      <c r="B75" s="124" t="s">
        <v>79</v>
      </c>
      <c r="C75" s="408">
        <v>1186</v>
      </c>
      <c r="D75" s="412">
        <v>1.5251000000000001</v>
      </c>
      <c r="E75" s="420">
        <v>0</v>
      </c>
      <c r="F75" s="155">
        <v>0</v>
      </c>
      <c r="G75" s="419">
        <v>0</v>
      </c>
      <c r="H75" s="269">
        <v>348</v>
      </c>
      <c r="I75" s="15">
        <v>403</v>
      </c>
      <c r="J75" s="331">
        <v>0.8635235732009926</v>
      </c>
      <c r="K75" s="427">
        <v>0.86390933978278561</v>
      </c>
      <c r="L75" s="434">
        <v>0.69849943999999997</v>
      </c>
      <c r="M75" s="14">
        <f>Lisäosat[[#This Row],[HYTE-kerroin (sis. Kulttuurihyte)]]*Lisäosat[[#This Row],[Asukasmäärä 31.12.2024]]</f>
        <v>828.42033584000001</v>
      </c>
      <c r="N75" s="427">
        <f>Lisäosat[[#This Row],[HYTE-kerroin (sis. Kulttuurihyte)]]/$N$7</f>
        <v>1.0849264229861146</v>
      </c>
      <c r="O75" s="439">
        <v>0</v>
      </c>
      <c r="P75" s="197">
        <v>363508.22554199997</v>
      </c>
      <c r="Q75" s="159">
        <v>0</v>
      </c>
      <c r="R75" s="159">
        <v>14364.842607293022</v>
      </c>
      <c r="S75" s="159">
        <v>26596.558987463868</v>
      </c>
      <c r="T75" s="159">
        <v>0</v>
      </c>
      <c r="U75" s="309">
        <f t="shared" si="2"/>
        <v>404469.6271367569</v>
      </c>
      <c r="V75" s="44"/>
      <c r="W75" s="44"/>
      <c r="X75" s="110"/>
      <c r="Y75" s="110"/>
      <c r="Z75" s="111"/>
    </row>
    <row r="76" spans="1:26" s="45" customFormat="1" x14ac:dyDescent="0.25">
      <c r="A76" s="127">
        <v>217</v>
      </c>
      <c r="B76" s="124" t="s">
        <v>80</v>
      </c>
      <c r="C76" s="408">
        <v>5264</v>
      </c>
      <c r="D76" s="412">
        <v>0.19186666666666666</v>
      </c>
      <c r="E76" s="420">
        <v>0</v>
      </c>
      <c r="F76" s="155">
        <v>0</v>
      </c>
      <c r="G76" s="419">
        <v>0</v>
      </c>
      <c r="H76" s="269">
        <v>1998</v>
      </c>
      <c r="I76" s="15">
        <v>2097</v>
      </c>
      <c r="J76" s="331">
        <v>0.9527896995708155</v>
      </c>
      <c r="K76" s="427">
        <v>0.95321534449468082</v>
      </c>
      <c r="L76" s="434">
        <v>0.62048741799999996</v>
      </c>
      <c r="M76" s="14">
        <f>Lisäosat[[#This Row],[HYTE-kerroin (sis. Kulttuurihyte)]]*Lisäosat[[#This Row],[Asukasmäärä 31.12.2024]]</f>
        <v>3266.2457683519997</v>
      </c>
      <c r="N76" s="427">
        <f>Lisäosat[[#This Row],[HYTE-kerroin (sis. Kulttuurihyte)]]/$N$7</f>
        <v>0.9637562414060491</v>
      </c>
      <c r="O76" s="439">
        <v>0</v>
      </c>
      <c r="P76" s="197">
        <v>67658.971072</v>
      </c>
      <c r="Q76" s="159">
        <v>0</v>
      </c>
      <c r="R76" s="159">
        <v>70348.51253934839</v>
      </c>
      <c r="S76" s="159">
        <v>104863.30970791902</v>
      </c>
      <c r="T76" s="159">
        <v>0</v>
      </c>
      <c r="U76" s="309">
        <f t="shared" si="2"/>
        <v>242870.7933192674</v>
      </c>
      <c r="V76" s="44"/>
      <c r="W76" s="44"/>
      <c r="X76" s="110"/>
      <c r="Y76" s="110"/>
      <c r="Z76" s="111"/>
    </row>
    <row r="77" spans="1:26" s="45" customFormat="1" x14ac:dyDescent="0.25">
      <c r="A77" s="127">
        <v>218</v>
      </c>
      <c r="B77" s="124" t="s">
        <v>81</v>
      </c>
      <c r="C77" s="408">
        <v>1159</v>
      </c>
      <c r="D77" s="412">
        <v>0.60636666666666672</v>
      </c>
      <c r="E77" s="420">
        <v>0</v>
      </c>
      <c r="F77" s="155">
        <v>0</v>
      </c>
      <c r="G77" s="419">
        <v>0</v>
      </c>
      <c r="H77" s="269">
        <v>329</v>
      </c>
      <c r="I77" s="15">
        <v>452</v>
      </c>
      <c r="J77" s="331">
        <v>0.72787610619469023</v>
      </c>
      <c r="K77" s="427">
        <v>0.72820127424588155</v>
      </c>
      <c r="L77" s="434">
        <v>0.55073989599999995</v>
      </c>
      <c r="M77" s="14">
        <f>Lisäosat[[#This Row],[HYTE-kerroin (sis. Kulttuurihyte)]]*Lisäosat[[#This Row],[Asukasmäärä 31.12.2024]]</f>
        <v>638.30753946399989</v>
      </c>
      <c r="N77" s="427">
        <f>Lisäosat[[#This Row],[HYTE-kerroin (sis. Kulttuurihyte)]]/$N$7</f>
        <v>0.85542268346417683</v>
      </c>
      <c r="O77" s="439">
        <v>0</v>
      </c>
      <c r="P77" s="197">
        <v>47079.162977</v>
      </c>
      <c r="Q77" s="159">
        <v>0</v>
      </c>
      <c r="R77" s="159">
        <v>11832.673581450692</v>
      </c>
      <c r="S77" s="159">
        <v>20492.959179090059</v>
      </c>
      <c r="T77" s="159">
        <v>0</v>
      </c>
      <c r="U77" s="309">
        <f t="shared" si="2"/>
        <v>79404.795737540757</v>
      </c>
      <c r="V77" s="44"/>
      <c r="W77" s="44"/>
      <c r="X77" s="110"/>
      <c r="Y77" s="110"/>
      <c r="Z77" s="111"/>
    </row>
    <row r="78" spans="1:26" s="45" customFormat="1" x14ac:dyDescent="0.25">
      <c r="A78" s="127">
        <v>224</v>
      </c>
      <c r="B78" s="124" t="s">
        <v>82</v>
      </c>
      <c r="C78" s="408">
        <v>8440</v>
      </c>
      <c r="D78" s="412">
        <v>0</v>
      </c>
      <c r="E78" s="420">
        <v>0</v>
      </c>
      <c r="F78" s="155">
        <v>0</v>
      </c>
      <c r="G78" s="419">
        <v>0</v>
      </c>
      <c r="H78" s="269">
        <v>2612</v>
      </c>
      <c r="I78" s="15">
        <v>3396</v>
      </c>
      <c r="J78" s="331">
        <v>0.76914016489988224</v>
      </c>
      <c r="K78" s="427">
        <v>0.76948376706841748</v>
      </c>
      <c r="L78" s="434">
        <v>0.58748947500000004</v>
      </c>
      <c r="M78" s="14">
        <f>Lisäosat[[#This Row],[HYTE-kerroin (sis. Kulttuurihyte)]]*Lisäosat[[#This Row],[Asukasmäärä 31.12.2024]]</f>
        <v>4958.411169</v>
      </c>
      <c r="N78" s="427">
        <f>Lisäosat[[#This Row],[HYTE-kerroin (sis. Kulttuurihyte)]]/$N$7</f>
        <v>0.91250302885531376</v>
      </c>
      <c r="O78" s="439">
        <v>0</v>
      </c>
      <c r="P78" s="197">
        <v>0</v>
      </c>
      <c r="Q78" s="159">
        <v>0</v>
      </c>
      <c r="R78" s="159">
        <v>91052.090776685363</v>
      </c>
      <c r="S78" s="159">
        <v>159190.53339834802</v>
      </c>
      <c r="T78" s="159">
        <v>0</v>
      </c>
      <c r="U78" s="309">
        <f t="shared" si="2"/>
        <v>250242.62417503339</v>
      </c>
      <c r="V78" s="44"/>
      <c r="W78" s="44"/>
      <c r="X78" s="110"/>
      <c r="Y78" s="110"/>
      <c r="Z78" s="111"/>
    </row>
    <row r="79" spans="1:26" s="45" customFormat="1" x14ac:dyDescent="0.25">
      <c r="A79" s="127">
        <v>226</v>
      </c>
      <c r="B79" s="124" t="s">
        <v>83</v>
      </c>
      <c r="C79" s="408">
        <v>3573</v>
      </c>
      <c r="D79" s="412">
        <v>1.3321833333333335</v>
      </c>
      <c r="E79" s="420">
        <v>0</v>
      </c>
      <c r="F79" s="155">
        <v>0</v>
      </c>
      <c r="G79" s="419">
        <v>0</v>
      </c>
      <c r="H79" s="269">
        <v>1230</v>
      </c>
      <c r="I79" s="15">
        <v>1264</v>
      </c>
      <c r="J79" s="331">
        <v>0.97310126582278478</v>
      </c>
      <c r="K79" s="427">
        <v>0.97353598464309843</v>
      </c>
      <c r="L79" s="434">
        <v>0.60073360399999998</v>
      </c>
      <c r="M79" s="14">
        <f>Lisäosat[[#This Row],[HYTE-kerroin (sis. Kulttuurihyte)]]*Lisäosat[[#This Row],[Asukasmäärä 31.12.2024]]</f>
        <v>2146.4211670919999</v>
      </c>
      <c r="N79" s="427">
        <f>Lisäosat[[#This Row],[HYTE-kerroin (sis. Kulttuurihyte)]]/$N$7</f>
        <v>0.9330741341113703</v>
      </c>
      <c r="O79" s="439">
        <v>0</v>
      </c>
      <c r="P79" s="197">
        <v>478297.65215924999</v>
      </c>
      <c r="Q79" s="159">
        <v>0</v>
      </c>
      <c r="R79" s="159">
        <v>48767.785905279663</v>
      </c>
      <c r="S79" s="159">
        <v>68911.17312398908</v>
      </c>
      <c r="T79" s="159">
        <v>0</v>
      </c>
      <c r="U79" s="309">
        <f t="shared" si="2"/>
        <v>595976.61118851881</v>
      </c>
      <c r="V79" s="44"/>
      <c r="W79" s="44"/>
      <c r="X79" s="110"/>
      <c r="Y79" s="110"/>
      <c r="Z79" s="111"/>
    </row>
    <row r="80" spans="1:26" s="45" customFormat="1" x14ac:dyDescent="0.25">
      <c r="A80" s="127">
        <v>230</v>
      </c>
      <c r="B80" s="124" t="s">
        <v>84</v>
      </c>
      <c r="C80" s="408">
        <v>2170</v>
      </c>
      <c r="D80" s="412">
        <v>1.0844166666666666</v>
      </c>
      <c r="E80" s="420">
        <v>0</v>
      </c>
      <c r="F80" s="155">
        <v>0</v>
      </c>
      <c r="G80" s="419">
        <v>0</v>
      </c>
      <c r="H80" s="269">
        <v>666</v>
      </c>
      <c r="I80" s="15">
        <v>842</v>
      </c>
      <c r="J80" s="331">
        <v>0.79097387173396672</v>
      </c>
      <c r="K80" s="427">
        <v>0.79132722779309006</v>
      </c>
      <c r="L80" s="434">
        <v>0.57546676799999996</v>
      </c>
      <c r="M80" s="14">
        <f>Lisäosat[[#This Row],[HYTE-kerroin (sis. Kulttuurihyte)]]*Lisäosat[[#This Row],[Asukasmäärä 31.12.2024]]</f>
        <v>1248.76288656</v>
      </c>
      <c r="N80" s="427">
        <f>Lisäosat[[#This Row],[HYTE-kerroin (sis. Kulttuurihyte)]]/$N$7</f>
        <v>0.89382906613872204</v>
      </c>
      <c r="O80" s="439">
        <v>0</v>
      </c>
      <c r="P80" s="197">
        <v>236459.71098749997</v>
      </c>
      <c r="Q80" s="159">
        <v>0</v>
      </c>
      <c r="R80" s="159">
        <v>24074.864782040295</v>
      </c>
      <c r="S80" s="159">
        <v>40091.719549679627</v>
      </c>
      <c r="T80" s="159">
        <v>0</v>
      </c>
      <c r="U80" s="309">
        <f t="shared" si="2"/>
        <v>300626.29531921988</v>
      </c>
      <c r="V80" s="44"/>
      <c r="W80" s="44"/>
      <c r="X80" s="110"/>
      <c r="Y80" s="110"/>
      <c r="Z80" s="111"/>
    </row>
    <row r="81" spans="1:26" s="45" customFormat="1" x14ac:dyDescent="0.25">
      <c r="A81" s="127">
        <v>231</v>
      </c>
      <c r="B81" s="124" t="s">
        <v>85</v>
      </c>
      <c r="C81" s="408">
        <v>1241</v>
      </c>
      <c r="D81" s="412">
        <v>0.82343333333333335</v>
      </c>
      <c r="E81" s="420">
        <v>0</v>
      </c>
      <c r="F81" s="155">
        <v>0</v>
      </c>
      <c r="G81" s="419">
        <v>0</v>
      </c>
      <c r="H81" s="269">
        <v>396</v>
      </c>
      <c r="I81" s="15">
        <v>414</v>
      </c>
      <c r="J81" s="331">
        <v>0.95652173913043481</v>
      </c>
      <c r="K81" s="427">
        <v>0.95694905128862784</v>
      </c>
      <c r="L81" s="434">
        <v>0.58223237100000003</v>
      </c>
      <c r="M81" s="14">
        <f>Lisäosat[[#This Row],[HYTE-kerroin (sis. Kulttuurihyte)]]*Lisäosat[[#This Row],[Asukasmäärä 31.12.2024]]</f>
        <v>722.55037241100001</v>
      </c>
      <c r="N81" s="427">
        <f>Lisäosat[[#This Row],[HYTE-kerroin (sis. Kulttuurihyte)]]/$N$7</f>
        <v>0.90433756627743966</v>
      </c>
      <c r="O81" s="439">
        <v>0</v>
      </c>
      <c r="P81" s="197">
        <v>68455.792558999994</v>
      </c>
      <c r="Q81" s="159">
        <v>0</v>
      </c>
      <c r="R81" s="159">
        <v>16649.784292541601</v>
      </c>
      <c r="S81" s="159">
        <v>23197.587951238758</v>
      </c>
      <c r="T81" s="159">
        <v>0</v>
      </c>
      <c r="U81" s="309">
        <f t="shared" si="2"/>
        <v>108303.16480278036</v>
      </c>
      <c r="V81" s="44"/>
      <c r="W81" s="44"/>
      <c r="X81" s="110"/>
      <c r="Y81" s="110"/>
      <c r="Z81" s="111"/>
    </row>
    <row r="82" spans="1:26" s="45" customFormat="1" x14ac:dyDescent="0.25">
      <c r="A82" s="127">
        <v>232</v>
      </c>
      <c r="B82" s="124" t="s">
        <v>86</v>
      </c>
      <c r="C82" s="408">
        <v>12518</v>
      </c>
      <c r="D82" s="412">
        <v>9.5499999999999995E-3</v>
      </c>
      <c r="E82" s="420">
        <v>0</v>
      </c>
      <c r="F82" s="155">
        <v>0</v>
      </c>
      <c r="G82" s="419">
        <v>0</v>
      </c>
      <c r="H82" s="269">
        <v>5201</v>
      </c>
      <c r="I82" s="15">
        <v>4918</v>
      </c>
      <c r="J82" s="331">
        <v>1.057543716958113</v>
      </c>
      <c r="K82" s="427">
        <v>1.0580161592138297</v>
      </c>
      <c r="L82" s="434">
        <v>0.66798152899999996</v>
      </c>
      <c r="M82" s="14">
        <f>Lisäosat[[#This Row],[HYTE-kerroin (sis. Kulttuurihyte)]]*Lisäosat[[#This Row],[Asukasmäärä 31.12.2024]]</f>
        <v>8361.7927800220004</v>
      </c>
      <c r="N82" s="427">
        <f>Lisäosat[[#This Row],[HYTE-kerroin (sis. Kulttuurihyte)]]/$N$7</f>
        <v>1.0375252568259261</v>
      </c>
      <c r="O82" s="439">
        <v>0</v>
      </c>
      <c r="P82" s="197">
        <v>8008.4468309999993</v>
      </c>
      <c r="Q82" s="159">
        <v>0</v>
      </c>
      <c r="R82" s="159">
        <v>185684.33286016286</v>
      </c>
      <c r="S82" s="159">
        <v>268456.60987945332</v>
      </c>
      <c r="T82" s="159">
        <v>0</v>
      </c>
      <c r="U82" s="309">
        <f t="shared" si="2"/>
        <v>462149.38957061619</v>
      </c>
      <c r="V82" s="44"/>
      <c r="W82" s="44"/>
      <c r="X82" s="110"/>
      <c r="Y82" s="110"/>
      <c r="Z82" s="111"/>
    </row>
    <row r="83" spans="1:26" s="45" customFormat="1" x14ac:dyDescent="0.25">
      <c r="A83" s="127">
        <v>233</v>
      </c>
      <c r="B83" s="124" t="s">
        <v>87</v>
      </c>
      <c r="C83" s="408">
        <v>15050</v>
      </c>
      <c r="D83" s="412">
        <v>0</v>
      </c>
      <c r="E83" s="420">
        <v>0</v>
      </c>
      <c r="F83" s="155">
        <v>0</v>
      </c>
      <c r="G83" s="419">
        <v>0</v>
      </c>
      <c r="H83" s="269">
        <v>6118</v>
      </c>
      <c r="I83" s="15">
        <v>5987</v>
      </c>
      <c r="J83" s="331">
        <v>1.0218807416068147</v>
      </c>
      <c r="K83" s="427">
        <v>1.0223372519476135</v>
      </c>
      <c r="L83" s="434">
        <v>0.52607178300000002</v>
      </c>
      <c r="M83" s="14">
        <f>Lisäosat[[#This Row],[HYTE-kerroin (sis. Kulttuurihyte)]]*Lisäosat[[#This Row],[Asukasmäärä 31.12.2024]]</f>
        <v>7917.3803341500006</v>
      </c>
      <c r="N83" s="427">
        <f>Lisäosat[[#This Row],[HYTE-kerroin (sis. Kulttuurihyte)]]/$N$7</f>
        <v>0.81710756670630624</v>
      </c>
      <c r="O83" s="439">
        <v>0</v>
      </c>
      <c r="P83" s="197">
        <v>0</v>
      </c>
      <c r="Q83" s="159">
        <v>0</v>
      </c>
      <c r="R83" s="159">
        <v>215714.18249819841</v>
      </c>
      <c r="S83" s="159">
        <v>254188.68172748125</v>
      </c>
      <c r="T83" s="159">
        <v>0</v>
      </c>
      <c r="U83" s="309">
        <f t="shared" si="2"/>
        <v>469902.86422567966</v>
      </c>
      <c r="V83" s="44"/>
      <c r="W83" s="44"/>
      <c r="X83" s="110"/>
      <c r="Y83" s="110"/>
      <c r="Z83" s="111"/>
    </row>
    <row r="84" spans="1:26" s="45" customFormat="1" x14ac:dyDescent="0.25">
      <c r="A84" s="127">
        <v>235</v>
      </c>
      <c r="B84" s="124" t="s">
        <v>88</v>
      </c>
      <c r="C84" s="408">
        <v>10253</v>
      </c>
      <c r="D84" s="412">
        <v>0</v>
      </c>
      <c r="E84" s="420">
        <v>0</v>
      </c>
      <c r="F84" s="155">
        <v>3</v>
      </c>
      <c r="G84" s="419">
        <v>2.92597288598459E-4</v>
      </c>
      <c r="H84" s="269">
        <v>2574</v>
      </c>
      <c r="I84" s="15">
        <v>4451</v>
      </c>
      <c r="J84" s="331">
        <v>0.57829701190743654</v>
      </c>
      <c r="K84" s="427">
        <v>0.5785553576764092</v>
      </c>
      <c r="L84" s="434">
        <v>0.70107067999999995</v>
      </c>
      <c r="M84" s="14">
        <f>Lisäosat[[#This Row],[HYTE-kerroin (sis. Kulttuurihyte)]]*Lisäosat[[#This Row],[Asukasmäärä 31.12.2024]]</f>
        <v>7188.0776820399997</v>
      </c>
      <c r="N84" s="427">
        <f>Lisäosat[[#This Row],[HYTE-kerroin (sis. Kulttuurihyte)]]/$N$7</f>
        <v>1.0889201358741862</v>
      </c>
      <c r="O84" s="439">
        <v>0</v>
      </c>
      <c r="P84" s="197">
        <v>0</v>
      </c>
      <c r="Q84" s="159">
        <v>0</v>
      </c>
      <c r="R84" s="159">
        <v>83165.631713232244</v>
      </c>
      <c r="S84" s="159">
        <v>230774.31082494973</v>
      </c>
      <c r="T84" s="159">
        <v>0</v>
      </c>
      <c r="U84" s="309">
        <f t="shared" si="2"/>
        <v>313939.94253818196</v>
      </c>
      <c r="V84" s="44"/>
      <c r="W84" s="44"/>
      <c r="X84" s="110"/>
      <c r="Y84" s="110"/>
      <c r="Z84" s="111"/>
    </row>
    <row r="85" spans="1:26" s="45" customFormat="1" x14ac:dyDescent="0.25">
      <c r="A85" s="127">
        <v>236</v>
      </c>
      <c r="B85" s="124" t="s">
        <v>89</v>
      </c>
      <c r="C85" s="408">
        <v>4118</v>
      </c>
      <c r="D85" s="412">
        <v>0.37173333333333336</v>
      </c>
      <c r="E85" s="420">
        <v>0</v>
      </c>
      <c r="F85" s="155">
        <v>1</v>
      </c>
      <c r="G85" s="419">
        <v>2.4283632831471587E-4</v>
      </c>
      <c r="H85" s="269">
        <v>1535</v>
      </c>
      <c r="I85" s="15">
        <v>1698</v>
      </c>
      <c r="J85" s="331">
        <v>0.90400471142520611</v>
      </c>
      <c r="K85" s="427">
        <v>0.90440856236601896</v>
      </c>
      <c r="L85" s="434">
        <v>0.50879705500000005</v>
      </c>
      <c r="M85" s="14">
        <f>Lisäosat[[#This Row],[HYTE-kerroin (sis. Kulttuurihyte)]]*Lisäosat[[#This Row],[Asukasmäärä 31.12.2024]]</f>
        <v>2095.2262724900002</v>
      </c>
      <c r="N85" s="427">
        <f>Lisäosat[[#This Row],[HYTE-kerroin (sis. Kulttuurihyte)]]/$N$7</f>
        <v>0.7902760364518252</v>
      </c>
      <c r="O85" s="439">
        <v>0</v>
      </c>
      <c r="P85" s="197">
        <v>102548.14908800001</v>
      </c>
      <c r="Q85" s="159">
        <v>0</v>
      </c>
      <c r="R85" s="159">
        <v>52215.449526722186</v>
      </c>
      <c r="S85" s="159">
        <v>67267.553363305109</v>
      </c>
      <c r="T85" s="159">
        <v>0</v>
      </c>
      <c r="U85" s="309">
        <f t="shared" si="2"/>
        <v>222031.15197802731</v>
      </c>
      <c r="V85" s="44"/>
      <c r="W85" s="44"/>
      <c r="X85" s="110"/>
      <c r="Y85" s="110"/>
      <c r="Z85" s="111"/>
    </row>
    <row r="86" spans="1:26" s="45" customFormat="1" x14ac:dyDescent="0.25">
      <c r="A86" s="127">
        <v>239</v>
      </c>
      <c r="B86" s="124" t="s">
        <v>90</v>
      </c>
      <c r="C86" s="408">
        <v>1985</v>
      </c>
      <c r="D86" s="412">
        <v>1.5529000000000002</v>
      </c>
      <c r="E86" s="420">
        <v>0</v>
      </c>
      <c r="F86" s="155">
        <v>0</v>
      </c>
      <c r="G86" s="419">
        <v>0</v>
      </c>
      <c r="H86" s="269">
        <v>912</v>
      </c>
      <c r="I86" s="15">
        <v>705</v>
      </c>
      <c r="J86" s="331">
        <v>1.2936170212765958</v>
      </c>
      <c r="K86" s="427">
        <v>1.2941949258433436</v>
      </c>
      <c r="L86" s="434">
        <v>0.53264718</v>
      </c>
      <c r="M86" s="14">
        <f>Lisäosat[[#This Row],[HYTE-kerroin (sis. Kulttuurihyte)]]*Lisäosat[[#This Row],[Asukasmäärä 31.12.2024]]</f>
        <v>1057.3046523</v>
      </c>
      <c r="N86" s="427">
        <f>Lisäosat[[#This Row],[HYTE-kerroin (sis. Kulttuurihyte)]]/$N$7</f>
        <v>0.82732063423134761</v>
      </c>
      <c r="O86" s="439">
        <v>0</v>
      </c>
      <c r="P86" s="197">
        <v>619491.331305</v>
      </c>
      <c r="Q86" s="159">
        <v>0</v>
      </c>
      <c r="R86" s="159">
        <v>36017.056527742498</v>
      </c>
      <c r="S86" s="159">
        <v>33944.924256480481</v>
      </c>
      <c r="T86" s="159">
        <v>0</v>
      </c>
      <c r="U86" s="309">
        <f t="shared" si="2"/>
        <v>689453.31208922307</v>
      </c>
      <c r="V86" s="44"/>
      <c r="W86" s="44"/>
      <c r="X86" s="110"/>
      <c r="Y86" s="110"/>
      <c r="Z86" s="111"/>
    </row>
    <row r="87" spans="1:26" s="45" customFormat="1" x14ac:dyDescent="0.25">
      <c r="A87" s="127">
        <v>240</v>
      </c>
      <c r="B87" s="124" t="s">
        <v>91</v>
      </c>
      <c r="C87" s="408">
        <v>19402</v>
      </c>
      <c r="D87" s="412">
        <v>0.11808333333333333</v>
      </c>
      <c r="E87" s="420">
        <v>0</v>
      </c>
      <c r="F87" s="155">
        <v>4</v>
      </c>
      <c r="G87" s="419">
        <v>2.0616431295742706E-4</v>
      </c>
      <c r="H87" s="269">
        <v>8006</v>
      </c>
      <c r="I87" s="15">
        <v>6784</v>
      </c>
      <c r="J87" s="331">
        <v>1.180129716981132</v>
      </c>
      <c r="K87" s="427">
        <v>1.1806569227472754</v>
      </c>
      <c r="L87" s="434">
        <v>0.62995712100000001</v>
      </c>
      <c r="M87" s="14">
        <f>Lisäosat[[#This Row],[HYTE-kerroin (sis. Kulttuurihyte)]]*Lisäosat[[#This Row],[Asukasmäärä 31.12.2024]]</f>
        <v>12222.428061642</v>
      </c>
      <c r="N87" s="427">
        <f>Lisäosat[[#This Row],[HYTE-kerroin (sis. Kulttuurihyte)]]/$N$7</f>
        <v>0.97846481583601708</v>
      </c>
      <c r="O87" s="439">
        <v>0</v>
      </c>
      <c r="P87" s="197">
        <v>153477.62930499998</v>
      </c>
      <c r="Q87" s="159">
        <v>0</v>
      </c>
      <c r="R87" s="159">
        <v>321157.62072429981</v>
      </c>
      <c r="S87" s="159">
        <v>392402.88395609788</v>
      </c>
      <c r="T87" s="159">
        <v>0</v>
      </c>
      <c r="U87" s="309">
        <f t="shared" si="2"/>
        <v>867038.13398539764</v>
      </c>
      <c r="V87" s="44"/>
      <c r="W87" s="44"/>
      <c r="X87" s="110"/>
      <c r="Y87" s="110"/>
      <c r="Z87" s="111"/>
    </row>
    <row r="88" spans="1:26" s="45" customFormat="1" x14ac:dyDescent="0.25">
      <c r="A88" s="127">
        <v>241</v>
      </c>
      <c r="B88" s="124" t="s">
        <v>92</v>
      </c>
      <c r="C88" s="408">
        <v>7604</v>
      </c>
      <c r="D88" s="412">
        <v>9.1749999999999998E-2</v>
      </c>
      <c r="E88" s="420">
        <v>0</v>
      </c>
      <c r="F88" s="155">
        <v>1</v>
      </c>
      <c r="G88" s="419">
        <v>1.3150973172014729E-4</v>
      </c>
      <c r="H88" s="269">
        <v>2809</v>
      </c>
      <c r="I88" s="15">
        <v>3185</v>
      </c>
      <c r="J88" s="331">
        <v>0.88194662480376762</v>
      </c>
      <c r="K88" s="427">
        <v>0.88234062161558979</v>
      </c>
      <c r="L88" s="434">
        <v>0.62674073100000005</v>
      </c>
      <c r="M88" s="14">
        <f>Lisäosat[[#This Row],[HYTE-kerroin (sis. Kulttuurihyte)]]*Lisäosat[[#This Row],[Asukasmäärä 31.12.2024]]</f>
        <v>4765.7365185240005</v>
      </c>
      <c r="N88" s="427">
        <f>Lisäosat[[#This Row],[HYTE-kerroin (sis. Kulttuurihyte)]]/$N$7</f>
        <v>0.97346904018066616</v>
      </c>
      <c r="O88" s="439">
        <v>0</v>
      </c>
      <c r="P88" s="197">
        <v>46736.712329999995</v>
      </c>
      <c r="Q88" s="159">
        <v>0</v>
      </c>
      <c r="R88" s="159">
        <v>94064.639576444519</v>
      </c>
      <c r="S88" s="159">
        <v>153004.68488030336</v>
      </c>
      <c r="T88" s="159">
        <v>0</v>
      </c>
      <c r="U88" s="309">
        <f t="shared" si="2"/>
        <v>293806.03678674786</v>
      </c>
      <c r="V88" s="44"/>
      <c r="W88" s="44"/>
      <c r="X88" s="110"/>
      <c r="Y88" s="110"/>
      <c r="Z88" s="111"/>
    </row>
    <row r="89" spans="1:26" s="45" customFormat="1" x14ac:dyDescent="0.25">
      <c r="A89" s="127">
        <v>244</v>
      </c>
      <c r="B89" s="124" t="s">
        <v>93</v>
      </c>
      <c r="C89" s="408">
        <v>19657</v>
      </c>
      <c r="D89" s="412">
        <v>0</v>
      </c>
      <c r="E89" s="420">
        <v>0</v>
      </c>
      <c r="F89" s="155">
        <v>12</v>
      </c>
      <c r="G89" s="419">
        <v>6.1046955283105251E-4</v>
      </c>
      <c r="H89" s="269">
        <v>7038</v>
      </c>
      <c r="I89" s="15">
        <v>8545</v>
      </c>
      <c r="J89" s="331">
        <v>0.82363955529549449</v>
      </c>
      <c r="K89" s="427">
        <v>0.8240075042730749</v>
      </c>
      <c r="L89" s="434">
        <v>0.69388311899999999</v>
      </c>
      <c r="M89" s="14">
        <f>Lisäosat[[#This Row],[HYTE-kerroin (sis. Kulttuurihyte)]]*Lisäosat[[#This Row],[Asukasmäärä 31.12.2024]]</f>
        <v>13639.660470183</v>
      </c>
      <c r="N89" s="427">
        <f>Lisäosat[[#This Row],[HYTE-kerroin (sis. Kulttuurihyte)]]/$N$7</f>
        <v>1.0777562402442564</v>
      </c>
      <c r="O89" s="439">
        <v>0.93471999028578168</v>
      </c>
      <c r="P89" s="197">
        <v>0</v>
      </c>
      <c r="Q89" s="159">
        <v>0</v>
      </c>
      <c r="R89" s="159">
        <v>227089.16747117156</v>
      </c>
      <c r="S89" s="159">
        <v>437903.3427473295</v>
      </c>
      <c r="T89" s="159">
        <v>201376.74770556184</v>
      </c>
      <c r="U89" s="309">
        <f t="shared" si="2"/>
        <v>866369.2579240629</v>
      </c>
      <c r="V89" s="44"/>
      <c r="W89" s="44"/>
      <c r="X89" s="110"/>
      <c r="Y89" s="110"/>
      <c r="Z89" s="111"/>
    </row>
    <row r="90" spans="1:26" s="45" customFormat="1" x14ac:dyDescent="0.25">
      <c r="A90" s="127">
        <v>245</v>
      </c>
      <c r="B90" s="124" t="s">
        <v>94</v>
      </c>
      <c r="C90" s="408">
        <v>38461</v>
      </c>
      <c r="D90" s="412">
        <v>0</v>
      </c>
      <c r="E90" s="420">
        <v>0</v>
      </c>
      <c r="F90" s="155">
        <v>0</v>
      </c>
      <c r="G90" s="419">
        <v>0</v>
      </c>
      <c r="H90" s="269">
        <v>12255</v>
      </c>
      <c r="I90" s="15">
        <v>17292</v>
      </c>
      <c r="J90" s="331">
        <v>0.70870922970159611</v>
      </c>
      <c r="K90" s="427">
        <v>0.7090258352298201</v>
      </c>
      <c r="L90" s="434">
        <v>0.63189740299999997</v>
      </c>
      <c r="M90" s="14">
        <f>Lisäosat[[#This Row],[HYTE-kerroin (sis. Kulttuurihyte)]]*Lisäosat[[#This Row],[Asukasmäärä 31.12.2024]]</f>
        <v>24303.406016782999</v>
      </c>
      <c r="N90" s="427">
        <f>Lisäosat[[#This Row],[HYTE-kerroin (sis. Kulttuurihyte)]]/$N$7</f>
        <v>0.98147850931849756</v>
      </c>
      <c r="O90" s="439">
        <v>1.0889288487909561</v>
      </c>
      <c r="P90" s="197">
        <v>0</v>
      </c>
      <c r="Q90" s="159">
        <v>0</v>
      </c>
      <c r="R90" s="159">
        <v>382323.19393581303</v>
      </c>
      <c r="S90" s="159">
        <v>780264.49105239694</v>
      </c>
      <c r="T90" s="159">
        <v>459018.96528870467</v>
      </c>
      <c r="U90" s="309">
        <f t="shared" si="2"/>
        <v>1621606.6502769147</v>
      </c>
      <c r="V90" s="44"/>
      <c r="W90" s="44"/>
      <c r="X90" s="110"/>
      <c r="Y90" s="110"/>
      <c r="Z90" s="111"/>
    </row>
    <row r="91" spans="1:26" s="45" customFormat="1" x14ac:dyDescent="0.25">
      <c r="A91" s="127">
        <v>249</v>
      </c>
      <c r="B91" s="124" t="s">
        <v>95</v>
      </c>
      <c r="C91" s="408">
        <v>9128</v>
      </c>
      <c r="D91" s="412">
        <v>0.77045000000000008</v>
      </c>
      <c r="E91" s="420">
        <v>0</v>
      </c>
      <c r="F91" s="155">
        <v>0</v>
      </c>
      <c r="G91" s="419">
        <v>0</v>
      </c>
      <c r="H91" s="269">
        <v>3143</v>
      </c>
      <c r="I91" s="15">
        <v>3202</v>
      </c>
      <c r="J91" s="331">
        <v>0.98157401623985008</v>
      </c>
      <c r="K91" s="427">
        <v>0.98201252013803331</v>
      </c>
      <c r="L91" s="434">
        <v>0.49442956999999998</v>
      </c>
      <c r="M91" s="14">
        <f>Lisäosat[[#This Row],[HYTE-kerroin (sis. Kulttuurihyte)]]*Lisäosat[[#This Row],[Asukasmäärä 31.12.2024]]</f>
        <v>4513.1531149599996</v>
      </c>
      <c r="N91" s="427">
        <f>Lisäosat[[#This Row],[HYTE-kerroin (sis. Kulttuurihyte)]]/$N$7</f>
        <v>0.76796010716724805</v>
      </c>
      <c r="O91" s="439">
        <v>0</v>
      </c>
      <c r="P91" s="197">
        <v>471118.40252400003</v>
      </c>
      <c r="Q91" s="159">
        <v>0</v>
      </c>
      <c r="R91" s="159">
        <v>125672.62017915596</v>
      </c>
      <c r="S91" s="159">
        <v>144895.45686946198</v>
      </c>
      <c r="T91" s="159">
        <v>0</v>
      </c>
      <c r="U91" s="309">
        <f t="shared" si="2"/>
        <v>741686.47957261791</v>
      </c>
      <c r="V91" s="44"/>
      <c r="W91" s="44"/>
      <c r="X91" s="110"/>
      <c r="Y91" s="110"/>
      <c r="Z91" s="111"/>
    </row>
    <row r="92" spans="1:26" s="45" customFormat="1" x14ac:dyDescent="0.25">
      <c r="A92" s="127">
        <v>250</v>
      </c>
      <c r="B92" s="124" t="s">
        <v>96</v>
      </c>
      <c r="C92" s="408">
        <v>1703</v>
      </c>
      <c r="D92" s="412">
        <v>1.2127166666666667</v>
      </c>
      <c r="E92" s="420">
        <v>0</v>
      </c>
      <c r="F92" s="155">
        <v>0</v>
      </c>
      <c r="G92" s="419">
        <v>0</v>
      </c>
      <c r="H92" s="269">
        <v>544</v>
      </c>
      <c r="I92" s="15">
        <v>652</v>
      </c>
      <c r="J92" s="331">
        <v>0.83435582822085885</v>
      </c>
      <c r="K92" s="427">
        <v>0.83472856453731947</v>
      </c>
      <c r="L92" s="434">
        <v>0.47862321299999999</v>
      </c>
      <c r="M92" s="14">
        <f>Lisäosat[[#This Row],[HYTE-kerroin (sis. Kulttuurihyte)]]*Lisäosat[[#This Row],[Asukasmäärä 31.12.2024]]</f>
        <v>815.09533173900002</v>
      </c>
      <c r="N92" s="427">
        <f>Lisäosat[[#This Row],[HYTE-kerroin (sis. Kulttuurihyte)]]/$N$7</f>
        <v>0.74340928668204986</v>
      </c>
      <c r="O92" s="439">
        <v>0</v>
      </c>
      <c r="P92" s="197">
        <v>207527.29772774994</v>
      </c>
      <c r="Q92" s="159">
        <v>0</v>
      </c>
      <c r="R92" s="159">
        <v>19930.029290606912</v>
      </c>
      <c r="S92" s="159">
        <v>26168.757734587707</v>
      </c>
      <c r="T92" s="159">
        <v>0</v>
      </c>
      <c r="U92" s="309">
        <f t="shared" si="2"/>
        <v>253626.08475294456</v>
      </c>
      <c r="V92" s="44"/>
      <c r="W92" s="44"/>
      <c r="X92" s="110"/>
      <c r="Y92" s="110"/>
      <c r="Z92" s="111"/>
    </row>
    <row r="93" spans="1:26" s="45" customFormat="1" x14ac:dyDescent="0.25">
      <c r="A93" s="127">
        <v>256</v>
      </c>
      <c r="B93" s="124" t="s">
        <v>97</v>
      </c>
      <c r="C93" s="408">
        <v>1492</v>
      </c>
      <c r="D93" s="412">
        <v>1.6751833333333332</v>
      </c>
      <c r="E93" s="420">
        <v>0</v>
      </c>
      <c r="F93" s="155">
        <v>1</v>
      </c>
      <c r="G93" s="419">
        <v>6.7024128686327079E-4</v>
      </c>
      <c r="H93" s="269">
        <v>431</v>
      </c>
      <c r="I93" s="15">
        <v>485</v>
      </c>
      <c r="J93" s="331">
        <v>0.88865979381443294</v>
      </c>
      <c r="K93" s="427">
        <v>0.88905678963675416</v>
      </c>
      <c r="L93" s="434">
        <v>0.62369268</v>
      </c>
      <c r="M93" s="14">
        <f>Lisäosat[[#This Row],[HYTE-kerroin (sis. Kulttuurihyte)]]*Lisäosat[[#This Row],[Asukasmäärä 31.12.2024]]</f>
        <v>930.54947856000001</v>
      </c>
      <c r="N93" s="427">
        <f>Lisäosat[[#This Row],[HYTE-kerroin (sis. Kulttuurihyte)]]/$N$7</f>
        <v>0.96873473277949007</v>
      </c>
      <c r="O93" s="439">
        <v>0</v>
      </c>
      <c r="P93" s="197">
        <v>502299.09899399994</v>
      </c>
      <c r="Q93" s="159">
        <v>0</v>
      </c>
      <c r="R93" s="159">
        <v>18597.147676535282</v>
      </c>
      <c r="S93" s="159">
        <v>29875.430414415674</v>
      </c>
      <c r="T93" s="159">
        <v>0</v>
      </c>
      <c r="U93" s="309">
        <f t="shared" si="2"/>
        <v>550771.67708495096</v>
      </c>
      <c r="V93" s="44"/>
      <c r="W93" s="44"/>
      <c r="X93" s="110"/>
      <c r="Y93" s="110"/>
      <c r="Z93" s="111"/>
    </row>
    <row r="94" spans="1:26" s="45" customFormat="1" x14ac:dyDescent="0.25">
      <c r="A94" s="127">
        <v>257</v>
      </c>
      <c r="B94" s="124" t="s">
        <v>98</v>
      </c>
      <c r="C94" s="408">
        <v>41635</v>
      </c>
      <c r="D94" s="412">
        <v>0</v>
      </c>
      <c r="E94" s="420">
        <v>0</v>
      </c>
      <c r="F94" s="155">
        <v>9</v>
      </c>
      <c r="G94" s="419">
        <v>2.1616428485649093E-4</v>
      </c>
      <c r="H94" s="269">
        <v>10713</v>
      </c>
      <c r="I94" s="15">
        <v>19771</v>
      </c>
      <c r="J94" s="331">
        <v>0.5418542309443124</v>
      </c>
      <c r="K94" s="427">
        <v>0.54209629643156554</v>
      </c>
      <c r="L94" s="434">
        <v>0.64111231400000002</v>
      </c>
      <c r="M94" s="14">
        <f>Lisäosat[[#This Row],[HYTE-kerroin (sis. Kulttuurihyte)]]*Lisäosat[[#This Row],[Asukasmäärä 31.12.2024]]</f>
        <v>26692.711193390001</v>
      </c>
      <c r="N94" s="427">
        <f>Lisäosat[[#This Row],[HYTE-kerroin (sis. Kulttuurihyte)]]/$N$7</f>
        <v>0.99579133457912405</v>
      </c>
      <c r="O94" s="439">
        <v>0.98146499980238389</v>
      </c>
      <c r="P94" s="197">
        <v>0</v>
      </c>
      <c r="Q94" s="159">
        <v>0</v>
      </c>
      <c r="R94" s="159">
        <v>316433.91381303378</v>
      </c>
      <c r="S94" s="159">
        <v>856973.49168822193</v>
      </c>
      <c r="T94" s="159">
        <v>447861.71612382395</v>
      </c>
      <c r="U94" s="309">
        <f t="shared" si="2"/>
        <v>1621269.1216250798</v>
      </c>
      <c r="V94" s="44"/>
      <c r="W94" s="44"/>
      <c r="X94" s="110"/>
      <c r="Y94" s="110"/>
      <c r="Z94" s="111"/>
    </row>
    <row r="95" spans="1:26" s="45" customFormat="1" x14ac:dyDescent="0.25">
      <c r="A95" s="127">
        <v>260</v>
      </c>
      <c r="B95" s="124" t="s">
        <v>99</v>
      </c>
      <c r="C95" s="408">
        <v>9566</v>
      </c>
      <c r="D95" s="412">
        <v>1.2096</v>
      </c>
      <c r="E95" s="420">
        <v>0</v>
      </c>
      <c r="F95" s="155">
        <v>1</v>
      </c>
      <c r="G95" s="419">
        <v>1.0453690152623876E-4</v>
      </c>
      <c r="H95" s="269">
        <v>3020</v>
      </c>
      <c r="I95" s="15">
        <v>3026</v>
      </c>
      <c r="J95" s="331">
        <v>0.99801718440185061</v>
      </c>
      <c r="K95" s="427">
        <v>0.99846303404596659</v>
      </c>
      <c r="L95" s="434">
        <v>0.56377100199999997</v>
      </c>
      <c r="M95" s="14">
        <f>Lisäosat[[#This Row],[HYTE-kerroin (sis. Kulttuurihyte)]]*Lisäosat[[#This Row],[Asukasmäärä 31.12.2024]]</f>
        <v>5393.0334051319996</v>
      </c>
      <c r="N95" s="427">
        <f>Lisäosat[[#This Row],[HYTE-kerroin (sis. Kulttuurihyte)]]/$N$7</f>
        <v>0.8756629161838092</v>
      </c>
      <c r="O95" s="439">
        <v>0</v>
      </c>
      <c r="P95" s="197">
        <v>1162715.3112959999</v>
      </c>
      <c r="Q95" s="159">
        <v>0</v>
      </c>
      <c r="R95" s="159">
        <v>133909.18931924572</v>
      </c>
      <c r="S95" s="159">
        <v>173144.14539994998</v>
      </c>
      <c r="T95" s="159">
        <v>0</v>
      </c>
      <c r="U95" s="309">
        <f t="shared" si="2"/>
        <v>1469768.6460151956</v>
      </c>
      <c r="V95" s="44"/>
      <c r="W95" s="44"/>
      <c r="X95" s="110"/>
      <c r="Y95" s="110"/>
      <c r="Z95" s="111"/>
    </row>
    <row r="96" spans="1:26" s="45" customFormat="1" x14ac:dyDescent="0.25">
      <c r="A96" s="127">
        <v>261</v>
      </c>
      <c r="B96" s="124" t="s">
        <v>100</v>
      </c>
      <c r="C96" s="408">
        <v>6837</v>
      </c>
      <c r="D96" s="412">
        <v>1.62395</v>
      </c>
      <c r="E96" s="420">
        <v>0</v>
      </c>
      <c r="F96" s="155">
        <v>26</v>
      </c>
      <c r="G96" s="419">
        <v>3.8028375018282871E-3</v>
      </c>
      <c r="H96" s="269">
        <v>4037</v>
      </c>
      <c r="I96" s="15">
        <v>3526</v>
      </c>
      <c r="J96" s="331">
        <v>1.1449234259784458</v>
      </c>
      <c r="K96" s="427">
        <v>1.1454349038467537</v>
      </c>
      <c r="L96" s="434">
        <v>0.52025480199999996</v>
      </c>
      <c r="M96" s="14">
        <f>Lisäosat[[#This Row],[HYTE-kerroin (sis. Kulttuurihyte)]]*Lisäosat[[#This Row],[Asukasmäärä 31.12.2024]]</f>
        <v>3556.9820812739999</v>
      </c>
      <c r="N96" s="427">
        <f>Lisäosat[[#This Row],[HYTE-kerroin (sis. Kulttuurihyte)]]/$N$7</f>
        <v>0.80807248947144372</v>
      </c>
      <c r="O96" s="439">
        <v>1.5849809783923769</v>
      </c>
      <c r="P96" s="197">
        <v>2231359.0877654999</v>
      </c>
      <c r="Q96" s="159">
        <v>0</v>
      </c>
      <c r="R96" s="159">
        <v>109795.36489515557</v>
      </c>
      <c r="S96" s="159">
        <v>114197.44258937112</v>
      </c>
      <c r="T96" s="159">
        <v>118768.20384398475</v>
      </c>
      <c r="U96" s="309">
        <f t="shared" si="2"/>
        <v>2574120.0990940114</v>
      </c>
      <c r="V96" s="44"/>
      <c r="W96" s="44"/>
      <c r="X96" s="110"/>
      <c r="Y96" s="110"/>
      <c r="Z96" s="111"/>
    </row>
    <row r="97" spans="1:26" s="45" customFormat="1" x14ac:dyDescent="0.25">
      <c r="A97" s="127">
        <v>263</v>
      </c>
      <c r="B97" s="124" t="s">
        <v>101</v>
      </c>
      <c r="C97" s="408">
        <v>7354</v>
      </c>
      <c r="D97" s="412">
        <v>0.83309999999999995</v>
      </c>
      <c r="E97" s="420">
        <v>0</v>
      </c>
      <c r="F97" s="155">
        <v>0</v>
      </c>
      <c r="G97" s="419">
        <v>0</v>
      </c>
      <c r="H97" s="269">
        <v>2231</v>
      </c>
      <c r="I97" s="15">
        <v>2709</v>
      </c>
      <c r="J97" s="331">
        <v>0.82355112587670731</v>
      </c>
      <c r="K97" s="427">
        <v>0.82391903534973254</v>
      </c>
      <c r="L97" s="434">
        <v>0.61570498399999996</v>
      </c>
      <c r="M97" s="14">
        <f>Lisäosat[[#This Row],[HYTE-kerroin (sis. Kulttuurihyte)]]*Lisäosat[[#This Row],[Asukasmäärä 31.12.2024]]</f>
        <v>4527.8944523359996</v>
      </c>
      <c r="N97" s="427">
        <f>Lisäosat[[#This Row],[HYTE-kerroin (sis. Kulttuurihyte)]]/$N$7</f>
        <v>0.95632804788768755</v>
      </c>
      <c r="O97" s="439">
        <v>0</v>
      </c>
      <c r="P97" s="197">
        <v>410422.09962599998</v>
      </c>
      <c r="Q97" s="159">
        <v>0</v>
      </c>
      <c r="R97" s="159">
        <v>84948.590215186297</v>
      </c>
      <c r="S97" s="159">
        <v>145368.72971431236</v>
      </c>
      <c r="T97" s="159">
        <v>0</v>
      </c>
      <c r="U97" s="309">
        <f t="shared" si="2"/>
        <v>640739.41955549864</v>
      </c>
      <c r="V97" s="44"/>
      <c r="W97" s="44"/>
      <c r="X97" s="110"/>
      <c r="Y97" s="110"/>
      <c r="Z97" s="111"/>
    </row>
    <row r="98" spans="1:26" s="45" customFormat="1" x14ac:dyDescent="0.25">
      <c r="A98" s="127">
        <v>265</v>
      </c>
      <c r="B98" s="124" t="s">
        <v>102</v>
      </c>
      <c r="C98" s="408">
        <v>1011</v>
      </c>
      <c r="D98" s="412">
        <v>1.7096</v>
      </c>
      <c r="E98" s="420">
        <v>0</v>
      </c>
      <c r="F98" s="155">
        <v>0</v>
      </c>
      <c r="G98" s="419">
        <v>0</v>
      </c>
      <c r="H98" s="269">
        <v>237</v>
      </c>
      <c r="I98" s="15">
        <v>335</v>
      </c>
      <c r="J98" s="331">
        <v>0.70746268656716416</v>
      </c>
      <c r="K98" s="427">
        <v>0.70777873522039492</v>
      </c>
      <c r="L98" s="434">
        <v>0.52286302200000001</v>
      </c>
      <c r="M98" s="14">
        <f>Lisäosat[[#This Row],[HYTE-kerroin (sis. Kulttuurihyte)]]*Lisäosat[[#This Row],[Asukasmäärä 31.12.2024]]</f>
        <v>528.61451524200004</v>
      </c>
      <c r="N98" s="427">
        <f>Lisäosat[[#This Row],[HYTE-kerroin (sis. Kulttuurihyte)]]/$N$7</f>
        <v>0.81212364060044229</v>
      </c>
      <c r="O98" s="439">
        <v>0</v>
      </c>
      <c r="P98" s="197">
        <v>347357.67343199998</v>
      </c>
      <c r="Q98" s="159">
        <v>0</v>
      </c>
      <c r="R98" s="159">
        <v>10032.211504335626</v>
      </c>
      <c r="S98" s="159">
        <v>16971.248203374467</v>
      </c>
      <c r="T98" s="159">
        <v>0</v>
      </c>
      <c r="U98" s="309">
        <f t="shared" si="2"/>
        <v>374361.13313971006</v>
      </c>
      <c r="V98" s="44"/>
      <c r="W98" s="44"/>
      <c r="X98" s="110"/>
      <c r="Y98" s="110"/>
      <c r="Z98" s="111"/>
    </row>
    <row r="99" spans="1:26" s="45" customFormat="1" x14ac:dyDescent="0.25">
      <c r="A99" s="127">
        <v>271</v>
      </c>
      <c r="B99" s="124" t="s">
        <v>103</v>
      </c>
      <c r="C99" s="408">
        <v>6668</v>
      </c>
      <c r="D99" s="412">
        <v>0</v>
      </c>
      <c r="E99" s="420">
        <v>0</v>
      </c>
      <c r="F99" s="155">
        <v>0</v>
      </c>
      <c r="G99" s="419">
        <v>0</v>
      </c>
      <c r="H99" s="269">
        <v>2274</v>
      </c>
      <c r="I99" s="15">
        <v>2602</v>
      </c>
      <c r="J99" s="331">
        <v>0.87394312067640278</v>
      </c>
      <c r="K99" s="427">
        <v>0.87433354203930214</v>
      </c>
      <c r="L99" s="434">
        <v>0.55222765299999999</v>
      </c>
      <c r="M99" s="14">
        <f>Lisäosat[[#This Row],[HYTE-kerroin (sis. Kulttuurihyte)]]*Lisäosat[[#This Row],[Asukasmäärä 31.12.2024]]</f>
        <v>3682.2539902039998</v>
      </c>
      <c r="N99" s="427">
        <f>Lisäosat[[#This Row],[HYTE-kerroin (sis. Kulttuurihyte)]]/$N$7</f>
        <v>0.85773350404304882</v>
      </c>
      <c r="O99" s="439">
        <v>0</v>
      </c>
      <c r="P99" s="197">
        <v>0</v>
      </c>
      <c r="Q99" s="159">
        <v>0</v>
      </c>
      <c r="R99" s="159">
        <v>81737.3859376193</v>
      </c>
      <c r="S99" s="159">
        <v>118219.31599250356</v>
      </c>
      <c r="T99" s="159">
        <v>0</v>
      </c>
      <c r="U99" s="309">
        <f t="shared" si="2"/>
        <v>199956.70193012286</v>
      </c>
      <c r="V99" s="44"/>
      <c r="W99" s="44"/>
      <c r="X99" s="110"/>
      <c r="Y99" s="110"/>
      <c r="Z99" s="111"/>
    </row>
    <row r="100" spans="1:26" s="45" customFormat="1" x14ac:dyDescent="0.25">
      <c r="A100" s="127">
        <v>272</v>
      </c>
      <c r="B100" s="124" t="s">
        <v>104</v>
      </c>
      <c r="C100" s="408">
        <v>48367</v>
      </c>
      <c r="D100" s="412">
        <v>0</v>
      </c>
      <c r="E100" s="420">
        <v>0</v>
      </c>
      <c r="F100" s="155">
        <v>1</v>
      </c>
      <c r="G100" s="419">
        <v>2.0675253788740258E-5</v>
      </c>
      <c r="H100" s="269">
        <v>21321</v>
      </c>
      <c r="I100" s="15">
        <v>20271</v>
      </c>
      <c r="J100" s="331">
        <v>1.0517981352671304</v>
      </c>
      <c r="K100" s="427">
        <v>1.0522680107678932</v>
      </c>
      <c r="L100" s="434">
        <v>0.624808315</v>
      </c>
      <c r="M100" s="14">
        <f>Lisäosat[[#This Row],[HYTE-kerroin (sis. Kulttuurihyte)]]*Lisäosat[[#This Row],[Asukasmäärä 31.12.2024]]</f>
        <v>30220.103771605001</v>
      </c>
      <c r="N100" s="427">
        <f>Lisäosat[[#This Row],[HYTE-kerroin (sis. Kulttuurihyte)]]/$N$7</f>
        <v>0.97046756436187209</v>
      </c>
      <c r="O100" s="439">
        <v>0.31785300525417615</v>
      </c>
      <c r="P100" s="197">
        <v>0</v>
      </c>
      <c r="Q100" s="159">
        <v>0</v>
      </c>
      <c r="R100" s="159">
        <v>713548.55721288593</v>
      </c>
      <c r="S100" s="159">
        <v>970220.95884909213</v>
      </c>
      <c r="T100" s="159">
        <v>168494.61550421099</v>
      </c>
      <c r="U100" s="309">
        <f t="shared" si="2"/>
        <v>1852264.131566189</v>
      </c>
      <c r="V100" s="44"/>
      <c r="W100" s="44"/>
      <c r="X100" s="110"/>
      <c r="Y100" s="110"/>
      <c r="Z100" s="111"/>
    </row>
    <row r="101" spans="1:26" s="45" customFormat="1" x14ac:dyDescent="0.25">
      <c r="A101" s="127">
        <v>273</v>
      </c>
      <c r="B101" s="124" t="s">
        <v>105</v>
      </c>
      <c r="C101" s="408">
        <v>3987</v>
      </c>
      <c r="D101" s="412">
        <v>1.8112166666666667</v>
      </c>
      <c r="E101" s="420">
        <v>0</v>
      </c>
      <c r="F101" s="155">
        <v>3</v>
      </c>
      <c r="G101" s="419">
        <v>7.5244544770504136E-4</v>
      </c>
      <c r="H101" s="269">
        <v>1703</v>
      </c>
      <c r="I101" s="15">
        <v>1784</v>
      </c>
      <c r="J101" s="331">
        <v>0.95459641255605376</v>
      </c>
      <c r="K101" s="427">
        <v>0.95502286460263608</v>
      </c>
      <c r="L101" s="434">
        <v>0.51611434199999995</v>
      </c>
      <c r="M101" s="14">
        <f>Lisäosat[[#This Row],[HYTE-kerroin (sis. Kulttuurihyte)]]*Lisäosat[[#This Row],[Asukasmäärä 31.12.2024]]</f>
        <v>2057.7478815539998</v>
      </c>
      <c r="N101" s="427">
        <f>Lisäosat[[#This Row],[HYTE-kerroin (sis. Kulttuurihyte)]]/$N$7</f>
        <v>0.80164142567944252</v>
      </c>
      <c r="O101" s="439">
        <v>0</v>
      </c>
      <c r="P101" s="197">
        <v>1451268.8512245</v>
      </c>
      <c r="Q101" s="159">
        <v>0</v>
      </c>
      <c r="R101" s="159">
        <v>53383.619779613357</v>
      </c>
      <c r="S101" s="159">
        <v>66064.304007681989</v>
      </c>
      <c r="T101" s="159">
        <v>0</v>
      </c>
      <c r="U101" s="309">
        <f t="shared" si="2"/>
        <v>1570716.7750117953</v>
      </c>
      <c r="V101" s="44"/>
      <c r="W101" s="44"/>
      <c r="X101" s="110"/>
      <c r="Y101" s="110"/>
      <c r="Z101" s="111"/>
    </row>
    <row r="102" spans="1:26" s="45" customFormat="1" x14ac:dyDescent="0.25">
      <c r="A102" s="127">
        <v>275</v>
      </c>
      <c r="B102" s="124" t="s">
        <v>106</v>
      </c>
      <c r="C102" s="408">
        <v>2441</v>
      </c>
      <c r="D102" s="412">
        <v>0.98441666666666672</v>
      </c>
      <c r="E102" s="420">
        <v>0</v>
      </c>
      <c r="F102" s="155">
        <v>0</v>
      </c>
      <c r="G102" s="419">
        <v>0</v>
      </c>
      <c r="H102" s="269">
        <v>762</v>
      </c>
      <c r="I102" s="15">
        <v>869</v>
      </c>
      <c r="J102" s="331">
        <v>0.87686996547756046</v>
      </c>
      <c r="K102" s="427">
        <v>0.87726169436575441</v>
      </c>
      <c r="L102" s="434">
        <v>0.71174004700000004</v>
      </c>
      <c r="M102" s="14">
        <f>Lisäosat[[#This Row],[HYTE-kerroin (sis. Kulttuurihyte)]]*Lisäosat[[#This Row],[Asukasmäärä 31.12.2024]]</f>
        <v>1737.357454727</v>
      </c>
      <c r="N102" s="427">
        <f>Lisäosat[[#This Row],[HYTE-kerroin (sis. Kulttuurihyte)]]/$N$7</f>
        <v>1.1054920577855856</v>
      </c>
      <c r="O102" s="439">
        <v>0</v>
      </c>
      <c r="P102" s="197">
        <v>160974.36297250001</v>
      </c>
      <c r="Q102" s="159">
        <v>0</v>
      </c>
      <c r="R102" s="159">
        <v>30022.369059174227</v>
      </c>
      <c r="S102" s="159">
        <v>55778.121356838878</v>
      </c>
      <c r="T102" s="159">
        <v>0</v>
      </c>
      <c r="U102" s="309">
        <f t="shared" si="2"/>
        <v>246774.85338851312</v>
      </c>
      <c r="V102" s="44"/>
      <c r="W102" s="44"/>
      <c r="X102" s="110"/>
      <c r="Y102" s="110"/>
      <c r="Z102" s="111"/>
    </row>
    <row r="103" spans="1:26" s="45" customFormat="1" x14ac:dyDescent="0.25">
      <c r="A103" s="127">
        <v>276</v>
      </c>
      <c r="B103" s="124" t="s">
        <v>107</v>
      </c>
      <c r="C103" s="408">
        <v>15071</v>
      </c>
      <c r="D103" s="412">
        <v>0</v>
      </c>
      <c r="E103" s="420">
        <v>0</v>
      </c>
      <c r="F103" s="155">
        <v>1</v>
      </c>
      <c r="G103" s="419">
        <v>6.6352597704200117E-5</v>
      </c>
      <c r="H103" s="269">
        <v>3817</v>
      </c>
      <c r="I103" s="15">
        <v>6731</v>
      </c>
      <c r="J103" s="331">
        <v>0.56707770019313619</v>
      </c>
      <c r="K103" s="427">
        <v>0.5673310338979749</v>
      </c>
      <c r="L103" s="434">
        <v>0.73102880800000003</v>
      </c>
      <c r="M103" s="14">
        <f>Lisäosat[[#This Row],[HYTE-kerroin (sis. Kulttuurihyte)]]*Lisäosat[[#This Row],[Asukasmäärä 31.12.2024]]</f>
        <v>11017.335165368</v>
      </c>
      <c r="N103" s="427">
        <f>Lisäosat[[#This Row],[HYTE-kerroin (sis. Kulttuurihyte)]]/$N$7</f>
        <v>1.1354518333804866</v>
      </c>
      <c r="O103" s="439">
        <v>8.1150127379692183E-2</v>
      </c>
      <c r="P103" s="197">
        <v>0</v>
      </c>
      <c r="Q103" s="159">
        <v>0</v>
      </c>
      <c r="R103" s="159">
        <v>119874.44908650684</v>
      </c>
      <c r="S103" s="159">
        <v>353713.19598673412</v>
      </c>
      <c r="T103" s="159">
        <v>13404.228724343178</v>
      </c>
      <c r="U103" s="309">
        <f t="shared" si="2"/>
        <v>486991.87379758415</v>
      </c>
      <c r="V103" s="44"/>
      <c r="W103" s="44"/>
      <c r="X103" s="110"/>
      <c r="Y103" s="110"/>
      <c r="Z103" s="111"/>
    </row>
    <row r="104" spans="1:26" s="45" customFormat="1" x14ac:dyDescent="0.25">
      <c r="A104" s="127">
        <v>280</v>
      </c>
      <c r="B104" s="124" t="s">
        <v>108</v>
      </c>
      <c r="C104" s="408">
        <v>1986</v>
      </c>
      <c r="D104" s="412">
        <v>1.3017666666666665</v>
      </c>
      <c r="E104" s="420">
        <v>0</v>
      </c>
      <c r="F104" s="155">
        <v>0</v>
      </c>
      <c r="G104" s="419">
        <v>0</v>
      </c>
      <c r="H104" s="269">
        <v>595</v>
      </c>
      <c r="I104" s="15">
        <v>866</v>
      </c>
      <c r="J104" s="331">
        <v>0.68706697459584298</v>
      </c>
      <c r="K104" s="427">
        <v>0.68737391176175056</v>
      </c>
      <c r="L104" s="434">
        <v>0.54345563500000005</v>
      </c>
      <c r="M104" s="14">
        <f>Lisäosat[[#This Row],[HYTE-kerroin (sis. Kulttuurihyte)]]*Lisäosat[[#This Row],[Asukasmäärä 31.12.2024]]</f>
        <v>1079.30289111</v>
      </c>
      <c r="N104" s="427">
        <f>Lisäosat[[#This Row],[HYTE-kerroin (sis. Kulttuurihyte)]]/$N$7</f>
        <v>0.84410859102792923</v>
      </c>
      <c r="O104" s="439">
        <v>0</v>
      </c>
      <c r="P104" s="197">
        <v>259784.73467099995</v>
      </c>
      <c r="Q104" s="159">
        <v>0</v>
      </c>
      <c r="R104" s="159">
        <v>19139.046734398889</v>
      </c>
      <c r="S104" s="159">
        <v>34651.181009022934</v>
      </c>
      <c r="T104" s="159">
        <v>0</v>
      </c>
      <c r="U104" s="309">
        <f t="shared" si="2"/>
        <v>313574.96241442178</v>
      </c>
      <c r="V104" s="44"/>
      <c r="W104" s="44"/>
      <c r="X104" s="110"/>
      <c r="Y104" s="110"/>
      <c r="Z104" s="111"/>
    </row>
    <row r="105" spans="1:26" s="45" customFormat="1" x14ac:dyDescent="0.25">
      <c r="A105" s="127">
        <v>284</v>
      </c>
      <c r="B105" s="124" t="s">
        <v>109</v>
      </c>
      <c r="C105" s="408">
        <v>2186</v>
      </c>
      <c r="D105" s="412">
        <v>7.1333333333333335E-3</v>
      </c>
      <c r="E105" s="420">
        <v>0</v>
      </c>
      <c r="F105" s="155">
        <v>0</v>
      </c>
      <c r="G105" s="419">
        <v>0</v>
      </c>
      <c r="H105" s="269">
        <v>856</v>
      </c>
      <c r="I105" s="15">
        <v>860</v>
      </c>
      <c r="J105" s="331">
        <v>0.99534883720930234</v>
      </c>
      <c r="K105" s="427">
        <v>0.99579349480816626</v>
      </c>
      <c r="L105" s="434">
        <v>0.63744475899999997</v>
      </c>
      <c r="M105" s="14">
        <f>Lisäosat[[#This Row],[HYTE-kerroin (sis. Kulttuurihyte)]]*Lisäosat[[#This Row],[Asukasmäärä 31.12.2024]]</f>
        <v>1393.4542431739999</v>
      </c>
      <c r="N105" s="427">
        <f>Lisäosat[[#This Row],[HYTE-kerroin (sis. Kulttuurihyte)]]/$N$7</f>
        <v>0.99009479840544456</v>
      </c>
      <c r="O105" s="439">
        <v>0</v>
      </c>
      <c r="P105" s="197">
        <v>1044.6063320000001</v>
      </c>
      <c r="Q105" s="159">
        <v>0</v>
      </c>
      <c r="R105" s="159">
        <v>30518.80020670213</v>
      </c>
      <c r="S105" s="159">
        <v>44737.05722992662</v>
      </c>
      <c r="T105" s="159">
        <v>0</v>
      </c>
      <c r="U105" s="309">
        <f t="shared" si="2"/>
        <v>76300.463768628746</v>
      </c>
      <c r="V105" s="44"/>
      <c r="W105" s="44"/>
      <c r="X105" s="110"/>
      <c r="Y105" s="110"/>
      <c r="Z105" s="111"/>
    </row>
    <row r="106" spans="1:26" s="45" customFormat="1" x14ac:dyDescent="0.25">
      <c r="A106" s="127">
        <v>285</v>
      </c>
      <c r="B106" s="124" t="s">
        <v>110</v>
      </c>
      <c r="C106" s="408">
        <v>50210</v>
      </c>
      <c r="D106" s="412">
        <v>0</v>
      </c>
      <c r="E106" s="420">
        <v>0</v>
      </c>
      <c r="F106" s="155">
        <v>2</v>
      </c>
      <c r="G106" s="419">
        <v>3.9832702648874727E-5</v>
      </c>
      <c r="H106" s="269">
        <v>21513</v>
      </c>
      <c r="I106" s="15">
        <v>19161</v>
      </c>
      <c r="J106" s="331">
        <v>1.1227493345858777</v>
      </c>
      <c r="K106" s="427">
        <v>1.1232509065017526</v>
      </c>
      <c r="L106" s="434">
        <v>0.64259284400000005</v>
      </c>
      <c r="M106" s="14">
        <f>Lisäosat[[#This Row],[HYTE-kerroin (sis. Kulttuurihyte)]]*Lisäosat[[#This Row],[Asukasmäärä 31.12.2024]]</f>
        <v>32264.586697240004</v>
      </c>
      <c r="N106" s="427">
        <f>Lisäosat[[#This Row],[HYTE-kerroin (sis. Kulttuurihyte)]]/$N$7</f>
        <v>0.99809093000474625</v>
      </c>
      <c r="O106" s="439">
        <v>0</v>
      </c>
      <c r="P106" s="197">
        <v>0</v>
      </c>
      <c r="Q106" s="159">
        <v>0</v>
      </c>
      <c r="R106" s="159">
        <v>790705.96077665105</v>
      </c>
      <c r="S106" s="159">
        <v>1035859.3894597769</v>
      </c>
      <c r="T106" s="159">
        <v>0</v>
      </c>
      <c r="U106" s="309">
        <f t="shared" si="2"/>
        <v>1826565.350236428</v>
      </c>
      <c r="V106" s="44"/>
      <c r="W106" s="44"/>
      <c r="X106" s="110"/>
      <c r="Y106" s="110"/>
      <c r="Z106" s="111"/>
    </row>
    <row r="107" spans="1:26" s="45" customFormat="1" x14ac:dyDescent="0.25">
      <c r="A107" s="127">
        <v>286</v>
      </c>
      <c r="B107" s="124" t="s">
        <v>111</v>
      </c>
      <c r="C107" s="408">
        <v>78386</v>
      </c>
      <c r="D107" s="412">
        <v>0</v>
      </c>
      <c r="E107" s="420">
        <v>0</v>
      </c>
      <c r="F107" s="155">
        <v>2</v>
      </c>
      <c r="G107" s="419">
        <v>2.5514760288827087E-5</v>
      </c>
      <c r="H107" s="269">
        <v>29271</v>
      </c>
      <c r="I107" s="15">
        <v>30734</v>
      </c>
      <c r="J107" s="331">
        <v>0.95239799570508232</v>
      </c>
      <c r="K107" s="427">
        <v>0.95282346564094955</v>
      </c>
      <c r="L107" s="434">
        <v>0.60971215499999998</v>
      </c>
      <c r="M107" s="14">
        <f>Lisäosat[[#This Row],[HYTE-kerroin (sis. Kulttuurihyte)]]*Lisäosat[[#This Row],[Asukasmäärä 31.12.2024]]</f>
        <v>47792.896981829996</v>
      </c>
      <c r="N107" s="427">
        <f>Lisäosat[[#This Row],[HYTE-kerroin (sis. Kulttuurihyte)]]/$N$7</f>
        <v>0.94701983923609945</v>
      </c>
      <c r="O107" s="439">
        <v>0</v>
      </c>
      <c r="P107" s="197">
        <v>0</v>
      </c>
      <c r="Q107" s="159">
        <v>0</v>
      </c>
      <c r="R107" s="159">
        <v>1047126.0428917952</v>
      </c>
      <c r="S107" s="159">
        <v>1534398.1174365198</v>
      </c>
      <c r="T107" s="159">
        <v>0</v>
      </c>
      <c r="U107" s="309">
        <f t="shared" si="2"/>
        <v>2581524.1603283151</v>
      </c>
      <c r="V107" s="44"/>
      <c r="W107" s="44"/>
      <c r="X107" s="110"/>
      <c r="Y107" s="110"/>
      <c r="Z107" s="111"/>
    </row>
    <row r="108" spans="1:26" s="45" customFormat="1" x14ac:dyDescent="0.25">
      <c r="A108" s="127">
        <v>287</v>
      </c>
      <c r="B108" s="124" t="s">
        <v>112</v>
      </c>
      <c r="C108" s="408">
        <v>6121</v>
      </c>
      <c r="D108" s="412">
        <v>0.94283333333333341</v>
      </c>
      <c r="E108" s="420">
        <v>0</v>
      </c>
      <c r="F108" s="155">
        <v>0</v>
      </c>
      <c r="G108" s="419">
        <v>0</v>
      </c>
      <c r="H108" s="269">
        <v>2355</v>
      </c>
      <c r="I108" s="15">
        <v>2414</v>
      </c>
      <c r="J108" s="331">
        <v>0.97555923777961884</v>
      </c>
      <c r="K108" s="427">
        <v>0.97599505466311143</v>
      </c>
      <c r="L108" s="434">
        <v>0.59189514899999995</v>
      </c>
      <c r="M108" s="14">
        <f>Lisäosat[[#This Row],[HYTE-kerroin (sis. Kulttuurihyte)]]*Lisäosat[[#This Row],[Asukasmäärä 31.12.2024]]</f>
        <v>3622.9902070289995</v>
      </c>
      <c r="N108" s="427">
        <f>Lisäosat[[#This Row],[HYTE-kerroin (sis. Kulttuurihyte)]]/$N$7</f>
        <v>0.91934602952208999</v>
      </c>
      <c r="O108" s="439">
        <v>0</v>
      </c>
      <c r="P108" s="197">
        <v>386604.83900500002</v>
      </c>
      <c r="Q108" s="159">
        <v>0</v>
      </c>
      <c r="R108" s="159">
        <v>83756.401528892529</v>
      </c>
      <c r="S108" s="159">
        <v>116316.64335538643</v>
      </c>
      <c r="T108" s="159">
        <v>0</v>
      </c>
      <c r="U108" s="309">
        <f t="shared" si="2"/>
        <v>586677.88388927898</v>
      </c>
      <c r="V108" s="44"/>
      <c r="W108" s="44"/>
      <c r="X108" s="110"/>
      <c r="Y108" s="110"/>
      <c r="Z108" s="111"/>
    </row>
    <row r="109" spans="1:26" s="45" customFormat="1" x14ac:dyDescent="0.25">
      <c r="A109" s="127">
        <v>288</v>
      </c>
      <c r="B109" s="124" t="s">
        <v>113</v>
      </c>
      <c r="C109" s="408">
        <v>6342</v>
      </c>
      <c r="D109" s="412">
        <v>0</v>
      </c>
      <c r="E109" s="420">
        <v>0</v>
      </c>
      <c r="F109" s="155">
        <v>0</v>
      </c>
      <c r="G109" s="419">
        <v>0</v>
      </c>
      <c r="H109" s="269">
        <v>2178</v>
      </c>
      <c r="I109" s="15">
        <v>2807</v>
      </c>
      <c r="J109" s="331">
        <v>0.77591734948343427</v>
      </c>
      <c r="K109" s="427">
        <v>0.77626397926049362</v>
      </c>
      <c r="L109" s="434">
        <v>0.655901399</v>
      </c>
      <c r="M109" s="14">
        <f>Lisäosat[[#This Row],[HYTE-kerroin (sis. Kulttuurihyte)]]*Lisäosat[[#This Row],[Asukasmäärä 31.12.2024]]</f>
        <v>4159.7266724580004</v>
      </c>
      <c r="N109" s="427">
        <f>Lisäosat[[#This Row],[HYTE-kerroin (sis. Kulttuurihyte)]]/$N$7</f>
        <v>1.0187621033005529</v>
      </c>
      <c r="O109" s="439">
        <v>0</v>
      </c>
      <c r="P109" s="197">
        <v>0</v>
      </c>
      <c r="Q109" s="159">
        <v>0</v>
      </c>
      <c r="R109" s="159">
        <v>69021.387513710099</v>
      </c>
      <c r="S109" s="159">
        <v>133548.64798626065</v>
      </c>
      <c r="T109" s="159">
        <v>0</v>
      </c>
      <c r="U109" s="309">
        <f t="shared" si="2"/>
        <v>202570.03549997075</v>
      </c>
      <c r="V109" s="44"/>
      <c r="W109" s="44"/>
      <c r="X109" s="110"/>
      <c r="Y109" s="110"/>
      <c r="Z109" s="111"/>
    </row>
    <row r="110" spans="1:26" s="45" customFormat="1" x14ac:dyDescent="0.25">
      <c r="A110" s="127">
        <v>290</v>
      </c>
      <c r="B110" s="124" t="s">
        <v>114</v>
      </c>
      <c r="C110" s="408">
        <v>7483</v>
      </c>
      <c r="D110" s="412">
        <v>1.4461833333333334</v>
      </c>
      <c r="E110" s="420">
        <v>0</v>
      </c>
      <c r="F110" s="155">
        <v>0</v>
      </c>
      <c r="G110" s="419">
        <v>0</v>
      </c>
      <c r="H110" s="269">
        <v>2565</v>
      </c>
      <c r="I110" s="15">
        <v>2559</v>
      </c>
      <c r="J110" s="331">
        <v>1.0023446658851114</v>
      </c>
      <c r="K110" s="427">
        <v>1.0027924487685638</v>
      </c>
      <c r="L110" s="434">
        <v>0.63964880800000001</v>
      </c>
      <c r="M110" s="14">
        <f>Lisäosat[[#This Row],[HYTE-kerroin (sis. Kulttuurihyte)]]*Lisäosat[[#This Row],[Asukasmäärä 31.12.2024]]</f>
        <v>4786.4920302640003</v>
      </c>
      <c r="N110" s="427">
        <f>Lisäosat[[#This Row],[HYTE-kerroin (sis. Kulttuurihyte)]]/$N$7</f>
        <v>0.99351818124689129</v>
      </c>
      <c r="O110" s="439">
        <v>0</v>
      </c>
      <c r="P110" s="197">
        <v>1087427.5564267498</v>
      </c>
      <c r="Q110" s="159">
        <v>0</v>
      </c>
      <c r="R110" s="159">
        <v>105204.62043577498</v>
      </c>
      <c r="S110" s="159">
        <v>153671.04369409097</v>
      </c>
      <c r="T110" s="159">
        <v>0</v>
      </c>
      <c r="U110" s="309">
        <f t="shared" si="2"/>
        <v>1346303.2205566159</v>
      </c>
      <c r="V110" s="44"/>
      <c r="W110" s="44"/>
      <c r="X110" s="110"/>
      <c r="Y110" s="110"/>
      <c r="Z110" s="111"/>
    </row>
    <row r="111" spans="1:26" s="45" customFormat="1" x14ac:dyDescent="0.25">
      <c r="A111" s="127">
        <v>291</v>
      </c>
      <c r="B111" s="124" t="s">
        <v>115</v>
      </c>
      <c r="C111" s="408">
        <v>2038</v>
      </c>
      <c r="D111" s="412">
        <v>1.3818166666666667</v>
      </c>
      <c r="E111" s="420">
        <v>0</v>
      </c>
      <c r="F111" s="155">
        <v>2</v>
      </c>
      <c r="G111" s="419">
        <v>9.813542688910696E-4</v>
      </c>
      <c r="H111" s="269">
        <v>552</v>
      </c>
      <c r="I111" s="15">
        <v>667</v>
      </c>
      <c r="J111" s="331">
        <v>0.82758620689655171</v>
      </c>
      <c r="K111" s="427">
        <v>0.82795591898326426</v>
      </c>
      <c r="L111" s="434">
        <v>0.57328487699999997</v>
      </c>
      <c r="M111" s="14">
        <f>Lisäosat[[#This Row],[HYTE-kerroin (sis. Kulttuurihyte)]]*Lisäosat[[#This Row],[Asukasmäärä 31.12.2024]]</f>
        <v>1168.354579326</v>
      </c>
      <c r="N111" s="427">
        <f>Lisäosat[[#This Row],[HYTE-kerroin (sis. Kulttuurihyte)]]/$N$7</f>
        <v>0.89044009964509729</v>
      </c>
      <c r="O111" s="439">
        <v>0</v>
      </c>
      <c r="P111" s="197">
        <v>282980.06571449997</v>
      </c>
      <c r="Q111" s="159">
        <v>0</v>
      </c>
      <c r="R111" s="159">
        <v>23656.985763688252</v>
      </c>
      <c r="S111" s="159">
        <v>37510.198799995567</v>
      </c>
      <c r="T111" s="159">
        <v>0</v>
      </c>
      <c r="U111" s="309">
        <f t="shared" si="2"/>
        <v>344147.25027818384</v>
      </c>
      <c r="V111" s="44"/>
      <c r="W111" s="44"/>
      <c r="X111" s="110"/>
      <c r="Y111" s="110"/>
      <c r="Z111" s="111"/>
    </row>
    <row r="112" spans="1:26" s="45" customFormat="1" x14ac:dyDescent="0.25">
      <c r="A112" s="127">
        <v>297</v>
      </c>
      <c r="B112" s="124" t="s">
        <v>116</v>
      </c>
      <c r="C112" s="408">
        <v>125666</v>
      </c>
      <c r="D112" s="412">
        <v>0</v>
      </c>
      <c r="E112" s="420">
        <v>0</v>
      </c>
      <c r="F112" s="155">
        <v>0</v>
      </c>
      <c r="G112" s="419">
        <v>0</v>
      </c>
      <c r="H112" s="269">
        <v>55391</v>
      </c>
      <c r="I112" s="15">
        <v>53782</v>
      </c>
      <c r="J112" s="331">
        <v>1.0299170726265294</v>
      </c>
      <c r="K112" s="427">
        <v>1.0303771730811873</v>
      </c>
      <c r="L112" s="434">
        <v>0.68882916000000005</v>
      </c>
      <c r="M112" s="14">
        <f>Lisäosat[[#This Row],[HYTE-kerroin (sis. Kulttuurihyte)]]*Lisäosat[[#This Row],[Asukasmäärä 31.12.2024]]</f>
        <v>86562.405220560002</v>
      </c>
      <c r="N112" s="427">
        <f>Lisäosat[[#This Row],[HYTE-kerroin (sis. Kulttuurihyte)]]/$N$7</f>
        <v>1.069906307451485</v>
      </c>
      <c r="O112" s="439">
        <v>1.1183691940382712</v>
      </c>
      <c r="P112" s="197">
        <v>0</v>
      </c>
      <c r="Q112" s="159">
        <v>0</v>
      </c>
      <c r="R112" s="159">
        <v>1815356.957210535</v>
      </c>
      <c r="S112" s="159">
        <v>2779098.9874855392</v>
      </c>
      <c r="T112" s="159">
        <v>1540329.1751926269</v>
      </c>
      <c r="U112" s="309">
        <f t="shared" si="2"/>
        <v>6134785.1198887015</v>
      </c>
      <c r="V112" s="44"/>
      <c r="W112" s="44"/>
      <c r="X112" s="110"/>
      <c r="Y112" s="110"/>
      <c r="Z112" s="111"/>
    </row>
    <row r="113" spans="1:26" s="45" customFormat="1" x14ac:dyDescent="0.25">
      <c r="A113" s="127">
        <v>300</v>
      </c>
      <c r="B113" s="124" t="s">
        <v>117</v>
      </c>
      <c r="C113" s="408">
        <v>3335</v>
      </c>
      <c r="D113" s="412">
        <v>0.40506666666666669</v>
      </c>
      <c r="E113" s="420">
        <v>0</v>
      </c>
      <c r="F113" s="155">
        <v>0</v>
      </c>
      <c r="G113" s="419">
        <v>0</v>
      </c>
      <c r="H113" s="269">
        <v>1295</v>
      </c>
      <c r="I113" s="15">
        <v>1343</v>
      </c>
      <c r="J113" s="331">
        <v>0.96425912137006697</v>
      </c>
      <c r="K113" s="427">
        <v>0.96468989009110473</v>
      </c>
      <c r="L113" s="434">
        <v>0.53381173000000004</v>
      </c>
      <c r="M113" s="14">
        <f>Lisäosat[[#This Row],[HYTE-kerroin (sis. Kulttuurihyte)]]*Lisäosat[[#This Row],[Asukasmäärä 31.12.2024]]</f>
        <v>1780.2621195500001</v>
      </c>
      <c r="N113" s="427">
        <f>Lisäosat[[#This Row],[HYTE-kerroin (sis. Kulttuurihyte)]]/$N$7</f>
        <v>0.82912944178871451</v>
      </c>
      <c r="O113" s="439">
        <v>0</v>
      </c>
      <c r="P113" s="197">
        <v>90496.612359999999</v>
      </c>
      <c r="Q113" s="159">
        <v>0</v>
      </c>
      <c r="R113" s="159">
        <v>45105.715784022759</v>
      </c>
      <c r="S113" s="159">
        <v>57155.582048512057</v>
      </c>
      <c r="T113" s="159">
        <v>0</v>
      </c>
      <c r="U113" s="309">
        <f t="shared" si="2"/>
        <v>192757.91019253482</v>
      </c>
      <c r="V113" s="44"/>
      <c r="W113" s="44"/>
      <c r="X113" s="110"/>
      <c r="Y113" s="110"/>
      <c r="Z113" s="111"/>
    </row>
    <row r="114" spans="1:26" s="45" customFormat="1" x14ac:dyDescent="0.25">
      <c r="A114" s="127">
        <v>301</v>
      </c>
      <c r="B114" s="124" t="s">
        <v>118</v>
      </c>
      <c r="C114" s="408">
        <v>19509</v>
      </c>
      <c r="D114" s="412">
        <v>0</v>
      </c>
      <c r="E114" s="420">
        <v>0</v>
      </c>
      <c r="F114" s="155">
        <v>0</v>
      </c>
      <c r="G114" s="419">
        <v>0</v>
      </c>
      <c r="H114" s="269">
        <v>6780</v>
      </c>
      <c r="I114" s="15">
        <v>7691</v>
      </c>
      <c r="J114" s="331">
        <v>0.8815498634767911</v>
      </c>
      <c r="K114" s="427">
        <v>0.88194368304126802</v>
      </c>
      <c r="L114" s="434">
        <v>0.64737515999999995</v>
      </c>
      <c r="M114" s="14">
        <f>Lisäosat[[#This Row],[HYTE-kerroin (sis. Kulttuurihyte)]]*Lisäosat[[#This Row],[Asukasmäärä 31.12.2024]]</f>
        <v>12629.641996439999</v>
      </c>
      <c r="N114" s="427">
        <f>Lisäosat[[#This Row],[HYTE-kerroin (sis. Kulttuurihyte)]]/$N$7</f>
        <v>1.0055189402426201</v>
      </c>
      <c r="O114" s="439">
        <v>0</v>
      </c>
      <c r="P114" s="197">
        <v>0</v>
      </c>
      <c r="Q114" s="159">
        <v>0</v>
      </c>
      <c r="R114" s="159">
        <v>241225.86716057843</v>
      </c>
      <c r="S114" s="159">
        <v>405476.54833734501</v>
      </c>
      <c r="T114" s="159">
        <v>0</v>
      </c>
      <c r="U114" s="309">
        <f t="shared" si="2"/>
        <v>646702.4154979235</v>
      </c>
      <c r="V114" s="44"/>
      <c r="W114" s="44"/>
      <c r="X114" s="110"/>
      <c r="Y114" s="110"/>
      <c r="Z114" s="111"/>
    </row>
    <row r="115" spans="1:26" s="104" customFormat="1" x14ac:dyDescent="0.25">
      <c r="A115" s="124">
        <v>304</v>
      </c>
      <c r="B115" s="124" t="s">
        <v>119</v>
      </c>
      <c r="C115" s="408">
        <v>970</v>
      </c>
      <c r="D115" s="412">
        <v>1.30155</v>
      </c>
      <c r="E115" s="420">
        <v>0</v>
      </c>
      <c r="F115" s="155">
        <v>0</v>
      </c>
      <c r="G115" s="419">
        <v>0</v>
      </c>
      <c r="H115" s="269">
        <v>298</v>
      </c>
      <c r="I115" s="15">
        <v>363</v>
      </c>
      <c r="J115" s="331">
        <v>0.82093663911845727</v>
      </c>
      <c r="K115" s="427">
        <v>0.82130338060759511</v>
      </c>
      <c r="L115" s="434">
        <v>0.52003732700000005</v>
      </c>
      <c r="M115" s="14">
        <f>Lisäosat[[#This Row],[HYTE-kerroin (sis. Kulttuurihyte)]]*Lisäosat[[#This Row],[Asukasmäärä 31.12.2024]]</f>
        <v>504.43620719000006</v>
      </c>
      <c r="N115" s="427">
        <f>Lisäosat[[#This Row],[HYTE-kerroin (sis. Kulttuurihyte)]]/$N$7</f>
        <v>0.8077347019796759</v>
      </c>
      <c r="O115" s="438">
        <v>0</v>
      </c>
      <c r="P115" s="197">
        <v>126862.66419750001</v>
      </c>
      <c r="Q115" s="159">
        <v>0</v>
      </c>
      <c r="R115" s="159">
        <v>11169.233194234928</v>
      </c>
      <c r="S115" s="159">
        <v>16195.000001222304</v>
      </c>
      <c r="T115" s="159">
        <v>0</v>
      </c>
      <c r="U115" s="309">
        <f t="shared" si="2"/>
        <v>154226.89739295724</v>
      </c>
      <c r="V115" s="59"/>
      <c r="W115" s="59"/>
      <c r="X115" s="109"/>
      <c r="Y115" s="110"/>
      <c r="Z115" s="111"/>
    </row>
    <row r="116" spans="1:26" s="45" customFormat="1" x14ac:dyDescent="0.25">
      <c r="A116" s="127">
        <v>305</v>
      </c>
      <c r="B116" s="124" t="s">
        <v>120</v>
      </c>
      <c r="C116" s="408">
        <v>14876</v>
      </c>
      <c r="D116" s="412">
        <v>0.90171666666666672</v>
      </c>
      <c r="E116" s="420">
        <v>0</v>
      </c>
      <c r="F116" s="155">
        <v>6</v>
      </c>
      <c r="G116" s="419">
        <v>4.0333422963162143E-4</v>
      </c>
      <c r="H116" s="269">
        <v>5985</v>
      </c>
      <c r="I116" s="15">
        <v>5772</v>
      </c>
      <c r="J116" s="331">
        <v>1.0369022869022868</v>
      </c>
      <c r="K116" s="427">
        <v>1.0373655078997044</v>
      </c>
      <c r="L116" s="434">
        <v>0.55360271599999999</v>
      </c>
      <c r="M116" s="14">
        <f>Lisäosat[[#This Row],[HYTE-kerroin (sis. Kulttuurihyte)]]*Lisäosat[[#This Row],[Asukasmäärä 31.12.2024]]</f>
        <v>8235.3940032160008</v>
      </c>
      <c r="N116" s="427">
        <f>Lisäosat[[#This Row],[HYTE-kerroin (sis. Kulttuurihyte)]]/$N$7</f>
        <v>0.85986928554341846</v>
      </c>
      <c r="O116" s="439">
        <v>0</v>
      </c>
      <c r="P116" s="197">
        <v>898599.64856200002</v>
      </c>
      <c r="Q116" s="159">
        <v>0</v>
      </c>
      <c r="R116" s="159">
        <v>216354.52712313435</v>
      </c>
      <c r="S116" s="159">
        <v>264398.5582143463</v>
      </c>
      <c r="T116" s="159">
        <v>0</v>
      </c>
      <c r="U116" s="309">
        <f t="shared" si="2"/>
        <v>1379352.7338994807</v>
      </c>
      <c r="V116" s="44"/>
      <c r="W116" s="44"/>
      <c r="X116" s="110"/>
      <c r="Y116" s="110"/>
      <c r="Z116" s="111"/>
    </row>
    <row r="117" spans="1:26" s="45" customFormat="1" x14ac:dyDescent="0.25">
      <c r="A117" s="127">
        <v>309</v>
      </c>
      <c r="B117" s="124" t="s">
        <v>121</v>
      </c>
      <c r="C117" s="408">
        <v>6444</v>
      </c>
      <c r="D117" s="412">
        <v>0.377</v>
      </c>
      <c r="E117" s="420">
        <v>0</v>
      </c>
      <c r="F117" s="155">
        <v>0</v>
      </c>
      <c r="G117" s="419">
        <v>0</v>
      </c>
      <c r="H117" s="269">
        <v>2353</v>
      </c>
      <c r="I117" s="15">
        <v>2111</v>
      </c>
      <c r="J117" s="331">
        <v>1.1146376125059214</v>
      </c>
      <c r="K117" s="427">
        <v>1.1151355606280793</v>
      </c>
      <c r="L117" s="434">
        <v>0.66996074999999999</v>
      </c>
      <c r="M117" s="14">
        <f>Lisäosat[[#This Row],[HYTE-kerroin (sis. Kulttuurihyte)]]*Lisäosat[[#This Row],[Asukasmäärä 31.12.2024]]</f>
        <v>4317.227073</v>
      </c>
      <c r="N117" s="427">
        <f>Lisäosat[[#This Row],[HYTE-kerroin (sis. Kulttuurihyte)]]/$N$7</f>
        <v>1.0405994313160718</v>
      </c>
      <c r="O117" s="439">
        <v>0</v>
      </c>
      <c r="P117" s="197">
        <v>162744.70211999997</v>
      </c>
      <c r="Q117" s="159">
        <v>0</v>
      </c>
      <c r="R117" s="159">
        <v>100746.78840867654</v>
      </c>
      <c r="S117" s="159">
        <v>138605.22194073387</v>
      </c>
      <c r="T117" s="159">
        <v>0</v>
      </c>
      <c r="U117" s="309">
        <f t="shared" si="2"/>
        <v>402096.71246941038</v>
      </c>
      <c r="V117" s="44"/>
      <c r="W117" s="44"/>
      <c r="X117" s="110"/>
      <c r="Y117" s="110"/>
      <c r="Z117" s="111"/>
    </row>
    <row r="118" spans="1:26" s="45" customFormat="1" x14ac:dyDescent="0.25">
      <c r="A118" s="127">
        <v>312</v>
      </c>
      <c r="B118" s="124" t="s">
        <v>122</v>
      </c>
      <c r="C118" s="408">
        <v>1155</v>
      </c>
      <c r="D118" s="412">
        <v>1.3499166666666667</v>
      </c>
      <c r="E118" s="420">
        <v>0</v>
      </c>
      <c r="F118" s="155">
        <v>0</v>
      </c>
      <c r="G118" s="419">
        <v>0</v>
      </c>
      <c r="H118" s="269">
        <v>397</v>
      </c>
      <c r="I118" s="15">
        <v>374</v>
      </c>
      <c r="J118" s="331">
        <v>1.0614973262032086</v>
      </c>
      <c r="K118" s="427">
        <v>1.0619715346762835</v>
      </c>
      <c r="L118" s="434">
        <v>0.50445068599999998</v>
      </c>
      <c r="M118" s="14">
        <f>Lisäosat[[#This Row],[HYTE-kerroin (sis. Kulttuurihyte)]]*Lisäosat[[#This Row],[Asukasmäärä 31.12.2024]]</f>
        <v>582.64054233000002</v>
      </c>
      <c r="N118" s="427">
        <f>Lisäosat[[#This Row],[HYTE-kerroin (sis. Kulttuurihyte)]]/$N$7</f>
        <v>0.78352514976228427</v>
      </c>
      <c r="O118" s="439">
        <v>0</v>
      </c>
      <c r="P118" s="197">
        <v>156671.56456874998</v>
      </c>
      <c r="Q118" s="159">
        <v>0</v>
      </c>
      <c r="R118" s="159">
        <v>17196.611258166526</v>
      </c>
      <c r="S118" s="159">
        <v>18705.761896652311</v>
      </c>
      <c r="T118" s="159">
        <v>0</v>
      </c>
      <c r="U118" s="309">
        <f t="shared" si="2"/>
        <v>192573.93772356882</v>
      </c>
      <c r="V118" s="44"/>
      <c r="W118" s="44"/>
      <c r="X118" s="110"/>
      <c r="Y118" s="110"/>
      <c r="Z118" s="111"/>
    </row>
    <row r="119" spans="1:26" s="45" customFormat="1" x14ac:dyDescent="0.25">
      <c r="A119" s="127">
        <v>316</v>
      </c>
      <c r="B119" s="124" t="s">
        <v>123</v>
      </c>
      <c r="C119" s="408">
        <v>4093</v>
      </c>
      <c r="D119" s="412">
        <v>0</v>
      </c>
      <c r="E119" s="420">
        <v>0</v>
      </c>
      <c r="F119" s="155">
        <v>0</v>
      </c>
      <c r="G119" s="419">
        <v>0</v>
      </c>
      <c r="H119" s="269">
        <v>1566</v>
      </c>
      <c r="I119" s="15">
        <v>1693</v>
      </c>
      <c r="J119" s="331">
        <v>0.92498523331364446</v>
      </c>
      <c r="K119" s="427">
        <v>0.925398456997095</v>
      </c>
      <c r="L119" s="434">
        <v>0.63935995099999998</v>
      </c>
      <c r="M119" s="14">
        <f>Lisäosat[[#This Row],[HYTE-kerroin (sis. Kulttuurihyte)]]*Lisäosat[[#This Row],[Asukasmäärä 31.12.2024]]</f>
        <v>2616.9002794429998</v>
      </c>
      <c r="N119" s="427">
        <f>Lisäosat[[#This Row],[HYTE-kerroin (sis. Kulttuurihyte)]]/$N$7</f>
        <v>0.99306952148595495</v>
      </c>
      <c r="O119" s="439">
        <v>0</v>
      </c>
      <c r="P119" s="197">
        <v>0</v>
      </c>
      <c r="Q119" s="159">
        <v>0</v>
      </c>
      <c r="R119" s="159">
        <v>53102.935500537315</v>
      </c>
      <c r="S119" s="159">
        <v>84015.975508306423</v>
      </c>
      <c r="T119" s="159">
        <v>0</v>
      </c>
      <c r="U119" s="309">
        <f t="shared" si="2"/>
        <v>137118.91100884374</v>
      </c>
      <c r="V119" s="44"/>
      <c r="W119" s="44"/>
      <c r="X119" s="110"/>
      <c r="Y119" s="110"/>
      <c r="Z119" s="111"/>
    </row>
    <row r="120" spans="1:26" s="45" customFormat="1" x14ac:dyDescent="0.25">
      <c r="A120" s="127">
        <v>317</v>
      </c>
      <c r="B120" s="124" t="s">
        <v>124</v>
      </c>
      <c r="C120" s="408">
        <v>2373</v>
      </c>
      <c r="D120" s="412">
        <v>1.2173500000000002</v>
      </c>
      <c r="E120" s="420">
        <v>0</v>
      </c>
      <c r="F120" s="155">
        <v>0</v>
      </c>
      <c r="G120" s="419">
        <v>0</v>
      </c>
      <c r="H120" s="269">
        <v>945</v>
      </c>
      <c r="I120" s="15">
        <v>857</v>
      </c>
      <c r="J120" s="331">
        <v>1.1026837806301051</v>
      </c>
      <c r="K120" s="427">
        <v>1.1031763885519428</v>
      </c>
      <c r="L120" s="434">
        <v>0.55677601200000004</v>
      </c>
      <c r="M120" s="14">
        <f>Lisäosat[[#This Row],[HYTE-kerroin (sis. Kulttuurihyte)]]*Lisäosat[[#This Row],[Asukasmäärä 31.12.2024]]</f>
        <v>1321.2294764760002</v>
      </c>
      <c r="N120" s="427">
        <f>Lisäosat[[#This Row],[HYTE-kerroin (sis. Kulttuurihyte)]]/$N$7</f>
        <v>0.86479812654342869</v>
      </c>
      <c r="O120" s="439">
        <v>0</v>
      </c>
      <c r="P120" s="197">
        <v>290278.20920175</v>
      </c>
      <c r="Q120" s="159">
        <v>0</v>
      </c>
      <c r="R120" s="159">
        <v>36702.082731873314</v>
      </c>
      <c r="S120" s="159">
        <v>42418.270275123796</v>
      </c>
      <c r="T120" s="159">
        <v>0</v>
      </c>
      <c r="U120" s="309">
        <f t="shared" si="2"/>
        <v>369398.56220874714</v>
      </c>
      <c r="V120" s="44"/>
      <c r="W120" s="44"/>
      <c r="X120" s="110"/>
      <c r="Y120" s="110"/>
      <c r="Z120" s="111"/>
    </row>
    <row r="121" spans="1:26" s="45" customFormat="1" x14ac:dyDescent="0.25">
      <c r="A121" s="127">
        <v>320</v>
      </c>
      <c r="B121" s="124" t="s">
        <v>125</v>
      </c>
      <c r="C121" s="408">
        <v>6954</v>
      </c>
      <c r="D121" s="412">
        <v>1.4655333333333334</v>
      </c>
      <c r="E121" s="420">
        <v>0</v>
      </c>
      <c r="F121" s="155">
        <v>3</v>
      </c>
      <c r="G121" s="419">
        <v>4.3140638481449527E-4</v>
      </c>
      <c r="H121" s="269">
        <v>2131</v>
      </c>
      <c r="I121" s="15">
        <v>2289</v>
      </c>
      <c r="J121" s="331">
        <v>0.93097422455220624</v>
      </c>
      <c r="K121" s="427">
        <v>0.93139012373028152</v>
      </c>
      <c r="L121" s="434">
        <v>0.55097596199999999</v>
      </c>
      <c r="M121" s="14">
        <f>Lisäosat[[#This Row],[HYTE-kerroin (sis. Kulttuurihyte)]]*Lisäosat[[#This Row],[Asukasmäärä 31.12.2024]]</f>
        <v>3831.486839748</v>
      </c>
      <c r="N121" s="427">
        <f>Lisäosat[[#This Row],[HYTE-kerroin (sis. Kulttuurihyte)]]/$N$7</f>
        <v>0.85578934695207975</v>
      </c>
      <c r="O121" s="439">
        <v>0</v>
      </c>
      <c r="P121" s="197">
        <v>1024074.669618</v>
      </c>
      <c r="Q121" s="159">
        <v>0</v>
      </c>
      <c r="R121" s="159">
        <v>90805.954624293692</v>
      </c>
      <c r="S121" s="159">
        <v>123010.45898362745</v>
      </c>
      <c r="T121" s="159">
        <v>0</v>
      </c>
      <c r="U121" s="309">
        <f t="shared" si="2"/>
        <v>1237891.083225921</v>
      </c>
      <c r="V121" s="44"/>
      <c r="W121" s="44"/>
      <c r="X121" s="110"/>
      <c r="Y121" s="110"/>
      <c r="Z121" s="111"/>
    </row>
    <row r="122" spans="1:26" s="45" customFormat="1" x14ac:dyDescent="0.25">
      <c r="A122" s="127">
        <v>322</v>
      </c>
      <c r="B122" s="124" t="s">
        <v>126</v>
      </c>
      <c r="C122" s="408">
        <v>6371</v>
      </c>
      <c r="D122" s="412">
        <v>1.2882500000000001</v>
      </c>
      <c r="E122" s="420">
        <v>0</v>
      </c>
      <c r="F122" s="155">
        <v>0</v>
      </c>
      <c r="G122" s="419">
        <v>0</v>
      </c>
      <c r="H122" s="269">
        <v>2155</v>
      </c>
      <c r="I122" s="15">
        <v>2522</v>
      </c>
      <c r="J122" s="331">
        <v>0.8544805709754163</v>
      </c>
      <c r="K122" s="427">
        <v>0.85486229772764832</v>
      </c>
      <c r="L122" s="434">
        <v>0.66596551299999995</v>
      </c>
      <c r="M122" s="14">
        <f>Lisäosat[[#This Row],[HYTE-kerroin (sis. Kulttuurihyte)]]*Lisäosat[[#This Row],[Asukasmäärä 31.12.2024]]</f>
        <v>4242.8662833230001</v>
      </c>
      <c r="N122" s="427">
        <f>Lisäosat[[#This Row],[HYTE-kerroin (sis. Kulttuurihyte)]]/$N$7</f>
        <v>1.0343939314413806</v>
      </c>
      <c r="O122" s="439">
        <v>0</v>
      </c>
      <c r="P122" s="197">
        <v>824724.68376375013</v>
      </c>
      <c r="Q122" s="159">
        <v>0</v>
      </c>
      <c r="R122" s="159">
        <v>76357.514337496308</v>
      </c>
      <c r="S122" s="159">
        <v>136217.85764819346</v>
      </c>
      <c r="T122" s="159">
        <v>0</v>
      </c>
      <c r="U122" s="309">
        <f t="shared" si="2"/>
        <v>1037300.05574944</v>
      </c>
      <c r="V122" s="44"/>
      <c r="W122" s="44"/>
      <c r="X122" s="110"/>
      <c r="Y122" s="110"/>
      <c r="Z122" s="111"/>
    </row>
    <row r="123" spans="1:26" s="45" customFormat="1" x14ac:dyDescent="0.25">
      <c r="A123" s="127">
        <v>398</v>
      </c>
      <c r="B123" s="124" t="s">
        <v>127</v>
      </c>
      <c r="C123" s="408">
        <v>121337</v>
      </c>
      <c r="D123" s="412">
        <v>0</v>
      </c>
      <c r="E123" s="420">
        <v>0</v>
      </c>
      <c r="F123" s="155">
        <v>19</v>
      </c>
      <c r="G123" s="419">
        <v>1.5658867451807774E-4</v>
      </c>
      <c r="H123" s="269">
        <v>51282</v>
      </c>
      <c r="I123" s="15">
        <v>48395</v>
      </c>
      <c r="J123" s="331">
        <v>1.0596549230292385</v>
      </c>
      <c r="K123" s="427">
        <v>1.0601283084355244</v>
      </c>
      <c r="L123" s="434">
        <v>0.66423106399999998</v>
      </c>
      <c r="M123" s="14">
        <f>Lisäosat[[#This Row],[HYTE-kerroin (sis. Kulttuurihyte)]]*Lisäosat[[#This Row],[Asukasmäärä 31.12.2024]]</f>
        <v>80595.804612567998</v>
      </c>
      <c r="N123" s="427">
        <f>Lisäosat[[#This Row],[HYTE-kerroin (sis. Kulttuurihyte)]]/$N$7</f>
        <v>1.03169994281138</v>
      </c>
      <c r="O123" s="439">
        <v>0.36264295704155902</v>
      </c>
      <c r="P123" s="197">
        <v>0</v>
      </c>
      <c r="Q123" s="159">
        <v>0</v>
      </c>
      <c r="R123" s="159">
        <v>1803431.6956201901</v>
      </c>
      <c r="S123" s="159">
        <v>2587540.3811118947</v>
      </c>
      <c r="T123" s="159">
        <v>482262.01292492606</v>
      </c>
      <c r="U123" s="309">
        <f t="shared" si="2"/>
        <v>4873234.0896570114</v>
      </c>
      <c r="V123" s="44"/>
      <c r="W123" s="44"/>
      <c r="X123" s="110"/>
      <c r="Y123" s="110"/>
      <c r="Z123" s="111"/>
    </row>
    <row r="124" spans="1:26" s="104" customFormat="1" x14ac:dyDescent="0.25">
      <c r="A124" s="124">
        <v>399</v>
      </c>
      <c r="B124" s="124" t="s">
        <v>128</v>
      </c>
      <c r="C124" s="408">
        <v>7656</v>
      </c>
      <c r="D124" s="412">
        <v>0</v>
      </c>
      <c r="E124" s="420">
        <v>0</v>
      </c>
      <c r="F124" s="155">
        <v>0</v>
      </c>
      <c r="G124" s="419">
        <v>0</v>
      </c>
      <c r="H124" s="269">
        <v>1730</v>
      </c>
      <c r="I124" s="15">
        <v>3322</v>
      </c>
      <c r="J124" s="331">
        <v>0.5207706201083685</v>
      </c>
      <c r="K124" s="427">
        <v>0.52100326679949793</v>
      </c>
      <c r="L124" s="434">
        <v>0.56810391000000005</v>
      </c>
      <c r="M124" s="14">
        <f>Lisäosat[[#This Row],[HYTE-kerroin (sis. Kulttuurihyte)]]*Lisäosat[[#This Row],[Asukasmäärä 31.12.2024]]</f>
        <v>4349.4035349600008</v>
      </c>
      <c r="N124" s="427">
        <f>Lisäosat[[#This Row],[HYTE-kerroin (sis. Kulttuurihyte)]]/$N$7</f>
        <v>0.88239289491874995</v>
      </c>
      <c r="O124" s="438">
        <v>0</v>
      </c>
      <c r="P124" s="197">
        <v>0</v>
      </c>
      <c r="Q124" s="159">
        <v>0</v>
      </c>
      <c r="R124" s="159">
        <v>55922.990168849727</v>
      </c>
      <c r="S124" s="159">
        <v>139638.25207230262</v>
      </c>
      <c r="T124" s="159">
        <v>0</v>
      </c>
      <c r="U124" s="309">
        <f t="shared" si="2"/>
        <v>195561.24224115236</v>
      </c>
      <c r="V124" s="59"/>
      <c r="W124" s="59"/>
      <c r="X124" s="109"/>
      <c r="Y124" s="110"/>
      <c r="Z124" s="111"/>
    </row>
    <row r="125" spans="1:26" s="45" customFormat="1" x14ac:dyDescent="0.25">
      <c r="A125" s="127">
        <v>400</v>
      </c>
      <c r="B125" s="124" t="s">
        <v>129</v>
      </c>
      <c r="C125" s="408">
        <v>8479</v>
      </c>
      <c r="D125" s="412">
        <v>0</v>
      </c>
      <c r="E125" s="420">
        <v>0</v>
      </c>
      <c r="F125" s="155">
        <v>0</v>
      </c>
      <c r="G125" s="419">
        <v>0</v>
      </c>
      <c r="H125" s="269">
        <v>3664</v>
      </c>
      <c r="I125" s="15">
        <v>3630</v>
      </c>
      <c r="J125" s="331">
        <v>1.0093663911845729</v>
      </c>
      <c r="K125" s="427">
        <v>1.0098173109215531</v>
      </c>
      <c r="L125" s="434">
        <v>0.61471592100000005</v>
      </c>
      <c r="M125" s="14">
        <f>Lisäosat[[#This Row],[HYTE-kerroin (sis. Kulttuurihyte)]]*Lisäosat[[#This Row],[Asukasmäärä 31.12.2024]]</f>
        <v>5212.1762941590005</v>
      </c>
      <c r="N125" s="427">
        <f>Lisäosat[[#This Row],[HYTE-kerroin (sis. Kulttuurihyte)]]/$N$7</f>
        <v>0.95479181103301258</v>
      </c>
      <c r="O125" s="439">
        <v>9.4112128438635548E-2</v>
      </c>
      <c r="P125" s="197">
        <v>0</v>
      </c>
      <c r="Q125" s="159">
        <v>0</v>
      </c>
      <c r="R125" s="159">
        <v>120042.61852983997</v>
      </c>
      <c r="S125" s="159">
        <v>167337.70075803006</v>
      </c>
      <c r="T125" s="159">
        <v>8745.8250378618523</v>
      </c>
      <c r="U125" s="309">
        <f t="shared" si="2"/>
        <v>296126.14432573185</v>
      </c>
      <c r="V125" s="44"/>
      <c r="W125" s="44"/>
      <c r="X125" s="110"/>
      <c r="Y125" s="110"/>
      <c r="Z125" s="111"/>
    </row>
    <row r="126" spans="1:26" s="45" customFormat="1" x14ac:dyDescent="0.25">
      <c r="A126" s="127">
        <v>402</v>
      </c>
      <c r="B126" s="124" t="s">
        <v>130</v>
      </c>
      <c r="C126" s="408">
        <v>8865</v>
      </c>
      <c r="D126" s="412">
        <v>0.42025000000000001</v>
      </c>
      <c r="E126" s="420">
        <v>0</v>
      </c>
      <c r="F126" s="155">
        <v>0</v>
      </c>
      <c r="G126" s="419">
        <v>0</v>
      </c>
      <c r="H126" s="269">
        <v>2648</v>
      </c>
      <c r="I126" s="15">
        <v>3448</v>
      </c>
      <c r="J126" s="331">
        <v>0.76798143851508116</v>
      </c>
      <c r="K126" s="427">
        <v>0.76832452303947729</v>
      </c>
      <c r="L126" s="434">
        <v>0.58409812699999997</v>
      </c>
      <c r="M126" s="14">
        <f>Lisäosat[[#This Row],[HYTE-kerroin (sis. Kulttuurihyte)]]*Lisäosat[[#This Row],[Asukasmäärä 31.12.2024]]</f>
        <v>5178.0298958549993</v>
      </c>
      <c r="N126" s="427">
        <f>Lisäosat[[#This Row],[HYTE-kerroin (sis. Kulttuurihyte)]]/$N$7</f>
        <v>0.9072355041530159</v>
      </c>
      <c r="O126" s="439">
        <v>0</v>
      </c>
      <c r="P126" s="197">
        <v>249572.33358749998</v>
      </c>
      <c r="Q126" s="159">
        <v>0</v>
      </c>
      <c r="R126" s="159">
        <v>95492.980492364426</v>
      </c>
      <c r="S126" s="159">
        <v>166241.42552502177</v>
      </c>
      <c r="T126" s="159">
        <v>0</v>
      </c>
      <c r="U126" s="309">
        <f t="shared" si="2"/>
        <v>511306.73960488616</v>
      </c>
      <c r="V126" s="44"/>
      <c r="W126" s="44"/>
      <c r="X126" s="110"/>
      <c r="Y126" s="110"/>
      <c r="Z126" s="111"/>
    </row>
    <row r="127" spans="1:26" s="45" customFormat="1" x14ac:dyDescent="0.25">
      <c r="A127" s="127">
        <v>403</v>
      </c>
      <c r="B127" s="124" t="s">
        <v>131</v>
      </c>
      <c r="C127" s="408">
        <v>2758</v>
      </c>
      <c r="D127" s="412">
        <v>0.9875166666666666</v>
      </c>
      <c r="E127" s="420">
        <v>0</v>
      </c>
      <c r="F127" s="155">
        <v>0</v>
      </c>
      <c r="G127" s="419">
        <v>0</v>
      </c>
      <c r="H127" s="269">
        <v>805</v>
      </c>
      <c r="I127" s="15">
        <v>934</v>
      </c>
      <c r="J127" s="331">
        <v>0.86188436830835113</v>
      </c>
      <c r="K127" s="427">
        <v>0.86226940259922835</v>
      </c>
      <c r="L127" s="434">
        <v>0.58383313199999998</v>
      </c>
      <c r="M127" s="14">
        <f>Lisäosat[[#This Row],[HYTE-kerroin (sis. Kulttuurihyte)]]*Lisäosat[[#This Row],[Asukasmäärä 31.12.2024]]</f>
        <v>1610.211778056</v>
      </c>
      <c r="N127" s="427">
        <f>Lisäosat[[#This Row],[HYTE-kerroin (sis. Kulttuurihyte)]]/$N$7</f>
        <v>0.90682390743439978</v>
      </c>
      <c r="O127" s="439">
        <v>0</v>
      </c>
      <c r="P127" s="197">
        <v>182452.019057</v>
      </c>
      <c r="Q127" s="159">
        <v>0</v>
      </c>
      <c r="R127" s="159">
        <v>33341.508953408782</v>
      </c>
      <c r="S127" s="159">
        <v>51696.090359673224</v>
      </c>
      <c r="T127" s="159">
        <v>0</v>
      </c>
      <c r="U127" s="309">
        <f t="shared" si="2"/>
        <v>267489.618370082</v>
      </c>
      <c r="V127" s="44"/>
      <c r="W127" s="44"/>
      <c r="X127" s="110"/>
      <c r="Y127" s="110"/>
      <c r="Z127" s="111"/>
    </row>
    <row r="128" spans="1:26" s="45" customFormat="1" x14ac:dyDescent="0.25">
      <c r="A128" s="127">
        <v>405</v>
      </c>
      <c r="B128" s="124" t="s">
        <v>132</v>
      </c>
      <c r="C128" s="408">
        <v>73327</v>
      </c>
      <c r="D128" s="412">
        <v>0</v>
      </c>
      <c r="E128" s="420">
        <v>0</v>
      </c>
      <c r="F128" s="155">
        <v>2</v>
      </c>
      <c r="G128" s="419">
        <v>2.7275082848064152E-5</v>
      </c>
      <c r="H128" s="269">
        <v>31615</v>
      </c>
      <c r="I128" s="15">
        <v>29403</v>
      </c>
      <c r="J128" s="331">
        <v>1.0752304186647621</v>
      </c>
      <c r="K128" s="427">
        <v>1.0757107621969144</v>
      </c>
      <c r="L128" s="434">
        <v>0.66611113799999999</v>
      </c>
      <c r="M128" s="14">
        <f>Lisäosat[[#This Row],[HYTE-kerroin (sis. Kulttuurihyte)]]*Lisäosat[[#This Row],[Asukasmäärä 31.12.2024]]</f>
        <v>48843.931416125997</v>
      </c>
      <c r="N128" s="427">
        <f>Lisäosat[[#This Row],[HYTE-kerroin (sis. Kulttuurihyte)]]/$N$7</f>
        <v>1.0346201197549281</v>
      </c>
      <c r="O128" s="439">
        <v>0.31724416151424073</v>
      </c>
      <c r="P128" s="197">
        <v>0</v>
      </c>
      <c r="Q128" s="159">
        <v>0</v>
      </c>
      <c r="R128" s="159">
        <v>1105878.5756957761</v>
      </c>
      <c r="S128" s="159">
        <v>1568141.7354046428</v>
      </c>
      <c r="T128" s="159">
        <v>254957.68643964786</v>
      </c>
      <c r="U128" s="309">
        <f t="shared" si="2"/>
        <v>2928977.9975400665</v>
      </c>
      <c r="V128" s="44"/>
      <c r="W128" s="44"/>
      <c r="X128" s="110"/>
      <c r="Y128" s="110"/>
      <c r="Z128" s="111"/>
    </row>
    <row r="129" spans="1:26" s="45" customFormat="1" x14ac:dyDescent="0.25">
      <c r="A129" s="127">
        <v>407</v>
      </c>
      <c r="B129" s="124" t="s">
        <v>133</v>
      </c>
      <c r="C129" s="408">
        <v>2429</v>
      </c>
      <c r="D129" s="412">
        <v>0.19713333333333333</v>
      </c>
      <c r="E129" s="420">
        <v>0</v>
      </c>
      <c r="F129" s="155">
        <v>0</v>
      </c>
      <c r="G129" s="419">
        <v>0</v>
      </c>
      <c r="H129" s="269">
        <v>768</v>
      </c>
      <c r="I129" s="15">
        <v>1009</v>
      </c>
      <c r="J129" s="331">
        <v>0.76114965312190286</v>
      </c>
      <c r="K129" s="427">
        <v>0.76148968564565822</v>
      </c>
      <c r="L129" s="434">
        <v>0.52584446900000004</v>
      </c>
      <c r="M129" s="14">
        <f>Lisäosat[[#This Row],[HYTE-kerroin (sis. Kulttuurihyte)]]*Lisäosat[[#This Row],[Asukasmäärä 31.12.2024]]</f>
        <v>1277.276215201</v>
      </c>
      <c r="N129" s="427">
        <f>Lisäosat[[#This Row],[HYTE-kerroin (sis. Kulttuurihyte)]]/$N$7</f>
        <v>0.81675449703897096</v>
      </c>
      <c r="O129" s="439">
        <v>0</v>
      </c>
      <c r="P129" s="197">
        <v>32077.281697999995</v>
      </c>
      <c r="Q129" s="159">
        <v>0</v>
      </c>
      <c r="R129" s="159">
        <v>25932.211418994921</v>
      </c>
      <c r="S129" s="159">
        <v>41007.144237269342</v>
      </c>
      <c r="T129" s="159">
        <v>0</v>
      </c>
      <c r="U129" s="309">
        <f t="shared" si="2"/>
        <v>99016.637354264254</v>
      </c>
      <c r="V129" s="44"/>
      <c r="W129" s="44"/>
      <c r="X129" s="110"/>
      <c r="Y129" s="110"/>
      <c r="Z129" s="111"/>
    </row>
    <row r="130" spans="1:26" s="45" customFormat="1" x14ac:dyDescent="0.25">
      <c r="A130" s="127">
        <v>408</v>
      </c>
      <c r="B130" s="124" t="s">
        <v>134</v>
      </c>
      <c r="C130" s="408">
        <v>14028</v>
      </c>
      <c r="D130" s="412">
        <v>0</v>
      </c>
      <c r="E130" s="420">
        <v>0</v>
      </c>
      <c r="F130" s="155">
        <v>0</v>
      </c>
      <c r="G130" s="419">
        <v>0</v>
      </c>
      <c r="H130" s="269">
        <v>4498</v>
      </c>
      <c r="I130" s="15">
        <v>5842</v>
      </c>
      <c r="J130" s="331">
        <v>0.76994180075316676</v>
      </c>
      <c r="K130" s="427">
        <v>0.77028576104084612</v>
      </c>
      <c r="L130" s="434">
        <v>0.64689704400000003</v>
      </c>
      <c r="M130" s="14">
        <f>Lisäosat[[#This Row],[HYTE-kerroin (sis. Kulttuurihyte)]]*Lisäosat[[#This Row],[Asukasmäärä 31.12.2024]]</f>
        <v>9074.6717332320004</v>
      </c>
      <c r="N130" s="427">
        <f>Lisäosat[[#This Row],[HYTE-kerroin (sis. Kulttuurihyte)]]/$N$7</f>
        <v>1.0047763187715817</v>
      </c>
      <c r="O130" s="439">
        <v>0</v>
      </c>
      <c r="P130" s="197">
        <v>0</v>
      </c>
      <c r="Q130" s="159">
        <v>0</v>
      </c>
      <c r="R130" s="159">
        <v>151494.07255545145</v>
      </c>
      <c r="S130" s="159">
        <v>291343.69546837255</v>
      </c>
      <c r="T130" s="159">
        <v>0</v>
      </c>
      <c r="U130" s="309">
        <f t="shared" si="2"/>
        <v>442837.76802382397</v>
      </c>
      <c r="V130" s="44"/>
      <c r="W130" s="44"/>
      <c r="X130" s="110"/>
      <c r="Y130" s="110"/>
      <c r="Z130" s="111"/>
    </row>
    <row r="131" spans="1:26" s="45" customFormat="1" x14ac:dyDescent="0.25">
      <c r="A131" s="127">
        <v>410</v>
      </c>
      <c r="B131" s="124" t="s">
        <v>135</v>
      </c>
      <c r="C131" s="408">
        <v>18878</v>
      </c>
      <c r="D131" s="412">
        <v>0</v>
      </c>
      <c r="E131" s="420">
        <v>0</v>
      </c>
      <c r="F131" s="155">
        <v>2</v>
      </c>
      <c r="G131" s="419">
        <v>1.0594342621040364E-4</v>
      </c>
      <c r="H131" s="269">
        <v>5286</v>
      </c>
      <c r="I131" s="15">
        <v>7545</v>
      </c>
      <c r="J131" s="331">
        <v>0.70059642147117296</v>
      </c>
      <c r="K131" s="427">
        <v>0.70090940272045787</v>
      </c>
      <c r="L131" s="434">
        <v>0.60179756200000001</v>
      </c>
      <c r="M131" s="14">
        <f>Lisäosat[[#This Row],[HYTE-kerroin (sis. Kulttuurihyte)]]*Lisäosat[[#This Row],[Asukasmäärä 31.12.2024]]</f>
        <v>11360.734375436001</v>
      </c>
      <c r="N131" s="427">
        <f>Lisäosat[[#This Row],[HYTE-kerroin (sis. Kulttuurihyte)]]/$N$7</f>
        <v>0.93472669971277944</v>
      </c>
      <c r="O131" s="439">
        <v>0.15994561975992325</v>
      </c>
      <c r="P131" s="197">
        <v>0</v>
      </c>
      <c r="Q131" s="159">
        <v>0</v>
      </c>
      <c r="R131" s="159">
        <v>185509.38321788638</v>
      </c>
      <c r="S131" s="159">
        <v>364738.07907046622</v>
      </c>
      <c r="T131" s="159">
        <v>33093.209371713026</v>
      </c>
      <c r="U131" s="309">
        <f t="shared" si="2"/>
        <v>583340.67166006565</v>
      </c>
      <c r="V131" s="44"/>
      <c r="W131" s="44"/>
      <c r="X131" s="110"/>
      <c r="Y131" s="110"/>
      <c r="Z131" s="111"/>
    </row>
    <row r="132" spans="1:26" s="45" customFormat="1" x14ac:dyDescent="0.25">
      <c r="A132" s="127">
        <v>416</v>
      </c>
      <c r="B132" s="124" t="s">
        <v>136</v>
      </c>
      <c r="C132" s="408">
        <v>2849</v>
      </c>
      <c r="D132" s="412">
        <v>0</v>
      </c>
      <c r="E132" s="420">
        <v>0</v>
      </c>
      <c r="F132" s="155">
        <v>0</v>
      </c>
      <c r="G132" s="419">
        <v>0</v>
      </c>
      <c r="H132" s="269">
        <v>480</v>
      </c>
      <c r="I132" s="15">
        <v>1181</v>
      </c>
      <c r="J132" s="331">
        <v>0.40643522438611346</v>
      </c>
      <c r="K132" s="427">
        <v>0.40661679340414331</v>
      </c>
      <c r="L132" s="434">
        <v>0.54039349999999997</v>
      </c>
      <c r="M132" s="14">
        <f>Lisäosat[[#This Row],[HYTE-kerroin (sis. Kulttuurihyte)]]*Lisäosat[[#This Row],[Asukasmäärä 31.12.2024]]</f>
        <v>1539.5810815</v>
      </c>
      <c r="N132" s="427">
        <f>Lisäosat[[#This Row],[HYTE-kerroin (sis. Kulttuurihyte)]]/$N$7</f>
        <v>0.83935240801330768</v>
      </c>
      <c r="O132" s="439">
        <v>0</v>
      </c>
      <c r="P132" s="197">
        <v>0</v>
      </c>
      <c r="Q132" s="159">
        <v>0</v>
      </c>
      <c r="R132" s="159">
        <v>16241.486446605828</v>
      </c>
      <c r="S132" s="159">
        <v>49428.481265586313</v>
      </c>
      <c r="T132" s="159">
        <v>0</v>
      </c>
      <c r="U132" s="309">
        <f t="shared" si="2"/>
        <v>65669.967712192141</v>
      </c>
      <c r="V132" s="44"/>
      <c r="W132" s="44"/>
      <c r="X132" s="110"/>
      <c r="Y132" s="110"/>
      <c r="Z132" s="111"/>
    </row>
    <row r="133" spans="1:26" s="45" customFormat="1" x14ac:dyDescent="0.25">
      <c r="A133" s="127">
        <v>418</v>
      </c>
      <c r="B133" s="124" t="s">
        <v>137</v>
      </c>
      <c r="C133" s="408">
        <v>24854</v>
      </c>
      <c r="D133" s="412">
        <v>0</v>
      </c>
      <c r="E133" s="420">
        <v>0</v>
      </c>
      <c r="F133" s="155">
        <v>0</v>
      </c>
      <c r="G133" s="419">
        <v>0</v>
      </c>
      <c r="H133" s="269">
        <v>7890</v>
      </c>
      <c r="I133" s="15">
        <v>11473</v>
      </c>
      <c r="J133" s="331">
        <v>0.68770156018478168</v>
      </c>
      <c r="K133" s="427">
        <v>0.68800878084256045</v>
      </c>
      <c r="L133" s="434">
        <v>0.73064549300000003</v>
      </c>
      <c r="M133" s="14">
        <f>Lisäosat[[#This Row],[HYTE-kerroin (sis. Kulttuurihyte)]]*Lisäosat[[#This Row],[Asukasmäärä 31.12.2024]]</f>
        <v>18159.463083022001</v>
      </c>
      <c r="N133" s="427">
        <f>Lisäosat[[#This Row],[HYTE-kerroin (sis. Kulttuurihyte)]]/$N$7</f>
        <v>1.1348564591424959</v>
      </c>
      <c r="O133" s="439">
        <v>0.94440418327376519</v>
      </c>
      <c r="P133" s="197">
        <v>0</v>
      </c>
      <c r="Q133" s="159">
        <v>0</v>
      </c>
      <c r="R133" s="159">
        <v>239738.77875163514</v>
      </c>
      <c r="S133" s="159">
        <v>583012.28274235537</v>
      </c>
      <c r="T133" s="159">
        <v>257255.54841910434</v>
      </c>
      <c r="U133" s="309">
        <f t="shared" si="2"/>
        <v>1080006.6099130949</v>
      </c>
      <c r="V133" s="44"/>
      <c r="W133" s="44"/>
      <c r="X133" s="110"/>
      <c r="Y133" s="110"/>
      <c r="Z133" s="111"/>
    </row>
    <row r="134" spans="1:26" s="45" customFormat="1" x14ac:dyDescent="0.25">
      <c r="A134" s="127">
        <v>420</v>
      </c>
      <c r="B134" s="124" t="s">
        <v>138</v>
      </c>
      <c r="C134" s="408">
        <v>8971</v>
      </c>
      <c r="D134" s="412">
        <v>0</v>
      </c>
      <c r="E134" s="420">
        <v>0</v>
      </c>
      <c r="F134" s="155">
        <v>0</v>
      </c>
      <c r="G134" s="419">
        <v>0</v>
      </c>
      <c r="H134" s="269">
        <v>2746</v>
      </c>
      <c r="I134" s="15">
        <v>3415</v>
      </c>
      <c r="J134" s="331">
        <v>0.80409956076134703</v>
      </c>
      <c r="K134" s="427">
        <v>0.80445878053090858</v>
      </c>
      <c r="L134" s="434">
        <v>0.638777708</v>
      </c>
      <c r="M134" s="14">
        <f>Lisäosat[[#This Row],[HYTE-kerroin (sis. Kulttuurihyte)]]*Lisäosat[[#This Row],[Asukasmäärä 31.12.2024]]</f>
        <v>5730.4748184680002</v>
      </c>
      <c r="N134" s="427">
        <f>Lisäosat[[#This Row],[HYTE-kerroin (sis. Kulttuurihyte)]]/$N$7</f>
        <v>0.99216516741045468</v>
      </c>
      <c r="O134" s="439">
        <v>0</v>
      </c>
      <c r="P134" s="197">
        <v>0</v>
      </c>
      <c r="Q134" s="159">
        <v>0</v>
      </c>
      <c r="R134" s="159">
        <v>101179.53207640178</v>
      </c>
      <c r="S134" s="159">
        <v>183977.75252706604</v>
      </c>
      <c r="T134" s="159">
        <v>0</v>
      </c>
      <c r="U134" s="309">
        <f t="shared" si="2"/>
        <v>285157.28460346779</v>
      </c>
      <c r="V134" s="44"/>
      <c r="W134" s="44"/>
      <c r="X134" s="110"/>
      <c r="Y134" s="110"/>
      <c r="Z134" s="111"/>
    </row>
    <row r="135" spans="1:26" s="45" customFormat="1" x14ac:dyDescent="0.25">
      <c r="A135" s="127">
        <v>421</v>
      </c>
      <c r="B135" s="124" t="s">
        <v>139</v>
      </c>
      <c r="C135" s="408">
        <v>665</v>
      </c>
      <c r="D135" s="412">
        <v>1.5782666666666665</v>
      </c>
      <c r="E135" s="420">
        <v>0</v>
      </c>
      <c r="F135" s="155">
        <v>0</v>
      </c>
      <c r="G135" s="419">
        <v>0</v>
      </c>
      <c r="H135" s="269">
        <v>227</v>
      </c>
      <c r="I135" s="15">
        <v>244</v>
      </c>
      <c r="J135" s="331">
        <v>0.93032786885245899</v>
      </c>
      <c r="K135" s="427">
        <v>0.93074347928053758</v>
      </c>
      <c r="L135" s="434">
        <v>0.61688480700000003</v>
      </c>
      <c r="M135" s="14">
        <f>Lisäosat[[#This Row],[HYTE-kerroin (sis. Kulttuurihyte)]]*Lisäosat[[#This Row],[Asukasmäärä 31.12.2024]]</f>
        <v>410.22839665500004</v>
      </c>
      <c r="N135" s="427">
        <f>Lisäosat[[#This Row],[HYTE-kerroin (sis. Kulttuurihyte)]]/$N$7</f>
        <v>0.95816057784239561</v>
      </c>
      <c r="O135" s="439">
        <v>0</v>
      </c>
      <c r="P135" s="197">
        <v>210927.52757999997</v>
      </c>
      <c r="Q135" s="159">
        <v>0</v>
      </c>
      <c r="R135" s="159">
        <v>8677.6006803762357</v>
      </c>
      <c r="S135" s="159">
        <v>13170.444130761542</v>
      </c>
      <c r="T135" s="159">
        <v>0</v>
      </c>
      <c r="U135" s="309">
        <f t="shared" si="2"/>
        <v>232775.57239113774</v>
      </c>
      <c r="V135" s="44"/>
      <c r="W135" s="44"/>
      <c r="X135" s="110"/>
      <c r="Y135" s="110"/>
      <c r="Z135" s="111"/>
    </row>
    <row r="136" spans="1:26" s="45" customFormat="1" x14ac:dyDescent="0.25">
      <c r="A136" s="127">
        <v>422</v>
      </c>
      <c r="B136" s="124" t="s">
        <v>140</v>
      </c>
      <c r="C136" s="408">
        <v>10049</v>
      </c>
      <c r="D136" s="412">
        <v>1.20475</v>
      </c>
      <c r="E136" s="420">
        <v>0</v>
      </c>
      <c r="F136" s="155">
        <v>0</v>
      </c>
      <c r="G136" s="419">
        <v>0</v>
      </c>
      <c r="H136" s="269">
        <v>3282</v>
      </c>
      <c r="I136" s="15">
        <v>3206</v>
      </c>
      <c r="J136" s="331">
        <v>1.0237055520898315</v>
      </c>
      <c r="K136" s="427">
        <v>1.0241628776381408</v>
      </c>
      <c r="L136" s="434">
        <v>0.53183460599999999</v>
      </c>
      <c r="M136" s="14">
        <f>Lisäosat[[#This Row],[HYTE-kerroin (sis. Kulttuurihyte)]]*Lisäosat[[#This Row],[Asukasmäärä 31.12.2024]]</f>
        <v>5344.4059556940001</v>
      </c>
      <c r="N136" s="427">
        <f>Lisäosat[[#This Row],[HYTE-kerroin (sis. Kulttuurihyte)]]/$N$7</f>
        <v>0.82605852441028393</v>
      </c>
      <c r="O136" s="439">
        <v>0</v>
      </c>
      <c r="P136" s="197">
        <v>1216524.94338375</v>
      </c>
      <c r="Q136" s="159">
        <v>0</v>
      </c>
      <c r="R136" s="159">
        <v>144291.2148585472</v>
      </c>
      <c r="S136" s="159">
        <v>171582.95385088417</v>
      </c>
      <c r="T136" s="159">
        <v>0</v>
      </c>
      <c r="U136" s="309">
        <f t="shared" si="2"/>
        <v>1532399.1120931816</v>
      </c>
      <c r="V136" s="44"/>
      <c r="W136" s="44"/>
      <c r="X136" s="110"/>
      <c r="Y136" s="110"/>
      <c r="Z136" s="111"/>
    </row>
    <row r="137" spans="1:26" s="45" customFormat="1" x14ac:dyDescent="0.25">
      <c r="A137" s="127">
        <v>423</v>
      </c>
      <c r="B137" s="124" t="s">
        <v>141</v>
      </c>
      <c r="C137" s="408">
        <v>20666</v>
      </c>
      <c r="D137" s="412">
        <v>0</v>
      </c>
      <c r="E137" s="420">
        <v>0</v>
      </c>
      <c r="F137" s="155">
        <v>3</v>
      </c>
      <c r="G137" s="419">
        <v>1.4516597309590631E-4</v>
      </c>
      <c r="H137" s="269">
        <v>7012</v>
      </c>
      <c r="I137" s="15">
        <v>9733</v>
      </c>
      <c r="J137" s="331">
        <v>0.72043563135723832</v>
      </c>
      <c r="K137" s="427">
        <v>0.72075747548464342</v>
      </c>
      <c r="L137" s="434">
        <v>0.66303433000000001</v>
      </c>
      <c r="M137" s="14">
        <f>Lisäosat[[#This Row],[HYTE-kerroin (sis. Kulttuurihyte)]]*Lisäosat[[#This Row],[Asukasmäärä 31.12.2024]]</f>
        <v>13702.267463780001</v>
      </c>
      <c r="N137" s="427">
        <f>Lisäosat[[#This Row],[HYTE-kerroin (sis. Kulttuurihyte)]]/$N$7</f>
        <v>1.029841146277648</v>
      </c>
      <c r="O137" s="439">
        <v>0.61292650393872294</v>
      </c>
      <c r="P137" s="197">
        <v>0</v>
      </c>
      <c r="Q137" s="159">
        <v>0</v>
      </c>
      <c r="R137" s="159">
        <v>208830.33931688627</v>
      </c>
      <c r="S137" s="159">
        <v>439913.34965588996</v>
      </c>
      <c r="T137" s="159">
        <v>138827.46086915824</v>
      </c>
      <c r="U137" s="309">
        <f t="shared" ref="U137:U199" si="3">SUM(P137:T137)</f>
        <v>787571.14984193456</v>
      </c>
      <c r="V137" s="44"/>
      <c r="W137" s="44"/>
      <c r="X137" s="110"/>
      <c r="Y137" s="110"/>
      <c r="Z137" s="111"/>
    </row>
    <row r="138" spans="1:26" s="45" customFormat="1" x14ac:dyDescent="0.25">
      <c r="A138" s="127">
        <v>425</v>
      </c>
      <c r="B138" s="124" t="s">
        <v>142</v>
      </c>
      <c r="C138" s="408">
        <v>10190</v>
      </c>
      <c r="D138" s="412">
        <v>0</v>
      </c>
      <c r="E138" s="420">
        <v>0</v>
      </c>
      <c r="F138" s="155">
        <v>7</v>
      </c>
      <c r="G138" s="419">
        <v>6.8694798822374874E-4</v>
      </c>
      <c r="H138" s="269">
        <v>2503</v>
      </c>
      <c r="I138" s="15">
        <v>4293</v>
      </c>
      <c r="J138" s="331">
        <v>0.58304216165851386</v>
      </c>
      <c r="K138" s="427">
        <v>0.58330262725403947</v>
      </c>
      <c r="L138" s="434">
        <v>0.74263269700000001</v>
      </c>
      <c r="M138" s="14">
        <f>Lisäosat[[#This Row],[HYTE-kerroin (sis. Kulttuurihyte)]]*Lisäosat[[#This Row],[Asukasmäärä 31.12.2024]]</f>
        <v>7567.4271824300004</v>
      </c>
      <c r="N138" s="427">
        <f>Lisäosat[[#This Row],[HYTE-kerroin (sis. Kulttuurihyte)]]/$N$7</f>
        <v>1.1534752777307038</v>
      </c>
      <c r="O138" s="439">
        <v>0</v>
      </c>
      <c r="P138" s="197">
        <v>0</v>
      </c>
      <c r="Q138" s="159">
        <v>0</v>
      </c>
      <c r="R138" s="159">
        <v>83332.829879495635</v>
      </c>
      <c r="S138" s="159">
        <v>242953.38336516829</v>
      </c>
      <c r="T138" s="159">
        <v>0</v>
      </c>
      <c r="U138" s="309">
        <f t="shared" si="3"/>
        <v>326286.2132446639</v>
      </c>
      <c r="V138" s="44"/>
      <c r="W138" s="44"/>
      <c r="X138" s="110"/>
      <c r="Y138" s="110"/>
      <c r="Z138" s="111"/>
    </row>
    <row r="139" spans="1:26" s="45" customFormat="1" x14ac:dyDescent="0.25">
      <c r="A139" s="127">
        <v>426</v>
      </c>
      <c r="B139" s="124" t="s">
        <v>143</v>
      </c>
      <c r="C139" s="408">
        <v>11913</v>
      </c>
      <c r="D139" s="412">
        <v>0</v>
      </c>
      <c r="E139" s="420">
        <v>0</v>
      </c>
      <c r="F139" s="155">
        <v>0</v>
      </c>
      <c r="G139" s="419">
        <v>0</v>
      </c>
      <c r="H139" s="269">
        <v>3481</v>
      </c>
      <c r="I139" s="15">
        <v>4960</v>
      </c>
      <c r="J139" s="331">
        <v>0.70181451612903223</v>
      </c>
      <c r="K139" s="427">
        <v>0.7021280415443677</v>
      </c>
      <c r="L139" s="434">
        <v>0.640035154</v>
      </c>
      <c r="M139" s="14">
        <f>Lisäosat[[#This Row],[HYTE-kerroin (sis. Kulttuurihyte)]]*Lisäosat[[#This Row],[Asukasmäärä 31.12.2024]]</f>
        <v>7624.738789602</v>
      </c>
      <c r="N139" s="427">
        <f>Lisäosat[[#This Row],[HYTE-kerroin (sis. Kulttuurihyte)]]/$N$7</f>
        <v>0.9941182633082527</v>
      </c>
      <c r="O139" s="439">
        <v>0</v>
      </c>
      <c r="P139" s="197">
        <v>0</v>
      </c>
      <c r="Q139" s="159">
        <v>0</v>
      </c>
      <c r="R139" s="159">
        <v>117269.60805203108</v>
      </c>
      <c r="S139" s="159">
        <v>244793.38109925445</v>
      </c>
      <c r="T139" s="159">
        <v>0</v>
      </c>
      <c r="U139" s="309">
        <f t="shared" si="3"/>
        <v>362062.9891512855</v>
      </c>
      <c r="V139" s="44"/>
      <c r="W139" s="44"/>
      <c r="X139" s="110"/>
      <c r="Y139" s="110"/>
      <c r="Z139" s="111"/>
    </row>
    <row r="140" spans="1:26" s="45" customFormat="1" x14ac:dyDescent="0.25">
      <c r="A140" s="127">
        <v>430</v>
      </c>
      <c r="B140" s="124" t="s">
        <v>144</v>
      </c>
      <c r="C140" s="408">
        <v>15295</v>
      </c>
      <c r="D140" s="412">
        <v>0</v>
      </c>
      <c r="E140" s="420">
        <v>0</v>
      </c>
      <c r="F140" s="155">
        <v>0</v>
      </c>
      <c r="G140" s="419">
        <v>0</v>
      </c>
      <c r="H140" s="269">
        <v>6067</v>
      </c>
      <c r="I140" s="15">
        <v>5823</v>
      </c>
      <c r="J140" s="331">
        <v>1.0419027992443757</v>
      </c>
      <c r="K140" s="427">
        <v>1.0423682541478652</v>
      </c>
      <c r="L140" s="434">
        <v>0.52302590500000001</v>
      </c>
      <c r="M140" s="14">
        <f>Lisäosat[[#This Row],[HYTE-kerroin (sis. Kulttuurihyte)]]*Lisäosat[[#This Row],[Asukasmäärä 31.12.2024]]</f>
        <v>7999.6812169750001</v>
      </c>
      <c r="N140" s="427">
        <f>Lisäosat[[#This Row],[HYTE-kerroin (sis. Kulttuurihyte)]]/$N$7</f>
        <v>0.81237663446190511</v>
      </c>
      <c r="O140" s="439">
        <v>0</v>
      </c>
      <c r="P140" s="197">
        <v>0</v>
      </c>
      <c r="Q140" s="159">
        <v>0</v>
      </c>
      <c r="R140" s="159">
        <v>223521.17470962618</v>
      </c>
      <c r="S140" s="159">
        <v>256830.96390004031</v>
      </c>
      <c r="T140" s="159">
        <v>0</v>
      </c>
      <c r="U140" s="309">
        <f t="shared" si="3"/>
        <v>480352.13860966649</v>
      </c>
      <c r="V140" s="44"/>
      <c r="W140" s="44"/>
      <c r="X140" s="110"/>
      <c r="Y140" s="110"/>
      <c r="Z140" s="111"/>
    </row>
    <row r="141" spans="1:26" s="45" customFormat="1" x14ac:dyDescent="0.25">
      <c r="A141" s="127">
        <v>433</v>
      </c>
      <c r="B141" s="124" t="s">
        <v>145</v>
      </c>
      <c r="C141" s="408">
        <v>7657</v>
      </c>
      <c r="D141" s="412">
        <v>0</v>
      </c>
      <c r="E141" s="420">
        <v>0</v>
      </c>
      <c r="F141" s="155">
        <v>0</v>
      </c>
      <c r="G141" s="419">
        <v>0</v>
      </c>
      <c r="H141" s="269">
        <v>1868</v>
      </c>
      <c r="I141" s="15">
        <v>3304</v>
      </c>
      <c r="J141" s="331">
        <v>0.56537530266343827</v>
      </c>
      <c r="K141" s="427">
        <v>0.56562787584697072</v>
      </c>
      <c r="L141" s="434">
        <v>0.63199101700000004</v>
      </c>
      <c r="M141" s="14">
        <f>Lisäosat[[#This Row],[HYTE-kerroin (sis. Kulttuurihyte)]]*Lisäosat[[#This Row],[Asukasmäärä 31.12.2024]]</f>
        <v>4839.155217169</v>
      </c>
      <c r="N141" s="427">
        <f>Lisäosat[[#This Row],[HYTE-kerroin (sis. Kulttuurihyte)]]/$N$7</f>
        <v>0.98162391287409889</v>
      </c>
      <c r="O141" s="439">
        <v>0</v>
      </c>
      <c r="P141" s="197">
        <v>0</v>
      </c>
      <c r="Q141" s="159">
        <v>0</v>
      </c>
      <c r="R141" s="159">
        <v>60720.797287950772</v>
      </c>
      <c r="S141" s="159">
        <v>155361.80319912708</v>
      </c>
      <c r="T141" s="159">
        <v>0</v>
      </c>
      <c r="U141" s="309">
        <f t="shared" si="3"/>
        <v>216082.60048707784</v>
      </c>
      <c r="V141" s="44"/>
      <c r="W141" s="44"/>
      <c r="X141" s="110"/>
      <c r="Y141" s="110"/>
      <c r="Z141" s="111"/>
    </row>
    <row r="142" spans="1:26" s="45" customFormat="1" x14ac:dyDescent="0.25">
      <c r="A142" s="127">
        <v>434</v>
      </c>
      <c r="B142" s="124" t="s">
        <v>146</v>
      </c>
      <c r="C142" s="408">
        <v>14352</v>
      </c>
      <c r="D142" s="412">
        <v>0</v>
      </c>
      <c r="E142" s="420">
        <v>0</v>
      </c>
      <c r="F142" s="155">
        <v>0</v>
      </c>
      <c r="G142" s="419">
        <v>0</v>
      </c>
      <c r="H142" s="269">
        <v>4704</v>
      </c>
      <c r="I142" s="15">
        <v>5844</v>
      </c>
      <c r="J142" s="331">
        <v>0.80492813141683783</v>
      </c>
      <c r="K142" s="427">
        <v>0.8052877213382742</v>
      </c>
      <c r="L142" s="434">
        <v>0.618222524</v>
      </c>
      <c r="M142" s="14">
        <f>Lisäosat[[#This Row],[HYTE-kerroin (sis. Kulttuurihyte)]]*Lisäosat[[#This Row],[Asukasmäärä 31.12.2024]]</f>
        <v>8872.7296644479993</v>
      </c>
      <c r="N142" s="427">
        <f>Lisäosat[[#This Row],[HYTE-kerroin (sis. Kulttuurihyte)]]/$N$7</f>
        <v>0.960238352621682</v>
      </c>
      <c r="O142" s="439">
        <v>0</v>
      </c>
      <c r="P142" s="197">
        <v>0</v>
      </c>
      <c r="Q142" s="159">
        <v>0</v>
      </c>
      <c r="R142" s="159">
        <v>162036.00106058968</v>
      </c>
      <c r="S142" s="159">
        <v>284860.31509720132</v>
      </c>
      <c r="T142" s="159">
        <v>0</v>
      </c>
      <c r="U142" s="309">
        <f t="shared" si="3"/>
        <v>446896.31615779101</v>
      </c>
      <c r="V142" s="44"/>
      <c r="W142" s="44"/>
      <c r="X142" s="110"/>
      <c r="Y142" s="110"/>
      <c r="Z142" s="111"/>
    </row>
    <row r="143" spans="1:26" s="45" customFormat="1" x14ac:dyDescent="0.25">
      <c r="A143" s="127">
        <v>435</v>
      </c>
      <c r="B143" s="124" t="s">
        <v>147</v>
      </c>
      <c r="C143" s="408">
        <v>711</v>
      </c>
      <c r="D143" s="412">
        <v>1.5087833333333334</v>
      </c>
      <c r="E143" s="420">
        <v>0</v>
      </c>
      <c r="F143" s="155">
        <v>0</v>
      </c>
      <c r="G143" s="419">
        <v>0</v>
      </c>
      <c r="H143" s="269">
        <v>147</v>
      </c>
      <c r="I143" s="15">
        <v>243</v>
      </c>
      <c r="J143" s="331">
        <v>0.60493827160493829</v>
      </c>
      <c r="K143" s="427">
        <v>0.60520851896873384</v>
      </c>
      <c r="L143" s="434">
        <v>0.467917633</v>
      </c>
      <c r="M143" s="14">
        <f>Lisäosat[[#This Row],[HYTE-kerroin (sis. Kulttuurihyte)]]*Lisäosat[[#This Row],[Asukasmäärä 31.12.2024]]</f>
        <v>332.68943706300001</v>
      </c>
      <c r="N143" s="427">
        <f>Lisäosat[[#This Row],[HYTE-kerroin (sis. Kulttuurihyte)]]/$N$7</f>
        <v>0.72678111785289268</v>
      </c>
      <c r="O143" s="439">
        <v>0.38747178996646481</v>
      </c>
      <c r="P143" s="197">
        <v>215589.55260149998</v>
      </c>
      <c r="Q143" s="159">
        <v>0</v>
      </c>
      <c r="R143" s="159">
        <v>6032.851662954512</v>
      </c>
      <c r="S143" s="159">
        <v>10681.044216979719</v>
      </c>
      <c r="T143" s="159">
        <v>3019.3971716210754</v>
      </c>
      <c r="U143" s="309">
        <f t="shared" si="3"/>
        <v>235322.84565305529</v>
      </c>
      <c r="V143" s="44"/>
      <c r="W143" s="44"/>
      <c r="X143" s="110"/>
      <c r="Y143" s="110"/>
      <c r="Z143" s="111"/>
    </row>
    <row r="144" spans="1:26" s="45" customFormat="1" x14ac:dyDescent="0.25">
      <c r="A144" s="127">
        <v>436</v>
      </c>
      <c r="B144" s="124" t="s">
        <v>148</v>
      </c>
      <c r="C144" s="408">
        <v>2008</v>
      </c>
      <c r="D144" s="412">
        <v>6.2333333333333331E-2</v>
      </c>
      <c r="E144" s="420">
        <v>0</v>
      </c>
      <c r="F144" s="155">
        <v>0</v>
      </c>
      <c r="G144" s="419">
        <v>0</v>
      </c>
      <c r="H144" s="269">
        <v>494</v>
      </c>
      <c r="I144" s="15">
        <v>787</v>
      </c>
      <c r="J144" s="331">
        <v>0.62770012706480305</v>
      </c>
      <c r="K144" s="427">
        <v>0.62798054295606964</v>
      </c>
      <c r="L144" s="434">
        <v>0.58803154400000002</v>
      </c>
      <c r="M144" s="14">
        <f>Lisäosat[[#This Row],[HYTE-kerroin (sis. Kulttuurihyte)]]*Lisäosat[[#This Row],[Asukasmäärä 31.12.2024]]</f>
        <v>1180.767340352</v>
      </c>
      <c r="N144" s="427">
        <f>Lisäosat[[#This Row],[HYTE-kerroin (sis. Kulttuurihyte)]]/$N$7</f>
        <v>0.91334498369092765</v>
      </c>
      <c r="O144" s="439">
        <v>0</v>
      </c>
      <c r="P144" s="197">
        <v>8384.8256799999981</v>
      </c>
      <c r="Q144" s="159">
        <v>0</v>
      </c>
      <c r="R144" s="159">
        <v>17679.008722186143</v>
      </c>
      <c r="S144" s="159">
        <v>37908.712352286086</v>
      </c>
      <c r="T144" s="159">
        <v>0</v>
      </c>
      <c r="U144" s="309">
        <f t="shared" si="3"/>
        <v>63972.546754472227</v>
      </c>
      <c r="V144" s="44"/>
      <c r="W144" s="44"/>
      <c r="X144" s="110"/>
      <c r="Y144" s="110"/>
      <c r="Z144" s="111"/>
    </row>
    <row r="145" spans="1:26" s="45" customFormat="1" x14ac:dyDescent="0.25">
      <c r="A145" s="127">
        <v>440</v>
      </c>
      <c r="B145" s="124" t="s">
        <v>149</v>
      </c>
      <c r="C145" s="408">
        <v>5884</v>
      </c>
      <c r="D145" s="412">
        <v>0</v>
      </c>
      <c r="E145" s="420">
        <v>0</v>
      </c>
      <c r="F145" s="155">
        <v>0</v>
      </c>
      <c r="G145" s="419">
        <v>0</v>
      </c>
      <c r="H145" s="269">
        <v>1169</v>
      </c>
      <c r="I145" s="15">
        <v>2553</v>
      </c>
      <c r="J145" s="331">
        <v>0.45789267528397964</v>
      </c>
      <c r="K145" s="427">
        <v>0.45809723216888043</v>
      </c>
      <c r="L145" s="434">
        <v>0.64798438899999999</v>
      </c>
      <c r="M145" s="14">
        <f>Lisäosat[[#This Row],[HYTE-kerroin (sis. Kulttuurihyte)]]*Lisäosat[[#This Row],[Asukasmäärä 31.12.2024]]</f>
        <v>3812.7401448760002</v>
      </c>
      <c r="N145" s="427">
        <f>Lisäosat[[#This Row],[HYTE-kerroin (sis. Kulttuurihyte)]]/$N$7</f>
        <v>1.0064652096336872</v>
      </c>
      <c r="O145" s="439">
        <v>1.5315967566329691</v>
      </c>
      <c r="P145" s="197">
        <v>0</v>
      </c>
      <c r="Q145" s="159">
        <v>0</v>
      </c>
      <c r="R145" s="159">
        <v>37790.126479425329</v>
      </c>
      <c r="S145" s="159">
        <v>122408.59353632701</v>
      </c>
      <c r="T145" s="159">
        <v>98770.591863671158</v>
      </c>
      <c r="U145" s="309">
        <f t="shared" si="3"/>
        <v>258969.31187942351</v>
      </c>
      <c r="V145" s="44"/>
      <c r="W145" s="44"/>
      <c r="X145" s="110"/>
      <c r="Y145" s="110"/>
      <c r="Z145" s="111"/>
    </row>
    <row r="146" spans="1:26" s="45" customFormat="1" x14ac:dyDescent="0.25">
      <c r="A146" s="127">
        <v>441</v>
      </c>
      <c r="B146" s="124" t="s">
        <v>150</v>
      </c>
      <c r="C146" s="408">
        <v>4358</v>
      </c>
      <c r="D146" s="412">
        <v>0.6498666666666667</v>
      </c>
      <c r="E146" s="420">
        <v>0</v>
      </c>
      <c r="F146" s="155">
        <v>0</v>
      </c>
      <c r="G146" s="419">
        <v>0</v>
      </c>
      <c r="H146" s="269">
        <v>1146</v>
      </c>
      <c r="I146" s="15">
        <v>1633</v>
      </c>
      <c r="J146" s="331">
        <v>0.70177587262706675</v>
      </c>
      <c r="K146" s="427">
        <v>0.70208938077898053</v>
      </c>
      <c r="L146" s="434">
        <v>0.58485082099999997</v>
      </c>
      <c r="M146" s="14">
        <f>Lisäosat[[#This Row],[HYTE-kerroin (sis. Kulttuurihyte)]]*Lisäosat[[#This Row],[Asukasmäärä 31.12.2024]]</f>
        <v>2548.7798779179998</v>
      </c>
      <c r="N146" s="427">
        <f>Lisäosat[[#This Row],[HYTE-kerroin (sis. Kulttuurihyte)]]/$N$7</f>
        <v>0.90840460689277347</v>
      </c>
      <c r="O146" s="439">
        <v>0</v>
      </c>
      <c r="P146" s="197">
        <v>189723.647344</v>
      </c>
      <c r="Q146" s="159">
        <v>0</v>
      </c>
      <c r="R146" s="159">
        <v>42897.071410515855</v>
      </c>
      <c r="S146" s="159">
        <v>81828.959812256071</v>
      </c>
      <c r="T146" s="159">
        <v>0</v>
      </c>
      <c r="U146" s="309">
        <f t="shared" si="3"/>
        <v>314449.67856677191</v>
      </c>
      <c r="V146" s="44"/>
      <c r="W146" s="44"/>
      <c r="X146" s="110"/>
      <c r="Y146" s="110"/>
      <c r="Z146" s="111"/>
    </row>
    <row r="147" spans="1:26" s="45" customFormat="1" x14ac:dyDescent="0.25">
      <c r="A147" s="127">
        <v>444</v>
      </c>
      <c r="B147" s="124" t="s">
        <v>151</v>
      </c>
      <c r="C147" s="408">
        <v>45687</v>
      </c>
      <c r="D147" s="412">
        <v>0</v>
      </c>
      <c r="E147" s="420">
        <v>0</v>
      </c>
      <c r="F147" s="155">
        <v>2</v>
      </c>
      <c r="G147" s="419">
        <v>4.3776128876923411E-5</v>
      </c>
      <c r="H147" s="269">
        <v>14993</v>
      </c>
      <c r="I147" s="15">
        <v>19293</v>
      </c>
      <c r="J147" s="331">
        <v>0.77712123568133518</v>
      </c>
      <c r="K147" s="427">
        <v>0.7774684032770226</v>
      </c>
      <c r="L147" s="434">
        <v>0.58703285699999996</v>
      </c>
      <c r="M147" s="14">
        <f>Lisäosat[[#This Row],[HYTE-kerroin (sis. Kulttuurihyte)]]*Lisäosat[[#This Row],[Asukasmäärä 31.12.2024]]</f>
        <v>26819.770137758998</v>
      </c>
      <c r="N147" s="427">
        <f>Lisäosat[[#This Row],[HYTE-kerroin (sis. Kulttuurihyte)]]/$N$7</f>
        <v>0.91179379860394638</v>
      </c>
      <c r="O147" s="439">
        <v>0</v>
      </c>
      <c r="P147" s="197">
        <v>0</v>
      </c>
      <c r="Q147" s="159">
        <v>0</v>
      </c>
      <c r="R147" s="159">
        <v>497993.18914605293</v>
      </c>
      <c r="S147" s="159">
        <v>861052.7381318385</v>
      </c>
      <c r="T147" s="159">
        <v>0</v>
      </c>
      <c r="U147" s="309">
        <f t="shared" si="3"/>
        <v>1359045.9272778914</v>
      </c>
      <c r="V147" s="44"/>
      <c r="W147" s="44"/>
      <c r="X147" s="110"/>
      <c r="Y147" s="110"/>
      <c r="Z147" s="111"/>
    </row>
    <row r="148" spans="1:26" s="45" customFormat="1" x14ac:dyDescent="0.25">
      <c r="A148" s="127">
        <v>445</v>
      </c>
      <c r="B148" s="124" t="s">
        <v>152</v>
      </c>
      <c r="C148" s="408">
        <v>14868</v>
      </c>
      <c r="D148" s="412">
        <v>0</v>
      </c>
      <c r="E148" s="420">
        <v>0</v>
      </c>
      <c r="F148" s="155">
        <v>0</v>
      </c>
      <c r="G148" s="419">
        <v>0</v>
      </c>
      <c r="H148" s="269">
        <v>4986</v>
      </c>
      <c r="I148" s="15">
        <v>6362</v>
      </c>
      <c r="J148" s="331">
        <v>0.78371581263753531</v>
      </c>
      <c r="K148" s="427">
        <v>0.78406592626444838</v>
      </c>
      <c r="L148" s="434">
        <v>0.62343417599999995</v>
      </c>
      <c r="M148" s="14">
        <f>Lisäosat[[#This Row],[HYTE-kerroin (sis. Kulttuurihyte)]]*Lisäosat[[#This Row],[Asukasmäärä 31.12.2024]]</f>
        <v>9269.2193287679984</v>
      </c>
      <c r="N148" s="427">
        <f>Lisäosat[[#This Row],[HYTE-kerroin (sis. Kulttuurihyte)]]/$N$7</f>
        <v>0.96833321804091321</v>
      </c>
      <c r="O148" s="439">
        <v>0</v>
      </c>
      <c r="P148" s="197">
        <v>0</v>
      </c>
      <c r="Q148" s="159">
        <v>0</v>
      </c>
      <c r="R148" s="159">
        <v>163438.04052763147</v>
      </c>
      <c r="S148" s="159">
        <v>297589.6751681536</v>
      </c>
      <c r="T148" s="159">
        <v>0</v>
      </c>
      <c r="U148" s="309">
        <f t="shared" si="3"/>
        <v>461027.71569578507</v>
      </c>
      <c r="V148" s="44"/>
      <c r="W148" s="44"/>
      <c r="X148" s="110"/>
      <c r="Y148" s="110"/>
      <c r="Z148" s="111"/>
    </row>
    <row r="149" spans="1:26" s="45" customFormat="1" x14ac:dyDescent="0.25">
      <c r="A149" s="127">
        <v>475</v>
      </c>
      <c r="B149" s="124" t="s">
        <v>153</v>
      </c>
      <c r="C149" s="408">
        <v>5415</v>
      </c>
      <c r="D149" s="412">
        <v>8.0533333333333332E-2</v>
      </c>
      <c r="E149" s="420">
        <v>0</v>
      </c>
      <c r="F149" s="155">
        <v>0</v>
      </c>
      <c r="G149" s="419">
        <v>0</v>
      </c>
      <c r="H149" s="269">
        <v>1693</v>
      </c>
      <c r="I149" s="15">
        <v>2432</v>
      </c>
      <c r="J149" s="331">
        <v>0.69613486842105265</v>
      </c>
      <c r="K149" s="427">
        <v>0.69644585653648106</v>
      </c>
      <c r="L149" s="434">
        <v>0.76349951999999999</v>
      </c>
      <c r="M149" s="14">
        <f>Lisäosat[[#This Row],[HYTE-kerroin (sis. Kulttuurihyte)]]*Lisäosat[[#This Row],[Asukasmäärä 31.12.2024]]</f>
        <v>4134.3499007999999</v>
      </c>
      <c r="N149" s="427">
        <f>Lisäosat[[#This Row],[HYTE-kerroin (sis. Kulttuurihyte)]]/$N$7</f>
        <v>1.1858861378403045</v>
      </c>
      <c r="O149" s="439">
        <v>0</v>
      </c>
      <c r="P149" s="197">
        <v>29213.535119999997</v>
      </c>
      <c r="Q149" s="159">
        <v>0</v>
      </c>
      <c r="R149" s="159">
        <v>52872.985470293526</v>
      </c>
      <c r="S149" s="159">
        <v>132733.92293049651</v>
      </c>
      <c r="T149" s="159">
        <v>0</v>
      </c>
      <c r="U149" s="309">
        <f t="shared" si="3"/>
        <v>214820.44352079002</v>
      </c>
      <c r="V149" s="44"/>
      <c r="W149" s="44"/>
      <c r="X149" s="110"/>
      <c r="Y149" s="110"/>
      <c r="Z149" s="111"/>
    </row>
    <row r="150" spans="1:26" s="45" customFormat="1" x14ac:dyDescent="0.25">
      <c r="A150" s="127">
        <v>480</v>
      </c>
      <c r="B150" s="124" t="s">
        <v>154</v>
      </c>
      <c r="C150" s="408">
        <v>1910</v>
      </c>
      <c r="D150" s="412">
        <v>0</v>
      </c>
      <c r="E150" s="420">
        <v>0</v>
      </c>
      <c r="F150" s="155">
        <v>0</v>
      </c>
      <c r="G150" s="419">
        <v>0</v>
      </c>
      <c r="H150" s="269">
        <v>504</v>
      </c>
      <c r="I150" s="15">
        <v>814</v>
      </c>
      <c r="J150" s="331">
        <v>0.61916461916461918</v>
      </c>
      <c r="K150" s="427">
        <v>0.61944122194202444</v>
      </c>
      <c r="L150" s="434">
        <v>0.48288409199999999</v>
      </c>
      <c r="M150" s="14">
        <f>Lisäosat[[#This Row],[HYTE-kerroin (sis. Kulttuurihyte)]]*Lisäosat[[#This Row],[Asukasmäärä 31.12.2024]]</f>
        <v>922.30861571999992</v>
      </c>
      <c r="N150" s="427">
        <f>Lisäosat[[#This Row],[HYTE-kerroin (sis. Kulttuurihyte)]]/$N$7</f>
        <v>0.75002738821158954</v>
      </c>
      <c r="O150" s="439">
        <v>0</v>
      </c>
      <c r="P150" s="197">
        <v>0</v>
      </c>
      <c r="Q150" s="159">
        <v>0</v>
      </c>
      <c r="R150" s="159">
        <v>16587.520929407921</v>
      </c>
      <c r="S150" s="159">
        <v>29610.856278377094</v>
      </c>
      <c r="T150" s="159">
        <v>0</v>
      </c>
      <c r="U150" s="309">
        <f t="shared" si="3"/>
        <v>46198.377207785015</v>
      </c>
      <c r="V150" s="44"/>
      <c r="W150" s="44"/>
      <c r="X150" s="110"/>
      <c r="Y150" s="110"/>
      <c r="Z150" s="111"/>
    </row>
    <row r="151" spans="1:26" s="45" customFormat="1" x14ac:dyDescent="0.25">
      <c r="A151" s="127">
        <v>481</v>
      </c>
      <c r="B151" s="124" t="s">
        <v>155</v>
      </c>
      <c r="C151" s="408">
        <v>9592</v>
      </c>
      <c r="D151" s="412">
        <v>0</v>
      </c>
      <c r="E151" s="420">
        <v>0</v>
      </c>
      <c r="F151" s="155">
        <v>0</v>
      </c>
      <c r="G151" s="419">
        <v>0</v>
      </c>
      <c r="H151" s="269">
        <v>2413</v>
      </c>
      <c r="I151" s="15">
        <v>4656</v>
      </c>
      <c r="J151" s="331">
        <v>0.51825601374570451</v>
      </c>
      <c r="K151" s="427">
        <v>0.51848753707305884</v>
      </c>
      <c r="L151" s="434">
        <v>0.68996286299999998</v>
      </c>
      <c r="M151" s="14">
        <f>Lisäosat[[#This Row],[HYTE-kerroin (sis. Kulttuurihyte)]]*Lisäosat[[#This Row],[Asukasmäärä 31.12.2024]]</f>
        <v>6618.1237818959999</v>
      </c>
      <c r="N151" s="427">
        <f>Lisäosat[[#This Row],[HYTE-kerroin (sis. Kulttuurihyte)]]/$N$7</f>
        <v>1.0716672026936036</v>
      </c>
      <c r="O151" s="439">
        <v>0</v>
      </c>
      <c r="P151" s="197">
        <v>0</v>
      </c>
      <c r="Q151" s="159">
        <v>0</v>
      </c>
      <c r="R151" s="159">
        <v>69726.121027579022</v>
      </c>
      <c r="S151" s="159">
        <v>212475.85547625978</v>
      </c>
      <c r="T151" s="159">
        <v>0</v>
      </c>
      <c r="U151" s="309">
        <f t="shared" si="3"/>
        <v>282201.97650383878</v>
      </c>
      <c r="V151" s="44"/>
      <c r="W151" s="44"/>
      <c r="X151" s="110"/>
      <c r="Y151" s="110"/>
      <c r="Z151" s="111"/>
    </row>
    <row r="152" spans="1:26" s="45" customFormat="1" x14ac:dyDescent="0.25">
      <c r="A152" s="127">
        <v>483</v>
      </c>
      <c r="B152" s="124" t="s">
        <v>156</v>
      </c>
      <c r="C152" s="408">
        <v>1059</v>
      </c>
      <c r="D152" s="412">
        <v>0.44555</v>
      </c>
      <c r="E152" s="420">
        <v>0</v>
      </c>
      <c r="F152" s="155">
        <v>0</v>
      </c>
      <c r="G152" s="419">
        <v>0</v>
      </c>
      <c r="H152" s="269">
        <v>262</v>
      </c>
      <c r="I152" s="15">
        <v>361</v>
      </c>
      <c r="J152" s="331">
        <v>0.72576177285318555</v>
      </c>
      <c r="K152" s="427">
        <v>0.72608599635674531</v>
      </c>
      <c r="L152" s="434">
        <v>0.58746757699999996</v>
      </c>
      <c r="M152" s="14">
        <f>Lisäosat[[#This Row],[HYTE-kerroin (sis. Kulttuurihyte)]]*Lisäosat[[#This Row],[Asukasmäärä 31.12.2024]]</f>
        <v>622.12816404299997</v>
      </c>
      <c r="N152" s="427">
        <f>Lisäosat[[#This Row],[HYTE-kerroin (sis. Kulttuurihyte)]]/$N$7</f>
        <v>0.91246901634585398</v>
      </c>
      <c r="O152" s="439">
        <v>0</v>
      </c>
      <c r="P152" s="197">
        <v>31608.390775499996</v>
      </c>
      <c r="Q152" s="159">
        <v>0</v>
      </c>
      <c r="R152" s="159">
        <v>10780.329483387941</v>
      </c>
      <c r="S152" s="159">
        <v>19973.517907373065</v>
      </c>
      <c r="T152" s="159">
        <v>0</v>
      </c>
      <c r="U152" s="309">
        <f t="shared" si="3"/>
        <v>62362.238166260999</v>
      </c>
      <c r="V152" s="44"/>
      <c r="W152" s="44"/>
      <c r="X152" s="110"/>
      <c r="Y152" s="110"/>
      <c r="Z152" s="111"/>
    </row>
    <row r="153" spans="1:26" s="45" customFormat="1" x14ac:dyDescent="0.25">
      <c r="A153" s="127">
        <v>484</v>
      </c>
      <c r="B153" s="124" t="s">
        <v>157</v>
      </c>
      <c r="C153" s="408">
        <v>2904</v>
      </c>
      <c r="D153" s="412">
        <v>0.84028333333333327</v>
      </c>
      <c r="E153" s="420">
        <v>0</v>
      </c>
      <c r="F153" s="155">
        <v>0</v>
      </c>
      <c r="G153" s="419">
        <v>0</v>
      </c>
      <c r="H153" s="269">
        <v>943</v>
      </c>
      <c r="I153" s="15">
        <v>1016</v>
      </c>
      <c r="J153" s="331">
        <v>0.92814960629921262</v>
      </c>
      <c r="K153" s="427">
        <v>0.92856424362021517</v>
      </c>
      <c r="L153" s="434">
        <v>0.54636163500000001</v>
      </c>
      <c r="M153" s="14">
        <f>Lisäosat[[#This Row],[HYTE-kerroin (sis. Kulttuurihyte)]]*Lisäosat[[#This Row],[Asukasmäärä 31.12.2024]]</f>
        <v>1586.63418804</v>
      </c>
      <c r="N153" s="427">
        <f>Lisäosat[[#This Row],[HYTE-kerroin (sis. Kulttuurihyte)]]/$N$7</f>
        <v>0.84862226133981611</v>
      </c>
      <c r="O153" s="439">
        <v>0</v>
      </c>
      <c r="P153" s="197">
        <v>163467.845772</v>
      </c>
      <c r="Q153" s="159">
        <v>0</v>
      </c>
      <c r="R153" s="159">
        <v>37805.638899892925</v>
      </c>
      <c r="S153" s="159">
        <v>50939.128300060176</v>
      </c>
      <c r="T153" s="159">
        <v>0</v>
      </c>
      <c r="U153" s="309">
        <f t="shared" si="3"/>
        <v>252212.61297195309</v>
      </c>
      <c r="V153" s="44"/>
      <c r="W153" s="44"/>
      <c r="X153" s="110"/>
      <c r="Y153" s="110"/>
      <c r="Z153" s="111"/>
    </row>
    <row r="154" spans="1:26" s="45" customFormat="1" x14ac:dyDescent="0.25">
      <c r="A154" s="127">
        <v>489</v>
      </c>
      <c r="B154" s="124" t="s">
        <v>158</v>
      </c>
      <c r="C154" s="408">
        <v>1703</v>
      </c>
      <c r="D154" s="412">
        <v>1.1574333333333333</v>
      </c>
      <c r="E154" s="420">
        <v>0</v>
      </c>
      <c r="F154" s="155">
        <v>0</v>
      </c>
      <c r="G154" s="419">
        <v>0</v>
      </c>
      <c r="H154" s="269">
        <v>442</v>
      </c>
      <c r="I154" s="15">
        <v>617</v>
      </c>
      <c r="J154" s="331">
        <v>0.71636952998379255</v>
      </c>
      <c r="K154" s="427">
        <v>0.71668955763961917</v>
      </c>
      <c r="L154" s="434">
        <v>0.67501900199999998</v>
      </c>
      <c r="M154" s="14">
        <f>Lisäosat[[#This Row],[HYTE-kerroin (sis. Kulttuurihyte)]]*Lisäosat[[#This Row],[Asukasmäärä 31.12.2024]]</f>
        <v>1149.557360406</v>
      </c>
      <c r="N154" s="427">
        <f>Lisäosat[[#This Row],[HYTE-kerroin (sis. Kulttuurihyte)]]/$N$7</f>
        <v>1.048456032101496</v>
      </c>
      <c r="O154" s="439">
        <v>0</v>
      </c>
      <c r="P154" s="197">
        <v>198066.88451549999</v>
      </c>
      <c r="Q154" s="159">
        <v>0</v>
      </c>
      <c r="R154" s="159">
        <v>17111.722879577002</v>
      </c>
      <c r="S154" s="159">
        <v>36906.711270565087</v>
      </c>
      <c r="T154" s="159">
        <v>0</v>
      </c>
      <c r="U154" s="309">
        <f t="shared" si="3"/>
        <v>252085.31866564206</v>
      </c>
      <c r="V154" s="44"/>
      <c r="W154" s="44"/>
      <c r="X154" s="110"/>
      <c r="Y154" s="110"/>
      <c r="Z154" s="111"/>
    </row>
    <row r="155" spans="1:26" s="45" customFormat="1" x14ac:dyDescent="0.25">
      <c r="A155" s="127">
        <v>491</v>
      </c>
      <c r="B155" s="124" t="s">
        <v>159</v>
      </c>
      <c r="C155" s="408">
        <v>51890</v>
      </c>
      <c r="D155" s="412">
        <v>0</v>
      </c>
      <c r="E155" s="420">
        <v>0</v>
      </c>
      <c r="F155" s="155">
        <v>0</v>
      </c>
      <c r="G155" s="419">
        <v>0</v>
      </c>
      <c r="H155" s="269">
        <v>21399</v>
      </c>
      <c r="I155" s="15">
        <v>20786</v>
      </c>
      <c r="J155" s="331">
        <v>1.0294910035600886</v>
      </c>
      <c r="K155" s="427">
        <v>1.0299509136745952</v>
      </c>
      <c r="L155" s="434">
        <v>0.62365197400000005</v>
      </c>
      <c r="M155" s="14">
        <f>Lisäosat[[#This Row],[HYTE-kerroin (sis. Kulttuurihyte)]]*Lisäosat[[#This Row],[Asukasmäärä 31.12.2024]]</f>
        <v>32361.300930860001</v>
      </c>
      <c r="N155" s="427">
        <f>Lisäosat[[#This Row],[HYTE-kerroin (sis. Kulttuurihyte)]]/$N$7</f>
        <v>0.96867150722418538</v>
      </c>
      <c r="O155" s="439">
        <v>0</v>
      </c>
      <c r="P155" s="197">
        <v>0</v>
      </c>
      <c r="Q155" s="159">
        <v>0</v>
      </c>
      <c r="R155" s="159">
        <v>749287.02380625787</v>
      </c>
      <c r="S155" s="159">
        <v>1038964.4144188679</v>
      </c>
      <c r="T155" s="159">
        <v>0</v>
      </c>
      <c r="U155" s="309">
        <f t="shared" si="3"/>
        <v>1788251.4382251259</v>
      </c>
      <c r="V155" s="44"/>
      <c r="W155" s="44"/>
      <c r="X155" s="110"/>
      <c r="Y155" s="110"/>
      <c r="Z155" s="111"/>
    </row>
    <row r="156" spans="1:26" s="45" customFormat="1" x14ac:dyDescent="0.25">
      <c r="A156" s="127">
        <v>494</v>
      </c>
      <c r="B156" s="124" t="s">
        <v>160</v>
      </c>
      <c r="C156" s="408">
        <v>8749</v>
      </c>
      <c r="D156" s="412">
        <v>0.19033333333333333</v>
      </c>
      <c r="E156" s="420">
        <v>0</v>
      </c>
      <c r="F156" s="155">
        <v>1</v>
      </c>
      <c r="G156" s="419">
        <v>1.1429877700308607E-4</v>
      </c>
      <c r="H156" s="269">
        <v>2495</v>
      </c>
      <c r="I156" s="15">
        <v>3431</v>
      </c>
      <c r="J156" s="331">
        <v>0.72719323812299619</v>
      </c>
      <c r="K156" s="427">
        <v>0.72751810111282034</v>
      </c>
      <c r="L156" s="434">
        <v>0.63751633900000004</v>
      </c>
      <c r="M156" s="14">
        <f>Lisäosat[[#This Row],[HYTE-kerroin (sis. Kulttuurihyte)]]*Lisäosat[[#This Row],[Asukasmäärä 31.12.2024]]</f>
        <v>5577.6304499110001</v>
      </c>
      <c r="N156" s="427">
        <f>Lisäosat[[#This Row],[HYTE-kerroin (sis. Kulttuurihyte)]]/$N$7</f>
        <v>0.99020597821305811</v>
      </c>
      <c r="O156" s="439">
        <v>0</v>
      </c>
      <c r="P156" s="197">
        <v>111553.51206999998</v>
      </c>
      <c r="Q156" s="159">
        <v>0</v>
      </c>
      <c r="R156" s="159">
        <v>89238.083250237629</v>
      </c>
      <c r="S156" s="159">
        <v>179070.66117698958</v>
      </c>
      <c r="T156" s="159">
        <v>0</v>
      </c>
      <c r="U156" s="309">
        <f t="shared" si="3"/>
        <v>379862.25649722724</v>
      </c>
      <c r="V156" s="44"/>
      <c r="W156" s="44"/>
      <c r="X156" s="110"/>
      <c r="Y156" s="110"/>
      <c r="Z156" s="111"/>
    </row>
    <row r="157" spans="1:26" s="45" customFormat="1" x14ac:dyDescent="0.25">
      <c r="A157" s="127">
        <v>495</v>
      </c>
      <c r="B157" s="124" t="s">
        <v>161</v>
      </c>
      <c r="C157" s="408">
        <v>1393</v>
      </c>
      <c r="D157" s="412">
        <v>0.85261666666666658</v>
      </c>
      <c r="E157" s="420">
        <v>0</v>
      </c>
      <c r="F157" s="155">
        <v>0</v>
      </c>
      <c r="G157" s="419">
        <v>0</v>
      </c>
      <c r="H157" s="269">
        <v>521</v>
      </c>
      <c r="I157" s="15">
        <v>475</v>
      </c>
      <c r="J157" s="331">
        <v>1.0968421052631578</v>
      </c>
      <c r="K157" s="427">
        <v>1.097332103501591</v>
      </c>
      <c r="L157" s="434">
        <v>0.48710066000000002</v>
      </c>
      <c r="M157" s="14">
        <f>Lisäosat[[#This Row],[HYTE-kerroin (sis. Kulttuurihyte)]]*Lisäosat[[#This Row],[Asukasmäärä 31.12.2024]]</f>
        <v>678.53121938000004</v>
      </c>
      <c r="N157" s="427">
        <f>Lisäosat[[#This Row],[HYTE-kerroin (sis. Kulttuurihyte)]]/$N$7</f>
        <v>0.75657666481160768</v>
      </c>
      <c r="O157" s="439">
        <v>0</v>
      </c>
      <c r="P157" s="197">
        <v>79563.689166499986</v>
      </c>
      <c r="Q157" s="159">
        <v>0</v>
      </c>
      <c r="R157" s="159">
        <v>21430.742354891583</v>
      </c>
      <c r="S157" s="159">
        <v>21784.346448686716</v>
      </c>
      <c r="T157" s="159">
        <v>0</v>
      </c>
      <c r="U157" s="309">
        <f t="shared" si="3"/>
        <v>122778.77797007828</v>
      </c>
      <c r="V157" s="44"/>
      <c r="W157" s="44"/>
      <c r="X157" s="110"/>
      <c r="Y157" s="110"/>
      <c r="Z157" s="111"/>
    </row>
    <row r="158" spans="1:26" s="45" customFormat="1" x14ac:dyDescent="0.25">
      <c r="A158" s="127">
        <v>498</v>
      </c>
      <c r="B158" s="124" t="s">
        <v>162</v>
      </c>
      <c r="C158" s="408">
        <v>2313</v>
      </c>
      <c r="D158" s="412">
        <v>1.8335333333333335</v>
      </c>
      <c r="E158" s="420">
        <v>0</v>
      </c>
      <c r="F158" s="155">
        <v>13</v>
      </c>
      <c r="G158" s="419">
        <v>5.6204063986165153E-3</v>
      </c>
      <c r="H158" s="269">
        <v>1038</v>
      </c>
      <c r="I158" s="15">
        <v>987</v>
      </c>
      <c r="J158" s="331">
        <v>1.0516717325227964</v>
      </c>
      <c r="K158" s="427">
        <v>1.0521415515549739</v>
      </c>
      <c r="L158" s="434">
        <v>0.66240055099999995</v>
      </c>
      <c r="M158" s="14">
        <f>Lisäosat[[#This Row],[HYTE-kerroin (sis. Kulttuurihyte)]]*Lisäosat[[#This Row],[Asukasmäärä 31.12.2024]]</f>
        <v>1532.1324744629999</v>
      </c>
      <c r="N158" s="427">
        <f>Lisäosat[[#This Row],[HYTE-kerroin (sis. Kulttuurihyte)]]/$N$7</f>
        <v>1.0288567452258248</v>
      </c>
      <c r="O158" s="439">
        <v>0</v>
      </c>
      <c r="P158" s="197">
        <v>852306.25372199994</v>
      </c>
      <c r="Q158" s="159">
        <v>0</v>
      </c>
      <c r="R158" s="159">
        <v>34119.119790628094</v>
      </c>
      <c r="S158" s="159">
        <v>49189.342620790572</v>
      </c>
      <c r="T158" s="159">
        <v>0</v>
      </c>
      <c r="U158" s="309">
        <f t="shared" si="3"/>
        <v>935614.71613341861</v>
      </c>
      <c r="V158" s="44"/>
      <c r="W158" s="44"/>
      <c r="X158" s="110"/>
      <c r="Y158" s="110"/>
      <c r="Z158" s="111"/>
    </row>
    <row r="159" spans="1:26" s="45" customFormat="1" x14ac:dyDescent="0.25">
      <c r="A159" s="127">
        <v>499</v>
      </c>
      <c r="B159" s="124" t="s">
        <v>163</v>
      </c>
      <c r="C159" s="408">
        <v>19738</v>
      </c>
      <c r="D159" s="412">
        <v>0</v>
      </c>
      <c r="E159" s="420">
        <v>0</v>
      </c>
      <c r="F159" s="155">
        <v>0</v>
      </c>
      <c r="G159" s="419">
        <v>0</v>
      </c>
      <c r="H159" s="269">
        <v>5381</v>
      </c>
      <c r="I159" s="15">
        <v>9337</v>
      </c>
      <c r="J159" s="331">
        <v>0.57630930705794148</v>
      </c>
      <c r="K159" s="427">
        <v>0.57656676484871738</v>
      </c>
      <c r="L159" s="434">
        <v>0.79246836399999998</v>
      </c>
      <c r="M159" s="14">
        <f>Lisäosat[[#This Row],[HYTE-kerroin (sis. Kulttuurihyte)]]*Lisäosat[[#This Row],[Asukasmäärä 31.12.2024]]</f>
        <v>15641.740568632</v>
      </c>
      <c r="N159" s="427">
        <f>Lisäosat[[#This Row],[HYTE-kerroin (sis. Kulttuurihyte)]]/$N$7</f>
        <v>1.2308812552293218</v>
      </c>
      <c r="O159" s="439">
        <v>0.34404844804884299</v>
      </c>
      <c r="P159" s="197">
        <v>0</v>
      </c>
      <c r="Q159" s="159">
        <v>0</v>
      </c>
      <c r="R159" s="159">
        <v>159551.45276026745</v>
      </c>
      <c r="S159" s="159">
        <v>502180.42423885706</v>
      </c>
      <c r="T159" s="159">
        <v>74427.477812765181</v>
      </c>
      <c r="U159" s="309">
        <f t="shared" si="3"/>
        <v>736159.3548118897</v>
      </c>
      <c r="V159" s="44"/>
      <c r="W159" s="44"/>
      <c r="X159" s="110"/>
      <c r="Y159" s="110"/>
      <c r="Z159" s="111"/>
    </row>
    <row r="160" spans="1:26" s="45" customFormat="1" x14ac:dyDescent="0.25">
      <c r="A160" s="127">
        <v>500</v>
      </c>
      <c r="B160" s="124" t="s">
        <v>164</v>
      </c>
      <c r="C160" s="408">
        <v>10614</v>
      </c>
      <c r="D160" s="412">
        <v>0</v>
      </c>
      <c r="E160" s="420">
        <v>0</v>
      </c>
      <c r="F160" s="155">
        <v>0</v>
      </c>
      <c r="G160" s="419">
        <v>0</v>
      </c>
      <c r="H160" s="269">
        <v>2849</v>
      </c>
      <c r="I160" s="15">
        <v>4618</v>
      </c>
      <c r="J160" s="331">
        <v>0.61693373754872238</v>
      </c>
      <c r="K160" s="427">
        <v>0.61720934371225167</v>
      </c>
      <c r="L160" s="434">
        <v>0.70664734900000004</v>
      </c>
      <c r="M160" s="14">
        <f>Lisäosat[[#This Row],[HYTE-kerroin (sis. Kulttuurihyte)]]*Lisäosat[[#This Row],[Asukasmäärä 31.12.2024]]</f>
        <v>7500.354962286</v>
      </c>
      <c r="N160" s="427">
        <f>Lisäosat[[#This Row],[HYTE-kerroin (sis. Kulttuurihyte)]]/$N$7</f>
        <v>1.0975819546300434</v>
      </c>
      <c r="O160" s="439">
        <v>0.59748609494874783</v>
      </c>
      <c r="P160" s="197">
        <v>0</v>
      </c>
      <c r="Q160" s="159">
        <v>0</v>
      </c>
      <c r="R160" s="159">
        <v>91845.860837748973</v>
      </c>
      <c r="S160" s="159">
        <v>240800.01968938264</v>
      </c>
      <c r="T160" s="159">
        <v>69505.222833174674</v>
      </c>
      <c r="U160" s="309">
        <f t="shared" si="3"/>
        <v>402151.1033603063</v>
      </c>
      <c r="V160" s="44"/>
      <c r="W160" s="44"/>
      <c r="X160" s="110"/>
      <c r="Y160" s="110"/>
      <c r="Z160" s="111"/>
    </row>
    <row r="161" spans="1:26" s="45" customFormat="1" x14ac:dyDescent="0.25">
      <c r="A161" s="127">
        <v>503</v>
      </c>
      <c r="B161" s="124" t="s">
        <v>165</v>
      </c>
      <c r="C161" s="408">
        <v>7477</v>
      </c>
      <c r="D161" s="412">
        <v>0</v>
      </c>
      <c r="E161" s="420">
        <v>0</v>
      </c>
      <c r="F161" s="155">
        <v>0</v>
      </c>
      <c r="G161" s="419">
        <v>0</v>
      </c>
      <c r="H161" s="269">
        <v>1899</v>
      </c>
      <c r="I161" s="15">
        <v>3198</v>
      </c>
      <c r="J161" s="331">
        <v>0.59380863039399623</v>
      </c>
      <c r="K161" s="427">
        <v>0.59407390575264929</v>
      </c>
      <c r="L161" s="434">
        <v>0.60309483200000003</v>
      </c>
      <c r="M161" s="14">
        <f>Lisäosat[[#This Row],[HYTE-kerroin (sis. Kulttuurihyte)]]*Lisäosat[[#This Row],[Asukasmäärä 31.12.2024]]</f>
        <v>4509.3400588640006</v>
      </c>
      <c r="N161" s="427">
        <f>Lisäosat[[#This Row],[HYTE-kerroin (sis. Kulttuurihyte)]]/$N$7</f>
        <v>0.93674165122189901</v>
      </c>
      <c r="O161" s="439">
        <v>0</v>
      </c>
      <c r="P161" s="197">
        <v>0</v>
      </c>
      <c r="Q161" s="159">
        <v>0</v>
      </c>
      <c r="R161" s="159">
        <v>62275.306118242072</v>
      </c>
      <c r="S161" s="159">
        <v>144773.03813226751</v>
      </c>
      <c r="T161" s="159">
        <v>0</v>
      </c>
      <c r="U161" s="309">
        <f t="shared" si="3"/>
        <v>207048.34425050957</v>
      </c>
      <c r="V161" s="44"/>
      <c r="W161" s="44"/>
      <c r="X161" s="110"/>
      <c r="Y161" s="110"/>
      <c r="Z161" s="111"/>
    </row>
    <row r="162" spans="1:26" s="45" customFormat="1" x14ac:dyDescent="0.25">
      <c r="A162" s="127">
        <v>504</v>
      </c>
      <c r="B162" s="124" t="s">
        <v>166</v>
      </c>
      <c r="C162" s="408">
        <v>1677</v>
      </c>
      <c r="D162" s="412">
        <v>0</v>
      </c>
      <c r="E162" s="420">
        <v>0</v>
      </c>
      <c r="F162" s="155">
        <v>0</v>
      </c>
      <c r="G162" s="419">
        <v>0</v>
      </c>
      <c r="H162" s="269">
        <v>454</v>
      </c>
      <c r="I162" s="15">
        <v>691</v>
      </c>
      <c r="J162" s="331">
        <v>0.65701881331403766</v>
      </c>
      <c r="K162" s="427">
        <v>0.65731232690145058</v>
      </c>
      <c r="L162" s="434">
        <v>0.65502355000000001</v>
      </c>
      <c r="M162" s="14">
        <f>Lisäosat[[#This Row],[HYTE-kerroin (sis. Kulttuurihyte)]]*Lisäosat[[#This Row],[Asukasmäärä 31.12.2024]]</f>
        <v>1098.4744933500001</v>
      </c>
      <c r="N162" s="427">
        <f>Lisäosat[[#This Row],[HYTE-kerroin (sis. Kulttuurihyte)]]/$N$7</f>
        <v>1.0173986067521636</v>
      </c>
      <c r="O162" s="439">
        <v>0</v>
      </c>
      <c r="P162" s="197">
        <v>0</v>
      </c>
      <c r="Q162" s="159">
        <v>0</v>
      </c>
      <c r="R162" s="159">
        <v>15454.42506643653</v>
      </c>
      <c r="S162" s="159">
        <v>35266.68817102824</v>
      </c>
      <c r="T162" s="159">
        <v>0</v>
      </c>
      <c r="U162" s="309">
        <f t="shared" si="3"/>
        <v>50721.113237464771</v>
      </c>
      <c r="V162" s="44"/>
      <c r="W162" s="44"/>
      <c r="X162" s="110"/>
      <c r="Y162" s="110"/>
      <c r="Z162" s="111"/>
    </row>
    <row r="163" spans="1:26" s="45" customFormat="1" x14ac:dyDescent="0.25">
      <c r="A163" s="127">
        <v>505</v>
      </c>
      <c r="B163" s="124" t="s">
        <v>167</v>
      </c>
      <c r="C163" s="408">
        <v>20934</v>
      </c>
      <c r="D163" s="412">
        <v>0</v>
      </c>
      <c r="E163" s="420">
        <v>0</v>
      </c>
      <c r="F163" s="155">
        <v>4</v>
      </c>
      <c r="G163" s="419">
        <v>1.9107671730199676E-4</v>
      </c>
      <c r="H163" s="269">
        <v>6138</v>
      </c>
      <c r="I163" s="15">
        <v>9615</v>
      </c>
      <c r="J163" s="331">
        <v>0.63837753510140405</v>
      </c>
      <c r="K163" s="427">
        <v>0.63866272096922772</v>
      </c>
      <c r="L163" s="434">
        <v>0.58459825700000001</v>
      </c>
      <c r="M163" s="14">
        <f>Lisäosat[[#This Row],[HYTE-kerroin (sis. Kulttuurihyte)]]*Lisäosat[[#This Row],[Asukasmäärä 31.12.2024]]</f>
        <v>12237.979912037999</v>
      </c>
      <c r="N163" s="427">
        <f>Lisäosat[[#This Row],[HYTE-kerroin (sis. Kulttuurihyte)]]/$N$7</f>
        <v>0.9080123183075528</v>
      </c>
      <c r="O163" s="439">
        <v>0.15512519020671003</v>
      </c>
      <c r="P163" s="197">
        <v>0</v>
      </c>
      <c r="Q163" s="159">
        <v>0</v>
      </c>
      <c r="R163" s="159">
        <v>187444.11091879278</v>
      </c>
      <c r="S163" s="159">
        <v>392902.17844287795</v>
      </c>
      <c r="T163" s="159">
        <v>35591.402420388455</v>
      </c>
      <c r="U163" s="309">
        <f t="shared" si="3"/>
        <v>615937.69178205915</v>
      </c>
      <c r="V163" s="44"/>
      <c r="W163" s="44"/>
      <c r="X163" s="110"/>
      <c r="Y163" s="110"/>
      <c r="Z163" s="111"/>
    </row>
    <row r="164" spans="1:26" s="45" customFormat="1" x14ac:dyDescent="0.25">
      <c r="A164" s="127">
        <v>507</v>
      </c>
      <c r="B164" s="124" t="s">
        <v>168</v>
      </c>
      <c r="C164" s="408">
        <v>7057</v>
      </c>
      <c r="D164" s="412">
        <v>1.02258</v>
      </c>
      <c r="E164" s="420">
        <v>0</v>
      </c>
      <c r="F164" s="155">
        <v>0</v>
      </c>
      <c r="G164" s="419">
        <v>0</v>
      </c>
      <c r="H164" s="269">
        <v>2341</v>
      </c>
      <c r="I164" s="15">
        <v>2456</v>
      </c>
      <c r="J164" s="331">
        <v>0.95317589576547235</v>
      </c>
      <c r="K164" s="427">
        <v>0.95360171321686393</v>
      </c>
      <c r="L164" s="434">
        <v>0.59544741800000001</v>
      </c>
      <c r="M164" s="14">
        <f>Lisäosat[[#This Row],[HYTE-kerroin (sis. Kulttuurihyte)]]*Lisäosat[[#This Row],[Asukasmäärä 31.12.2024]]</f>
        <v>4202.0724288259999</v>
      </c>
      <c r="N164" s="427">
        <f>Lisäosat[[#This Row],[HYTE-kerroin (sis. Kulttuurihyte)]]/$N$7</f>
        <v>0.92486350065943912</v>
      </c>
      <c r="O164" s="439">
        <v>0</v>
      </c>
      <c r="P164" s="197">
        <v>725134.63432409998</v>
      </c>
      <c r="Q164" s="159">
        <v>0</v>
      </c>
      <c r="R164" s="159">
        <v>94348.533408203148</v>
      </c>
      <c r="S164" s="159">
        <v>134908.1648382562</v>
      </c>
      <c r="T164" s="159">
        <v>0</v>
      </c>
      <c r="U164" s="309">
        <f t="shared" si="3"/>
        <v>954391.33257055935</v>
      </c>
      <c r="V164" s="44"/>
      <c r="W164" s="44"/>
      <c r="X164" s="110"/>
      <c r="Y164" s="110"/>
      <c r="Z164" s="111"/>
    </row>
    <row r="165" spans="1:26" s="45" customFormat="1" x14ac:dyDescent="0.25">
      <c r="A165" s="127">
        <v>508</v>
      </c>
      <c r="B165" s="124" t="s">
        <v>169</v>
      </c>
      <c r="C165" s="408">
        <v>9270</v>
      </c>
      <c r="D165" s="412">
        <v>0.56678333333333331</v>
      </c>
      <c r="E165" s="420">
        <v>0</v>
      </c>
      <c r="F165" s="155">
        <v>1</v>
      </c>
      <c r="G165" s="419">
        <v>1.0787486515641856E-4</v>
      </c>
      <c r="H165" s="269">
        <v>3407</v>
      </c>
      <c r="I165" s="15">
        <v>3250</v>
      </c>
      <c r="J165" s="331">
        <v>1.0483076923076924</v>
      </c>
      <c r="K165" s="427">
        <v>1.0487760085038904</v>
      </c>
      <c r="L165" s="434">
        <v>0.64341435999999996</v>
      </c>
      <c r="M165" s="14">
        <f>Lisäosat[[#This Row],[HYTE-kerroin (sis. Kulttuurihyte)]]*Lisäosat[[#This Row],[Asukasmäärä 31.12.2024]]</f>
        <v>5964.4511171999993</v>
      </c>
      <c r="N165" s="427">
        <f>Lisäosat[[#This Row],[HYTE-kerroin (sis. Kulttuurihyte)]]/$N$7</f>
        <v>0.999366928759027</v>
      </c>
      <c r="O165" s="439">
        <v>0</v>
      </c>
      <c r="P165" s="197">
        <v>351970.91968499991</v>
      </c>
      <c r="Q165" s="159">
        <v>0</v>
      </c>
      <c r="R165" s="159">
        <v>136304.59345561152</v>
      </c>
      <c r="S165" s="159">
        <v>191489.59664975305</v>
      </c>
      <c r="T165" s="159">
        <v>0</v>
      </c>
      <c r="U165" s="309">
        <f t="shared" si="3"/>
        <v>679765.10979036451</v>
      </c>
      <c r="V165" s="44"/>
      <c r="W165" s="44"/>
      <c r="X165" s="110"/>
      <c r="Y165" s="110"/>
      <c r="Z165" s="111"/>
    </row>
    <row r="166" spans="1:26" s="45" customFormat="1" x14ac:dyDescent="0.25">
      <c r="A166" s="127">
        <v>529</v>
      </c>
      <c r="B166" s="124" t="s">
        <v>170</v>
      </c>
      <c r="C166" s="408">
        <v>20129</v>
      </c>
      <c r="D166" s="412">
        <v>0</v>
      </c>
      <c r="E166" s="420">
        <v>0</v>
      </c>
      <c r="F166" s="155">
        <v>1</v>
      </c>
      <c r="G166" s="419">
        <v>4.9679566794177554E-5</v>
      </c>
      <c r="H166" s="269">
        <v>5221</v>
      </c>
      <c r="I166" s="15">
        <v>8683</v>
      </c>
      <c r="J166" s="331">
        <v>0.60128987677070134</v>
      </c>
      <c r="K166" s="427">
        <v>0.60155849426723218</v>
      </c>
      <c r="L166" s="434">
        <v>0.65122682600000004</v>
      </c>
      <c r="M166" s="14">
        <f>Lisäosat[[#This Row],[HYTE-kerroin (sis. Kulttuurihyte)]]*Lisäosat[[#This Row],[Asukasmäärä 31.12.2024]]</f>
        <v>13108.544780554001</v>
      </c>
      <c r="N166" s="427">
        <f>Lisäosat[[#This Row],[HYTE-kerroin (sis. Kulttuurihyte)]]/$N$7</f>
        <v>1.0115014421268269</v>
      </c>
      <c r="O166" s="439">
        <v>0.92826609623245149</v>
      </c>
      <c r="P166" s="197">
        <v>0</v>
      </c>
      <c r="Q166" s="159">
        <v>0</v>
      </c>
      <c r="R166" s="159">
        <v>169764.96845409373</v>
      </c>
      <c r="S166" s="159">
        <v>420851.79396556056</v>
      </c>
      <c r="T166" s="159">
        <v>204788.34803165068</v>
      </c>
      <c r="U166" s="309">
        <f t="shared" si="3"/>
        <v>795405.11045130494</v>
      </c>
      <c r="V166" s="44"/>
      <c r="W166" s="44"/>
      <c r="X166" s="110"/>
      <c r="Y166" s="110"/>
      <c r="Z166" s="111"/>
    </row>
    <row r="167" spans="1:26" s="45" customFormat="1" x14ac:dyDescent="0.25">
      <c r="A167" s="127">
        <v>531</v>
      </c>
      <c r="B167" s="124" t="s">
        <v>171</v>
      </c>
      <c r="C167" s="408">
        <v>4939</v>
      </c>
      <c r="D167" s="412">
        <v>0</v>
      </c>
      <c r="E167" s="420">
        <v>0</v>
      </c>
      <c r="F167" s="155">
        <v>0</v>
      </c>
      <c r="G167" s="419">
        <v>0</v>
      </c>
      <c r="H167" s="269">
        <v>1340</v>
      </c>
      <c r="I167" s="15">
        <v>1968</v>
      </c>
      <c r="J167" s="331">
        <v>0.68089430894308944</v>
      </c>
      <c r="K167" s="427">
        <v>0.68119848856050236</v>
      </c>
      <c r="L167" s="434">
        <v>0.67491467900000002</v>
      </c>
      <c r="M167" s="14">
        <f>Lisäosat[[#This Row],[HYTE-kerroin (sis. Kulttuurihyte)]]*Lisäosat[[#This Row],[Asukasmäärä 31.12.2024]]</f>
        <v>3333.403599581</v>
      </c>
      <c r="N167" s="427">
        <f>Lisäosat[[#This Row],[HYTE-kerroin (sis. Kulttuurihyte)]]/$N$7</f>
        <v>1.0482939950650381</v>
      </c>
      <c r="O167" s="439">
        <v>0</v>
      </c>
      <c r="P167" s="197">
        <v>0</v>
      </c>
      <c r="Q167" s="159">
        <v>0</v>
      </c>
      <c r="R167" s="159">
        <v>47169.439476704501</v>
      </c>
      <c r="S167" s="159">
        <v>107019.42194041405</v>
      </c>
      <c r="T167" s="159">
        <v>0</v>
      </c>
      <c r="U167" s="309">
        <f t="shared" si="3"/>
        <v>154188.86141711855</v>
      </c>
      <c r="V167" s="44"/>
      <c r="W167" s="44"/>
      <c r="X167" s="110"/>
      <c r="Y167" s="110"/>
      <c r="Z167" s="111"/>
    </row>
    <row r="168" spans="1:26" s="45" customFormat="1" x14ac:dyDescent="0.25">
      <c r="A168" s="127">
        <v>535</v>
      </c>
      <c r="B168" s="124" t="s">
        <v>172</v>
      </c>
      <c r="C168" s="408">
        <v>10378</v>
      </c>
      <c r="D168" s="412">
        <v>8.7833333333333333E-2</v>
      </c>
      <c r="E168" s="420">
        <v>0</v>
      </c>
      <c r="F168" s="155">
        <v>0</v>
      </c>
      <c r="G168" s="419">
        <v>0</v>
      </c>
      <c r="H168" s="269">
        <v>3729</v>
      </c>
      <c r="I168" s="15">
        <v>3954</v>
      </c>
      <c r="J168" s="331">
        <v>0.94309559939301968</v>
      </c>
      <c r="K168" s="427">
        <v>0.94351691361879497</v>
      </c>
      <c r="L168" s="434">
        <v>0.595471639</v>
      </c>
      <c r="M168" s="14">
        <f>Lisäosat[[#This Row],[HYTE-kerroin (sis. Kulttuurihyte)]]*Lisäosat[[#This Row],[Asukasmäärä 31.12.2024]]</f>
        <v>6179.8046695419998</v>
      </c>
      <c r="N168" s="427">
        <f>Lisäosat[[#This Row],[HYTE-kerroin (sis. Kulttuurihyte)]]/$N$7</f>
        <v>0.92490112130934421</v>
      </c>
      <c r="O168" s="439">
        <v>0</v>
      </c>
      <c r="P168" s="197">
        <v>61063.684989999994</v>
      </c>
      <c r="Q168" s="159">
        <v>0</v>
      </c>
      <c r="R168" s="159">
        <v>137281.29578409268</v>
      </c>
      <c r="S168" s="159">
        <v>198403.55470972293</v>
      </c>
      <c r="T168" s="159">
        <v>0</v>
      </c>
      <c r="U168" s="309">
        <f t="shared" si="3"/>
        <v>396748.53548381559</v>
      </c>
      <c r="V168" s="44"/>
      <c r="W168" s="44"/>
      <c r="X168" s="110"/>
      <c r="Y168" s="110"/>
      <c r="Z168" s="111"/>
    </row>
    <row r="169" spans="1:26" s="45" customFormat="1" x14ac:dyDescent="0.25">
      <c r="A169" s="127">
        <v>536</v>
      </c>
      <c r="B169" s="124" t="s">
        <v>173</v>
      </c>
      <c r="C169" s="408">
        <v>36176</v>
      </c>
      <c r="D169" s="412">
        <v>0</v>
      </c>
      <c r="E169" s="420">
        <v>0</v>
      </c>
      <c r="F169" s="155">
        <v>4</v>
      </c>
      <c r="G169" s="419">
        <v>1.1057054400707652E-4</v>
      </c>
      <c r="H169" s="269">
        <v>12345</v>
      </c>
      <c r="I169" s="15">
        <v>16017</v>
      </c>
      <c r="J169" s="331">
        <v>0.77074358494100015</v>
      </c>
      <c r="K169" s="427">
        <v>0.77108790341408995</v>
      </c>
      <c r="L169" s="434">
        <v>0.71967531600000001</v>
      </c>
      <c r="M169" s="14">
        <f>Lisäosat[[#This Row],[HYTE-kerroin (sis. Kulttuurihyte)]]*Lisäosat[[#This Row],[Asukasmäärä 31.12.2024]]</f>
        <v>26034.974231616001</v>
      </c>
      <c r="N169" s="427">
        <f>Lisäosat[[#This Row],[HYTE-kerroin (sis. Kulttuurihyte)]]/$N$7</f>
        <v>1.1178173117780621</v>
      </c>
      <c r="O169" s="439">
        <v>1.2199889205261789</v>
      </c>
      <c r="P169" s="197">
        <v>0</v>
      </c>
      <c r="Q169" s="159">
        <v>0</v>
      </c>
      <c r="R169" s="159">
        <v>391086.16143459181</v>
      </c>
      <c r="S169" s="159">
        <v>835856.74799515528</v>
      </c>
      <c r="T169" s="159">
        <v>483712.1383109474</v>
      </c>
      <c r="U169" s="309">
        <f t="shared" si="3"/>
        <v>1710655.0477406946</v>
      </c>
      <c r="V169" s="44"/>
      <c r="W169" s="44"/>
      <c r="X169" s="110"/>
      <c r="Y169" s="110"/>
      <c r="Z169" s="111"/>
    </row>
    <row r="170" spans="1:26" s="45" customFormat="1" x14ac:dyDescent="0.25">
      <c r="A170" s="127">
        <v>538</v>
      </c>
      <c r="B170" s="124" t="s">
        <v>174</v>
      </c>
      <c r="C170" s="408">
        <v>4659</v>
      </c>
      <c r="D170" s="412">
        <v>0</v>
      </c>
      <c r="E170" s="420">
        <v>0</v>
      </c>
      <c r="F170" s="155">
        <v>1</v>
      </c>
      <c r="G170" s="419">
        <v>2.14638334406525E-4</v>
      </c>
      <c r="H170" s="269">
        <v>929</v>
      </c>
      <c r="I170" s="15">
        <v>2154</v>
      </c>
      <c r="J170" s="331">
        <v>0.43129062209842156</v>
      </c>
      <c r="K170" s="427">
        <v>0.43148329490343784</v>
      </c>
      <c r="L170" s="434">
        <v>0.69628675799999995</v>
      </c>
      <c r="M170" s="14">
        <f>Lisäosat[[#This Row],[HYTE-kerroin (sis. Kulttuurihyte)]]*Lisäosat[[#This Row],[Asukasmäärä 31.12.2024]]</f>
        <v>3244.0000055219998</v>
      </c>
      <c r="N170" s="427">
        <f>Lisäosat[[#This Row],[HYTE-kerroin (sis. Kulttuurihyte)]]/$N$7</f>
        <v>1.0814896311578122</v>
      </c>
      <c r="O170" s="439">
        <v>0</v>
      </c>
      <c r="P170" s="197">
        <v>0</v>
      </c>
      <c r="Q170" s="159">
        <v>0</v>
      </c>
      <c r="R170" s="159">
        <v>28184.135006790737</v>
      </c>
      <c r="S170" s="159">
        <v>104149.106159633</v>
      </c>
      <c r="T170" s="159">
        <v>0</v>
      </c>
      <c r="U170" s="309">
        <f t="shared" si="3"/>
        <v>132333.24116642374</v>
      </c>
      <c r="V170" s="44"/>
      <c r="W170" s="44"/>
      <c r="X170" s="110"/>
      <c r="Y170" s="110"/>
      <c r="Z170" s="111"/>
    </row>
    <row r="171" spans="1:26" s="45" customFormat="1" x14ac:dyDescent="0.25">
      <c r="A171" s="127">
        <v>541</v>
      </c>
      <c r="B171" s="124" t="s">
        <v>175</v>
      </c>
      <c r="C171" s="408">
        <v>8980</v>
      </c>
      <c r="D171" s="412">
        <v>1.181</v>
      </c>
      <c r="E171" s="420">
        <v>0</v>
      </c>
      <c r="F171" s="155">
        <v>0</v>
      </c>
      <c r="G171" s="419">
        <v>0</v>
      </c>
      <c r="H171" s="269">
        <v>3153</v>
      </c>
      <c r="I171" s="15">
        <v>3140</v>
      </c>
      <c r="J171" s="331">
        <v>1.0041401273885351</v>
      </c>
      <c r="K171" s="427">
        <v>1.0045887123682689</v>
      </c>
      <c r="L171" s="434">
        <v>0.52985574099999999</v>
      </c>
      <c r="M171" s="14">
        <f>Lisäosat[[#This Row],[HYTE-kerroin (sis. Kulttuurihyte)]]*Lisäosat[[#This Row],[Asukasmäärä 31.12.2024]]</f>
        <v>4758.1045541799995</v>
      </c>
      <c r="N171" s="427">
        <f>Lisäosat[[#This Row],[HYTE-kerroin (sis. Kulttuurihyte)]]/$N$7</f>
        <v>0.82298490286804982</v>
      </c>
      <c r="O171" s="439">
        <v>0</v>
      </c>
      <c r="P171" s="197">
        <v>1065681.6092999999</v>
      </c>
      <c r="Q171" s="159">
        <v>0</v>
      </c>
      <c r="R171" s="159">
        <v>126477.3170516801</v>
      </c>
      <c r="S171" s="159">
        <v>152759.65952169767</v>
      </c>
      <c r="T171" s="159">
        <v>0</v>
      </c>
      <c r="U171" s="309">
        <f t="shared" si="3"/>
        <v>1344918.5858733775</v>
      </c>
      <c r="V171" s="44"/>
      <c r="W171" s="44"/>
      <c r="X171" s="110"/>
      <c r="Y171" s="110"/>
      <c r="Z171" s="111"/>
    </row>
    <row r="172" spans="1:26" s="45" customFormat="1" x14ac:dyDescent="0.25">
      <c r="A172" s="127">
        <v>543</v>
      </c>
      <c r="B172" s="124" t="s">
        <v>176</v>
      </c>
      <c r="C172" s="408">
        <v>45048</v>
      </c>
      <c r="D172" s="412">
        <v>0</v>
      </c>
      <c r="E172" s="420">
        <v>0</v>
      </c>
      <c r="F172" s="155">
        <v>1</v>
      </c>
      <c r="G172" s="419">
        <v>2.2198543775528325E-5</v>
      </c>
      <c r="H172" s="269">
        <v>12258</v>
      </c>
      <c r="I172" s="15">
        <v>21421</v>
      </c>
      <c r="J172" s="331">
        <v>0.57224219224125861</v>
      </c>
      <c r="K172" s="427">
        <v>0.57249783310771507</v>
      </c>
      <c r="L172" s="434">
        <v>0.64783224399999995</v>
      </c>
      <c r="M172" s="14">
        <f>Lisäosat[[#This Row],[HYTE-kerroin (sis. Kulttuurihyte)]]*Lisäosat[[#This Row],[Asukasmäärä 31.12.2024]]</f>
        <v>29183.546927711999</v>
      </c>
      <c r="N172" s="427">
        <f>Lisäosat[[#This Row],[HYTE-kerroin (sis. Kulttuurihyte)]]/$N$7</f>
        <v>1.0062288942965907</v>
      </c>
      <c r="O172" s="439">
        <v>0.6909611679654537</v>
      </c>
      <c r="P172" s="197">
        <v>0</v>
      </c>
      <c r="Q172" s="159">
        <v>0</v>
      </c>
      <c r="R172" s="159">
        <v>361574.15104942559</v>
      </c>
      <c r="S172" s="159">
        <v>936942.14608973928</v>
      </c>
      <c r="T172" s="159">
        <v>341145.54889180505</v>
      </c>
      <c r="U172" s="309">
        <f t="shared" si="3"/>
        <v>1639661.8460309701</v>
      </c>
      <c r="V172" s="44"/>
      <c r="W172" s="44"/>
      <c r="X172" s="110"/>
      <c r="Y172" s="110"/>
      <c r="Z172" s="111"/>
    </row>
    <row r="173" spans="1:26" s="45" customFormat="1" x14ac:dyDescent="0.25">
      <c r="A173" s="127">
        <v>545</v>
      </c>
      <c r="B173" s="124" t="s">
        <v>177</v>
      </c>
      <c r="C173" s="408">
        <v>9554</v>
      </c>
      <c r="D173" s="412">
        <v>0.75511666666666666</v>
      </c>
      <c r="E173" s="420">
        <v>0</v>
      </c>
      <c r="F173" s="155">
        <v>0</v>
      </c>
      <c r="G173" s="419">
        <v>0</v>
      </c>
      <c r="H173" s="269">
        <v>4536</v>
      </c>
      <c r="I173" s="15">
        <v>4267</v>
      </c>
      <c r="J173" s="331">
        <v>1.0630419498476682</v>
      </c>
      <c r="K173" s="427">
        <v>1.0635168483588637</v>
      </c>
      <c r="L173" s="434">
        <v>0.593670217</v>
      </c>
      <c r="M173" s="14">
        <f>Lisäosat[[#This Row],[HYTE-kerroin (sis. Kulttuurihyte)]]*Lisäosat[[#This Row],[Asukasmäärä 31.12.2024]]</f>
        <v>5671.9252532179999</v>
      </c>
      <c r="N173" s="427">
        <f>Lisäosat[[#This Row],[HYTE-kerroin (sis. Kulttuurihyte)]]/$N$7</f>
        <v>0.92210310857686661</v>
      </c>
      <c r="O173" s="439">
        <v>0</v>
      </c>
      <c r="P173" s="197">
        <v>483291.62658699998</v>
      </c>
      <c r="Q173" s="159">
        <v>0</v>
      </c>
      <c r="R173" s="159">
        <v>142454.97636847259</v>
      </c>
      <c r="S173" s="159">
        <v>182098.00996342776</v>
      </c>
      <c r="T173" s="159">
        <v>0</v>
      </c>
      <c r="U173" s="309">
        <f t="shared" si="3"/>
        <v>807844.61291890033</v>
      </c>
      <c r="V173" s="44"/>
      <c r="W173" s="44"/>
      <c r="X173" s="110"/>
      <c r="Y173" s="110"/>
      <c r="Z173" s="111"/>
    </row>
    <row r="174" spans="1:26" s="45" customFormat="1" x14ac:dyDescent="0.25">
      <c r="A174" s="127">
        <v>560</v>
      </c>
      <c r="B174" s="124" t="s">
        <v>178</v>
      </c>
      <c r="C174" s="408">
        <v>15651</v>
      </c>
      <c r="D174" s="412">
        <v>0</v>
      </c>
      <c r="E174" s="420">
        <v>0</v>
      </c>
      <c r="F174" s="155">
        <v>5</v>
      </c>
      <c r="G174" s="419">
        <v>3.1946840457478757E-4</v>
      </c>
      <c r="H174" s="269">
        <v>4544</v>
      </c>
      <c r="I174" s="15">
        <v>6412</v>
      </c>
      <c r="J174" s="331">
        <v>0.70867124142233318</v>
      </c>
      <c r="K174" s="427">
        <v>0.70898782997984655</v>
      </c>
      <c r="L174" s="434">
        <v>0.61612020199999995</v>
      </c>
      <c r="M174" s="14">
        <f>Lisäosat[[#This Row],[HYTE-kerroin (sis. Kulttuurihyte)]]*Lisäosat[[#This Row],[Asukasmäärä 31.12.2024]]</f>
        <v>9642.8972815019988</v>
      </c>
      <c r="N174" s="427">
        <f>Lisäosat[[#This Row],[HYTE-kerroin (sis. Kulttuurihyte)]]/$N$7</f>
        <v>0.95697297464596731</v>
      </c>
      <c r="O174" s="439">
        <v>0</v>
      </c>
      <c r="P174" s="197">
        <v>0</v>
      </c>
      <c r="Q174" s="159">
        <v>0</v>
      </c>
      <c r="R174" s="159">
        <v>155571.08674874439</v>
      </c>
      <c r="S174" s="159">
        <v>309586.66182122403</v>
      </c>
      <c r="T174" s="159">
        <v>0</v>
      </c>
      <c r="U174" s="309">
        <f t="shared" si="3"/>
        <v>465157.74856996839</v>
      </c>
      <c r="V174" s="44"/>
      <c r="W174" s="44"/>
      <c r="X174" s="110"/>
      <c r="Y174" s="110"/>
      <c r="Z174" s="111"/>
    </row>
    <row r="175" spans="1:26" s="45" customFormat="1" x14ac:dyDescent="0.25">
      <c r="A175" s="127">
        <v>561</v>
      </c>
      <c r="B175" s="124" t="s">
        <v>179</v>
      </c>
      <c r="C175" s="408">
        <v>1304</v>
      </c>
      <c r="D175" s="412">
        <v>0</v>
      </c>
      <c r="E175" s="420">
        <v>0</v>
      </c>
      <c r="F175" s="155">
        <v>0</v>
      </c>
      <c r="G175" s="419">
        <v>0</v>
      </c>
      <c r="H175" s="269">
        <v>486</v>
      </c>
      <c r="I175" s="15">
        <v>542</v>
      </c>
      <c r="J175" s="331">
        <v>0.89667896678966785</v>
      </c>
      <c r="K175" s="427">
        <v>0.8970795450607415</v>
      </c>
      <c r="L175" s="434">
        <v>0.43108687400000001</v>
      </c>
      <c r="M175" s="14">
        <f>Lisäosat[[#This Row],[HYTE-kerroin (sis. Kulttuurihyte)]]*Lisäosat[[#This Row],[Asukasmäärä 31.12.2024]]</f>
        <v>562.13728369600005</v>
      </c>
      <c r="N175" s="427">
        <f>Lisäosat[[#This Row],[HYTE-kerroin (sis. Kulttuurihyte)]]/$N$7</f>
        <v>0.66957468169922363</v>
      </c>
      <c r="O175" s="439">
        <v>0</v>
      </c>
      <c r="P175" s="197">
        <v>0</v>
      </c>
      <c r="Q175" s="159">
        <v>0</v>
      </c>
      <c r="R175" s="159">
        <v>16400.480009164083</v>
      </c>
      <c r="S175" s="159">
        <v>18047.50170662273</v>
      </c>
      <c r="T175" s="159">
        <v>0</v>
      </c>
      <c r="U175" s="309">
        <f t="shared" si="3"/>
        <v>34447.981715786809</v>
      </c>
      <c r="V175" s="44"/>
      <c r="W175" s="44"/>
      <c r="X175" s="110"/>
      <c r="Y175" s="110"/>
      <c r="Z175" s="111"/>
    </row>
    <row r="176" spans="1:26" s="45" customFormat="1" x14ac:dyDescent="0.25">
      <c r="A176" s="127">
        <v>562</v>
      </c>
      <c r="B176" s="124" t="s">
        <v>180</v>
      </c>
      <c r="C176" s="408">
        <v>8869</v>
      </c>
      <c r="D176" s="412">
        <v>0.28939999999999999</v>
      </c>
      <c r="E176" s="420">
        <v>0</v>
      </c>
      <c r="F176" s="155">
        <v>0</v>
      </c>
      <c r="G176" s="419">
        <v>0</v>
      </c>
      <c r="H176" s="269">
        <v>2367</v>
      </c>
      <c r="I176" s="15">
        <v>3433</v>
      </c>
      <c r="J176" s="331">
        <v>0.68948441596271481</v>
      </c>
      <c r="K176" s="427">
        <v>0.68979243308535054</v>
      </c>
      <c r="L176" s="434">
        <v>0.69829631800000003</v>
      </c>
      <c r="M176" s="14">
        <f>Lisäosat[[#This Row],[HYTE-kerroin (sis. Kulttuurihyte)]]*Lisäosat[[#This Row],[Asukasmäärä 31.12.2024]]</f>
        <v>6193.190044342</v>
      </c>
      <c r="N176" s="427">
        <f>Lisäosat[[#This Row],[HYTE-kerroin (sis. Kulttuurihyte)]]/$N$7</f>
        <v>1.0846109289251749</v>
      </c>
      <c r="O176" s="439">
        <v>0</v>
      </c>
      <c r="P176" s="197">
        <v>171942.46931399999</v>
      </c>
      <c r="Q176" s="159">
        <v>0</v>
      </c>
      <c r="R176" s="159">
        <v>85771.1226282563</v>
      </c>
      <c r="S176" s="159">
        <v>198833.29417293458</v>
      </c>
      <c r="T176" s="159">
        <v>0</v>
      </c>
      <c r="U176" s="309">
        <f t="shared" si="3"/>
        <v>456546.88611519086</v>
      </c>
      <c r="V176" s="44"/>
      <c r="W176" s="44"/>
      <c r="X176" s="110"/>
      <c r="Y176" s="110"/>
      <c r="Z176" s="111"/>
    </row>
    <row r="177" spans="1:26" s="45" customFormat="1" x14ac:dyDescent="0.25">
      <c r="A177" s="127">
        <v>563</v>
      </c>
      <c r="B177" s="124" t="s">
        <v>181</v>
      </c>
      <c r="C177" s="408">
        <v>6912</v>
      </c>
      <c r="D177" s="412">
        <v>0.48</v>
      </c>
      <c r="E177" s="420">
        <v>0</v>
      </c>
      <c r="F177" s="155">
        <v>0</v>
      </c>
      <c r="G177" s="419">
        <v>0</v>
      </c>
      <c r="H177" s="269">
        <v>2564</v>
      </c>
      <c r="I177" s="15">
        <v>2527</v>
      </c>
      <c r="J177" s="331">
        <v>1.0146418678274634</v>
      </c>
      <c r="K177" s="427">
        <v>1.015095144306813</v>
      </c>
      <c r="L177" s="434">
        <v>0.55631336799999997</v>
      </c>
      <c r="M177" s="14">
        <f>Lisäosat[[#This Row],[HYTE-kerroin (sis. Kulttuurihyte)]]*Lisäosat[[#This Row],[Asukasmäärä 31.12.2024]]</f>
        <v>3845.2379996159998</v>
      </c>
      <c r="N177" s="427">
        <f>Lisäosat[[#This Row],[HYTE-kerroin (sis. Kulttuurihyte)]]/$N$7</f>
        <v>0.86407953656140091</v>
      </c>
      <c r="O177" s="439">
        <v>0</v>
      </c>
      <c r="P177" s="197">
        <v>222256.74239999996</v>
      </c>
      <c r="Q177" s="159">
        <v>0</v>
      </c>
      <c r="R177" s="159">
        <v>98369.05367703065</v>
      </c>
      <c r="S177" s="159">
        <v>123451.94203124537</v>
      </c>
      <c r="T177" s="159">
        <v>0</v>
      </c>
      <c r="U177" s="309">
        <f t="shared" si="3"/>
        <v>444077.73810827598</v>
      </c>
      <c r="V177" s="44"/>
      <c r="W177" s="44"/>
      <c r="X177" s="110"/>
      <c r="Y177" s="110"/>
      <c r="Z177" s="111"/>
    </row>
    <row r="178" spans="1:26" s="45" customFormat="1" x14ac:dyDescent="0.25">
      <c r="A178" s="127">
        <v>564</v>
      </c>
      <c r="B178" s="124" t="s">
        <v>182</v>
      </c>
      <c r="C178" s="408">
        <v>216152</v>
      </c>
      <c r="D178" s="412">
        <v>0</v>
      </c>
      <c r="E178" s="420">
        <v>0</v>
      </c>
      <c r="F178" s="155">
        <v>157</v>
      </c>
      <c r="G178" s="419">
        <v>7.263407231947889E-4</v>
      </c>
      <c r="H178" s="269">
        <v>97873</v>
      </c>
      <c r="I178" s="15">
        <v>93504</v>
      </c>
      <c r="J178" s="331">
        <v>1.0467252737850787</v>
      </c>
      <c r="K178" s="427">
        <v>1.0471928830588448</v>
      </c>
      <c r="L178" s="434">
        <v>0.62309391000000003</v>
      </c>
      <c r="M178" s="14">
        <f>Lisäosat[[#This Row],[HYTE-kerroin (sis. Kulttuurihyte)]]*Lisäosat[[#This Row],[Asukasmäärä 31.12.2024]]</f>
        <v>134682.99483432001</v>
      </c>
      <c r="N178" s="427">
        <f>Lisäosat[[#This Row],[HYTE-kerroin (sis. Kulttuurihyte)]]/$N$7</f>
        <v>0.96780470856316236</v>
      </c>
      <c r="O178" s="439">
        <v>1.039498232341544</v>
      </c>
      <c r="P178" s="197">
        <v>0</v>
      </c>
      <c r="Q178" s="159">
        <v>0</v>
      </c>
      <c r="R178" s="159">
        <v>3173466.7615462746</v>
      </c>
      <c r="S178" s="159">
        <v>4324017.7259616749</v>
      </c>
      <c r="T178" s="159">
        <v>2462598.2562113004</v>
      </c>
      <c r="U178" s="309">
        <f t="shared" si="3"/>
        <v>9960082.74371925</v>
      </c>
      <c r="V178" s="44"/>
      <c r="W178" s="44"/>
      <c r="X178" s="110"/>
      <c r="Y178" s="110"/>
      <c r="Z178" s="111"/>
    </row>
    <row r="179" spans="1:26" s="45" customFormat="1" x14ac:dyDescent="0.25">
      <c r="A179" s="127">
        <v>576</v>
      </c>
      <c r="B179" s="124" t="s">
        <v>183</v>
      </c>
      <c r="C179" s="408">
        <v>2676</v>
      </c>
      <c r="D179" s="412">
        <v>1.1095333333333333</v>
      </c>
      <c r="E179" s="420">
        <v>0</v>
      </c>
      <c r="F179" s="155">
        <v>0</v>
      </c>
      <c r="G179" s="419">
        <v>0</v>
      </c>
      <c r="H179" s="269">
        <v>684</v>
      </c>
      <c r="I179" s="15">
        <v>880</v>
      </c>
      <c r="J179" s="331">
        <v>0.77727272727272723</v>
      </c>
      <c r="K179" s="427">
        <v>0.77761996254507704</v>
      </c>
      <c r="L179" s="434">
        <v>0.59592864899999998</v>
      </c>
      <c r="M179" s="14">
        <f>Lisäosat[[#This Row],[HYTE-kerroin (sis. Kulttuurihyte)]]*Lisäosat[[#This Row],[Asukasmäärä 31.12.2024]]</f>
        <v>1594.7050647239998</v>
      </c>
      <c r="N179" s="427">
        <f>Lisäosat[[#This Row],[HYTE-kerroin (sis. Kulttuurihyte)]]/$N$7</f>
        <v>0.92561096042470392</v>
      </c>
      <c r="O179" s="439">
        <v>0</v>
      </c>
      <c r="P179" s="197">
        <v>298351.13893199997</v>
      </c>
      <c r="Q179" s="159">
        <v>0</v>
      </c>
      <c r="R179" s="159">
        <v>29174.37249718418</v>
      </c>
      <c r="S179" s="159">
        <v>51198.245005094817</v>
      </c>
      <c r="T179" s="159">
        <v>0</v>
      </c>
      <c r="U179" s="309">
        <f t="shared" si="3"/>
        <v>378723.75643427897</v>
      </c>
      <c r="V179" s="44"/>
      <c r="W179" s="44"/>
      <c r="X179" s="110"/>
      <c r="Y179" s="110"/>
      <c r="Z179" s="111"/>
    </row>
    <row r="180" spans="1:26" s="45" customFormat="1" x14ac:dyDescent="0.25">
      <c r="A180" s="127">
        <v>577</v>
      </c>
      <c r="B180" s="124" t="s">
        <v>184</v>
      </c>
      <c r="C180" s="408">
        <v>11221</v>
      </c>
      <c r="D180" s="412">
        <v>0</v>
      </c>
      <c r="E180" s="420">
        <v>0</v>
      </c>
      <c r="F180" s="155">
        <v>1</v>
      </c>
      <c r="G180" s="419">
        <v>8.9118616879066041E-5</v>
      </c>
      <c r="H180" s="269">
        <v>3188</v>
      </c>
      <c r="I180" s="15">
        <v>5005</v>
      </c>
      <c r="J180" s="331">
        <v>0.63696303696303691</v>
      </c>
      <c r="K180" s="427">
        <v>0.63724759092441507</v>
      </c>
      <c r="L180" s="434">
        <v>0.519243644</v>
      </c>
      <c r="M180" s="14">
        <f>Lisäosat[[#This Row],[HYTE-kerroin (sis. Kulttuurihyte)]]*Lisäosat[[#This Row],[Asukasmäärä 31.12.2024]]</f>
        <v>5826.4329293239998</v>
      </c>
      <c r="N180" s="427">
        <f>Lisäosat[[#This Row],[HYTE-kerroin (sis. Kulttuurihyte)]]/$N$7</f>
        <v>0.80650193412208826</v>
      </c>
      <c r="O180" s="439">
        <v>0.54163828568431305</v>
      </c>
      <c r="P180" s="197">
        <v>0</v>
      </c>
      <c r="Q180" s="159">
        <v>0</v>
      </c>
      <c r="R180" s="159">
        <v>100250.78415303532</v>
      </c>
      <c r="S180" s="159">
        <v>187058.50205154432</v>
      </c>
      <c r="T180" s="159">
        <v>66611.84631215391</v>
      </c>
      <c r="U180" s="309">
        <f t="shared" si="3"/>
        <v>353921.13251673355</v>
      </c>
      <c r="V180" s="44"/>
      <c r="W180" s="44"/>
      <c r="X180" s="110"/>
      <c r="Y180" s="110"/>
      <c r="Z180" s="111"/>
    </row>
    <row r="181" spans="1:26" s="45" customFormat="1" x14ac:dyDescent="0.25">
      <c r="A181" s="127">
        <v>578</v>
      </c>
      <c r="B181" s="124" t="s">
        <v>185</v>
      </c>
      <c r="C181" s="408">
        <v>2990</v>
      </c>
      <c r="D181" s="412">
        <v>0.96758333333333335</v>
      </c>
      <c r="E181" s="420">
        <v>0</v>
      </c>
      <c r="F181" s="155">
        <v>0</v>
      </c>
      <c r="G181" s="419">
        <v>0</v>
      </c>
      <c r="H181" s="269">
        <v>810</v>
      </c>
      <c r="I181" s="15">
        <v>1054</v>
      </c>
      <c r="J181" s="331">
        <v>0.76850094876660346</v>
      </c>
      <c r="K181" s="427">
        <v>0.76884426537463935</v>
      </c>
      <c r="L181" s="434">
        <v>0.63267169700000003</v>
      </c>
      <c r="M181" s="14">
        <f>Lisäosat[[#This Row],[HYTE-kerroin (sis. Kulttuurihyte)]]*Lisäosat[[#This Row],[Asukasmäärä 31.12.2024]]</f>
        <v>1891.6883740300002</v>
      </c>
      <c r="N181" s="427">
        <f>Lisäosat[[#This Row],[HYTE-kerroin (sis. Kulttuurihyte)]]/$N$7</f>
        <v>0.98268116170682263</v>
      </c>
      <c r="O181" s="439">
        <v>0</v>
      </c>
      <c r="P181" s="197">
        <v>193807.03842500001</v>
      </c>
      <c r="Q181" s="159">
        <v>0</v>
      </c>
      <c r="R181" s="159">
        <v>32229.797835651803</v>
      </c>
      <c r="S181" s="159">
        <v>60732.938641315275</v>
      </c>
      <c r="T181" s="159">
        <v>0</v>
      </c>
      <c r="U181" s="309">
        <f t="shared" si="3"/>
        <v>286769.77490196709</v>
      </c>
      <c r="V181" s="44"/>
      <c r="W181" s="44"/>
      <c r="X181" s="110"/>
      <c r="Y181" s="110"/>
      <c r="Z181" s="111"/>
    </row>
    <row r="182" spans="1:26" s="45" customFormat="1" x14ac:dyDescent="0.25">
      <c r="A182" s="127">
        <v>580</v>
      </c>
      <c r="B182" s="124" t="s">
        <v>186</v>
      </c>
      <c r="C182" s="408">
        <v>4300</v>
      </c>
      <c r="D182" s="412">
        <v>1.3523166666666668</v>
      </c>
      <c r="E182" s="420">
        <v>0</v>
      </c>
      <c r="F182" s="155">
        <v>0</v>
      </c>
      <c r="G182" s="419">
        <v>0</v>
      </c>
      <c r="H182" s="269">
        <v>1134</v>
      </c>
      <c r="I182" s="15">
        <v>1380</v>
      </c>
      <c r="J182" s="331">
        <v>0.82173913043478264</v>
      </c>
      <c r="K182" s="427">
        <v>0.82210623042523034</v>
      </c>
      <c r="L182" s="434">
        <v>0.50107701999999998</v>
      </c>
      <c r="M182" s="14">
        <f>Lisäosat[[#This Row],[HYTE-kerroin (sis. Kulttuurihyte)]]*Lisäosat[[#This Row],[Asukasmäärä 31.12.2024]]</f>
        <v>2154.6311860000001</v>
      </c>
      <c r="N182" s="427">
        <f>Lisäosat[[#This Row],[HYTE-kerroin (sis. Kulttuurihyte)]]/$N$7</f>
        <v>0.77828508917507766</v>
      </c>
      <c r="O182" s="439">
        <v>0</v>
      </c>
      <c r="P182" s="197">
        <v>584316.42307499994</v>
      </c>
      <c r="Q182" s="159">
        <v>0</v>
      </c>
      <c r="R182" s="159">
        <v>49561.496207415439</v>
      </c>
      <c r="S182" s="159">
        <v>69174.75701097009</v>
      </c>
      <c r="T182" s="159">
        <v>0</v>
      </c>
      <c r="U182" s="309">
        <f t="shared" si="3"/>
        <v>703052.67629338545</v>
      </c>
      <c r="V182" s="44"/>
      <c r="W182" s="44"/>
      <c r="X182" s="110"/>
      <c r="Y182" s="110"/>
      <c r="Z182" s="111"/>
    </row>
    <row r="183" spans="1:26" s="45" customFormat="1" x14ac:dyDescent="0.25">
      <c r="A183" s="127">
        <v>581</v>
      </c>
      <c r="B183" s="124" t="s">
        <v>187</v>
      </c>
      <c r="C183" s="408">
        <v>6069</v>
      </c>
      <c r="D183" s="412">
        <v>0.81511666666666671</v>
      </c>
      <c r="E183" s="420">
        <v>0</v>
      </c>
      <c r="F183" s="155">
        <v>0</v>
      </c>
      <c r="G183" s="419">
        <v>0</v>
      </c>
      <c r="H183" s="269">
        <v>2348</v>
      </c>
      <c r="I183" s="15">
        <v>2225</v>
      </c>
      <c r="J183" s="331">
        <v>1.0552808988764044</v>
      </c>
      <c r="K183" s="427">
        <v>1.0557523302510941</v>
      </c>
      <c r="L183" s="434">
        <v>0.48587388500000001</v>
      </c>
      <c r="M183" s="14">
        <f>Lisäosat[[#This Row],[HYTE-kerroin (sis. Kulttuurihyte)]]*Lisäosat[[#This Row],[Asukasmäärä 31.12.2024]]</f>
        <v>2948.7686080650001</v>
      </c>
      <c r="N183" s="427">
        <f>Lisäosat[[#This Row],[HYTE-kerroin (sis. Kulttuurihyte)]]/$N$7</f>
        <v>0.75467120786155084</v>
      </c>
      <c r="O183" s="439">
        <v>0</v>
      </c>
      <c r="P183" s="197">
        <v>331395.71491949994</v>
      </c>
      <c r="Q183" s="159">
        <v>0</v>
      </c>
      <c r="R183" s="159">
        <v>89831.199709960332</v>
      </c>
      <c r="S183" s="159">
        <v>94670.657915777934</v>
      </c>
      <c r="T183" s="159">
        <v>0</v>
      </c>
      <c r="U183" s="309">
        <f t="shared" si="3"/>
        <v>515897.57254523819</v>
      </c>
      <c r="V183" s="44"/>
      <c r="W183" s="44"/>
      <c r="X183" s="110"/>
      <c r="Y183" s="110"/>
      <c r="Z183" s="111"/>
    </row>
    <row r="184" spans="1:26" s="45" customFormat="1" x14ac:dyDescent="0.25">
      <c r="A184" s="127">
        <v>583</v>
      </c>
      <c r="B184" s="124" t="s">
        <v>188</v>
      </c>
      <c r="C184" s="408">
        <v>910</v>
      </c>
      <c r="D184" s="412">
        <v>1.8659666666666666</v>
      </c>
      <c r="E184" s="420">
        <v>0</v>
      </c>
      <c r="F184" s="155">
        <v>0</v>
      </c>
      <c r="G184" s="419">
        <v>0</v>
      </c>
      <c r="H184" s="269">
        <v>408</v>
      </c>
      <c r="I184" s="15">
        <v>372</v>
      </c>
      <c r="J184" s="331">
        <v>1.096774193548387</v>
      </c>
      <c r="K184" s="427">
        <v>1.0972641614482506</v>
      </c>
      <c r="L184" s="434">
        <v>0.66865704100000001</v>
      </c>
      <c r="M184" s="14">
        <f>Lisäosat[[#This Row],[HYTE-kerroin (sis. Kulttuurihyte)]]*Lisäosat[[#This Row],[Asukasmäärä 31.12.2024]]</f>
        <v>608.47790730999998</v>
      </c>
      <c r="N184" s="427">
        <f>Lisäosat[[#This Row],[HYTE-kerroin (sis. Kulttuurihyte)]]/$N$7</f>
        <v>1.0385744785945854</v>
      </c>
      <c r="O184" s="439">
        <v>0</v>
      </c>
      <c r="P184" s="197">
        <v>341253.02210999996</v>
      </c>
      <c r="Q184" s="159">
        <v>0</v>
      </c>
      <c r="R184" s="159">
        <v>13999.115624589071</v>
      </c>
      <c r="S184" s="159">
        <v>19535.274370020576</v>
      </c>
      <c r="T184" s="159">
        <v>0</v>
      </c>
      <c r="U184" s="309">
        <f t="shared" si="3"/>
        <v>374787.41210460966</v>
      </c>
      <c r="V184" s="44"/>
      <c r="W184" s="44"/>
      <c r="X184" s="110"/>
      <c r="Y184" s="110"/>
      <c r="Z184" s="111"/>
    </row>
    <row r="185" spans="1:26" s="45" customFormat="1" x14ac:dyDescent="0.25">
      <c r="A185" s="127">
        <v>584</v>
      </c>
      <c r="B185" s="124" t="s">
        <v>189</v>
      </c>
      <c r="C185" s="408">
        <v>2594</v>
      </c>
      <c r="D185" s="412">
        <v>1.371</v>
      </c>
      <c r="E185" s="420">
        <v>0</v>
      </c>
      <c r="F185" s="155">
        <v>0</v>
      </c>
      <c r="G185" s="419">
        <v>0</v>
      </c>
      <c r="H185" s="269">
        <v>814</v>
      </c>
      <c r="I185" s="15">
        <v>861</v>
      </c>
      <c r="J185" s="331">
        <v>0.94541231126596981</v>
      </c>
      <c r="K185" s="427">
        <v>0.94583466044903863</v>
      </c>
      <c r="L185" s="434">
        <v>0.68707691100000001</v>
      </c>
      <c r="M185" s="14">
        <f>Lisäosat[[#This Row],[HYTE-kerroin (sis. Kulttuurihyte)]]*Lisäosat[[#This Row],[Asukasmäärä 31.12.2024]]</f>
        <v>1782.277507134</v>
      </c>
      <c r="N185" s="427">
        <f>Lisäosat[[#This Row],[HYTE-kerroin (sis. Kulttuurihyte)]]/$N$7</f>
        <v>1.0671846714259057</v>
      </c>
      <c r="O185" s="439">
        <v>0</v>
      </c>
      <c r="P185" s="197">
        <v>357362.24138999998</v>
      </c>
      <c r="Q185" s="159">
        <v>0</v>
      </c>
      <c r="R185" s="159">
        <v>34398.001431051387</v>
      </c>
      <c r="S185" s="159">
        <v>57220.286368820787</v>
      </c>
      <c r="T185" s="159">
        <v>0</v>
      </c>
      <c r="U185" s="309">
        <f t="shared" si="3"/>
        <v>448980.52918987221</v>
      </c>
      <c r="V185" s="44"/>
      <c r="W185" s="44"/>
      <c r="X185" s="110"/>
      <c r="Y185" s="110"/>
      <c r="Z185" s="111"/>
    </row>
    <row r="186" spans="1:26" s="45" customFormat="1" x14ac:dyDescent="0.25">
      <c r="A186" s="127">
        <v>592</v>
      </c>
      <c r="B186" s="124" t="s">
        <v>190</v>
      </c>
      <c r="C186" s="408">
        <v>3552</v>
      </c>
      <c r="D186" s="412">
        <v>0.49086666666666667</v>
      </c>
      <c r="E186" s="420">
        <v>0</v>
      </c>
      <c r="F186" s="155">
        <v>1</v>
      </c>
      <c r="G186" s="419">
        <v>2.8153153153153153E-4</v>
      </c>
      <c r="H186" s="269">
        <v>747</v>
      </c>
      <c r="I186" s="15">
        <v>1431</v>
      </c>
      <c r="J186" s="331">
        <v>0.5220125786163522</v>
      </c>
      <c r="K186" s="427">
        <v>0.52224578013435974</v>
      </c>
      <c r="L186" s="434">
        <v>0.52544236600000005</v>
      </c>
      <c r="M186" s="14">
        <f>Lisäosat[[#This Row],[HYTE-kerroin (sis. Kulttuurihyte)]]*Lisäosat[[#This Row],[Asukasmäärä 31.12.2024]]</f>
        <v>1866.3712840320002</v>
      </c>
      <c r="N186" s="427">
        <f>Lisäosat[[#This Row],[HYTE-kerroin (sis. Kulttuurihyte)]]/$N$7</f>
        <v>0.81612994081962464</v>
      </c>
      <c r="O186" s="439">
        <v>0</v>
      </c>
      <c r="P186" s="197">
        <v>116800.977216</v>
      </c>
      <c r="Q186" s="159">
        <v>0</v>
      </c>
      <c r="R186" s="159">
        <v>26007.338494742184</v>
      </c>
      <c r="S186" s="159">
        <v>59920.129674186312</v>
      </c>
      <c r="T186" s="159">
        <v>0</v>
      </c>
      <c r="U186" s="309">
        <f t="shared" si="3"/>
        <v>202728.44538492849</v>
      </c>
      <c r="V186" s="44"/>
      <c r="W186" s="44"/>
      <c r="X186" s="110"/>
      <c r="Y186" s="110"/>
      <c r="Z186" s="111"/>
    </row>
    <row r="187" spans="1:26" s="45" customFormat="1" x14ac:dyDescent="0.25">
      <c r="A187" s="127">
        <v>593</v>
      </c>
      <c r="B187" s="124" t="s">
        <v>191</v>
      </c>
      <c r="C187" s="408">
        <v>17178</v>
      </c>
      <c r="D187" s="412">
        <v>0</v>
      </c>
      <c r="E187" s="420">
        <v>0</v>
      </c>
      <c r="F187" s="155">
        <v>1</v>
      </c>
      <c r="G187" s="419">
        <v>5.821399464431249E-5</v>
      </c>
      <c r="H187" s="269">
        <v>6432</v>
      </c>
      <c r="I187" s="15">
        <v>6274</v>
      </c>
      <c r="J187" s="331">
        <v>1.0251832961428116</v>
      </c>
      <c r="K187" s="427">
        <v>1.025641281851758</v>
      </c>
      <c r="L187" s="434">
        <v>0.67521516100000001</v>
      </c>
      <c r="M187" s="14">
        <f>Lisäosat[[#This Row],[HYTE-kerroin (sis. Kulttuurihyte)]]*Lisäosat[[#This Row],[Asukasmäärä 31.12.2024]]</f>
        <v>11598.846035658</v>
      </c>
      <c r="N187" s="427">
        <f>Lisäosat[[#This Row],[HYTE-kerroin (sis. Kulttuurihyte)]]/$N$7</f>
        <v>1.0487607110604462</v>
      </c>
      <c r="O187" s="439">
        <v>0</v>
      </c>
      <c r="P187" s="197">
        <v>0</v>
      </c>
      <c r="Q187" s="159">
        <v>0</v>
      </c>
      <c r="R187" s="159">
        <v>247010.89247388594</v>
      </c>
      <c r="S187" s="159">
        <v>372382.68959330651</v>
      </c>
      <c r="T187" s="159">
        <v>0</v>
      </c>
      <c r="U187" s="309">
        <f t="shared" si="3"/>
        <v>619393.58206719242</v>
      </c>
      <c r="V187" s="44"/>
      <c r="W187" s="44"/>
      <c r="X187" s="110"/>
      <c r="Y187" s="110"/>
      <c r="Z187" s="111"/>
    </row>
    <row r="188" spans="1:26" s="45" customFormat="1" x14ac:dyDescent="0.25">
      <c r="A188" s="127">
        <v>595</v>
      </c>
      <c r="B188" s="124" t="s">
        <v>192</v>
      </c>
      <c r="C188" s="408">
        <v>3980</v>
      </c>
      <c r="D188" s="412">
        <v>1.3087</v>
      </c>
      <c r="E188" s="420">
        <v>0</v>
      </c>
      <c r="F188" s="155">
        <v>0</v>
      </c>
      <c r="G188" s="419">
        <v>0</v>
      </c>
      <c r="H188" s="269">
        <v>1085</v>
      </c>
      <c r="I188" s="15">
        <v>1311</v>
      </c>
      <c r="J188" s="331">
        <v>0.82761250953470633</v>
      </c>
      <c r="K188" s="427">
        <v>0.82798223337173937</v>
      </c>
      <c r="L188" s="434">
        <v>0.59550254800000002</v>
      </c>
      <c r="M188" s="14">
        <f>Lisäosat[[#This Row],[HYTE-kerroin (sis. Kulttuurihyte)]]*Lisäosat[[#This Row],[Asukasmäärä 31.12.2024]]</f>
        <v>2370.1001410399999</v>
      </c>
      <c r="N188" s="427">
        <f>Lisäosat[[#This Row],[HYTE-kerroin (sis. Kulttuurihyte)]]/$N$7</f>
        <v>0.92494912992450939</v>
      </c>
      <c r="O188" s="439">
        <v>0</v>
      </c>
      <c r="P188" s="197">
        <v>523388.78360999993</v>
      </c>
      <c r="Q188" s="159">
        <v>0</v>
      </c>
      <c r="R188" s="159">
        <v>46201.077429249708</v>
      </c>
      <c r="S188" s="159">
        <v>76092.420091847642</v>
      </c>
      <c r="T188" s="159">
        <v>0</v>
      </c>
      <c r="U188" s="309">
        <f t="shared" si="3"/>
        <v>645682.28113109735</v>
      </c>
      <c r="V188" s="44"/>
      <c r="W188" s="44"/>
      <c r="X188" s="110"/>
      <c r="Y188" s="110"/>
      <c r="Z188" s="111"/>
    </row>
    <row r="189" spans="1:26" s="45" customFormat="1" x14ac:dyDescent="0.25">
      <c r="A189" s="127">
        <v>598</v>
      </c>
      <c r="B189" s="124" t="s">
        <v>193</v>
      </c>
      <c r="C189" s="408">
        <v>19576</v>
      </c>
      <c r="D189" s="412">
        <v>0</v>
      </c>
      <c r="E189" s="420">
        <v>0</v>
      </c>
      <c r="F189" s="155">
        <v>1</v>
      </c>
      <c r="G189" s="419">
        <v>5.1082958724969351E-5</v>
      </c>
      <c r="H189" s="269">
        <v>11285</v>
      </c>
      <c r="I189" s="15">
        <v>8208</v>
      </c>
      <c r="J189" s="331">
        <v>1.3748781676413255</v>
      </c>
      <c r="K189" s="427">
        <v>1.3754923744418959</v>
      </c>
      <c r="L189" s="434">
        <v>0.59273587599999999</v>
      </c>
      <c r="M189" s="14">
        <f>Lisäosat[[#This Row],[HYTE-kerroin (sis. Kulttuurihyte)]]*Lisäosat[[#This Row],[Asukasmäärä 31.12.2024]]</f>
        <v>11603.397508575999</v>
      </c>
      <c r="N189" s="427">
        <f>Lisäosat[[#This Row],[HYTE-kerroin (sis. Kulttuurihyte)]]/$N$7</f>
        <v>0.92065186727167769</v>
      </c>
      <c r="O189" s="439">
        <v>0.82998164368133232</v>
      </c>
      <c r="P189" s="197">
        <v>0</v>
      </c>
      <c r="Q189" s="159">
        <v>0</v>
      </c>
      <c r="R189" s="159">
        <v>377511.47488348524</v>
      </c>
      <c r="S189" s="159">
        <v>372528.81531319319</v>
      </c>
      <c r="T189" s="159">
        <v>178075.01839749515</v>
      </c>
      <c r="U189" s="309">
        <f t="shared" si="3"/>
        <v>928115.30859417352</v>
      </c>
      <c r="V189" s="44"/>
      <c r="W189" s="44"/>
      <c r="X189" s="110"/>
      <c r="Y189" s="110"/>
      <c r="Z189" s="111"/>
    </row>
    <row r="190" spans="1:26" s="45" customFormat="1" x14ac:dyDescent="0.25">
      <c r="A190" s="127">
        <v>599</v>
      </c>
      <c r="B190" s="124" t="s">
        <v>194</v>
      </c>
      <c r="C190" s="408">
        <v>11226</v>
      </c>
      <c r="D190" s="412">
        <v>0</v>
      </c>
      <c r="E190" s="420">
        <v>0</v>
      </c>
      <c r="F190" s="155">
        <v>0</v>
      </c>
      <c r="G190" s="419">
        <v>0</v>
      </c>
      <c r="H190" s="269">
        <v>4428</v>
      </c>
      <c r="I190" s="15">
        <v>5172</v>
      </c>
      <c r="J190" s="331">
        <v>0.85614849187935038</v>
      </c>
      <c r="K190" s="427">
        <v>0.85653096375095816</v>
      </c>
      <c r="L190" s="434">
        <v>0.75060935900000003</v>
      </c>
      <c r="M190" s="14">
        <f>Lisäosat[[#This Row],[HYTE-kerroin (sis. Kulttuurihyte)]]*Lisäosat[[#This Row],[Asukasmäärä 31.12.2024]]</f>
        <v>8426.3406641340007</v>
      </c>
      <c r="N190" s="427">
        <f>Lisäosat[[#This Row],[HYTE-kerroin (sis. Kulttuurihyte)]]/$N$7</f>
        <v>1.1658648243436966</v>
      </c>
      <c r="O190" s="439">
        <v>0.16093099029627447</v>
      </c>
      <c r="P190" s="197">
        <v>0</v>
      </c>
      <c r="Q190" s="159">
        <v>0</v>
      </c>
      <c r="R190" s="159">
        <v>134808.14071893695</v>
      </c>
      <c r="S190" s="159">
        <v>270528.92936876195</v>
      </c>
      <c r="T190" s="159">
        <v>19800.459815843111</v>
      </c>
      <c r="U190" s="309">
        <f t="shared" si="3"/>
        <v>425137.52990354196</v>
      </c>
      <c r="V190" s="44"/>
      <c r="W190" s="44"/>
      <c r="X190" s="110"/>
      <c r="Y190" s="110"/>
      <c r="Z190" s="111"/>
    </row>
    <row r="191" spans="1:26" s="45" customFormat="1" x14ac:dyDescent="0.25">
      <c r="A191" s="127">
        <v>601</v>
      </c>
      <c r="B191" s="124" t="s">
        <v>195</v>
      </c>
      <c r="C191" s="408">
        <v>3692</v>
      </c>
      <c r="D191" s="412">
        <v>1.4822833333333334</v>
      </c>
      <c r="E191" s="420">
        <v>0</v>
      </c>
      <c r="F191" s="155">
        <v>0</v>
      </c>
      <c r="G191" s="419">
        <v>0</v>
      </c>
      <c r="H191" s="269">
        <v>1265</v>
      </c>
      <c r="I191" s="15">
        <v>1298</v>
      </c>
      <c r="J191" s="331">
        <v>0.97457627118644063</v>
      </c>
      <c r="K191" s="427">
        <v>0.97501164894392167</v>
      </c>
      <c r="L191" s="434">
        <v>0.52266460999999997</v>
      </c>
      <c r="M191" s="14">
        <f>Lisäosat[[#This Row],[HYTE-kerroin (sis. Kulttuurihyte)]]*Lisäosat[[#This Row],[Asukasmäärä 31.12.2024]]</f>
        <v>1929.67774012</v>
      </c>
      <c r="N191" s="427">
        <f>Lisäosat[[#This Row],[HYTE-kerroin (sis. Kulttuurihyte)]]/$N$7</f>
        <v>0.81181546222675949</v>
      </c>
      <c r="O191" s="439">
        <v>0</v>
      </c>
      <c r="P191" s="197">
        <v>549913.212849</v>
      </c>
      <c r="Q191" s="159">
        <v>0</v>
      </c>
      <c r="R191" s="159">
        <v>50468.396970771442</v>
      </c>
      <c r="S191" s="159">
        <v>61952.592930806532</v>
      </c>
      <c r="T191" s="159">
        <v>0</v>
      </c>
      <c r="U191" s="309">
        <f t="shared" si="3"/>
        <v>662334.20275057806</v>
      </c>
      <c r="V191" s="44"/>
      <c r="W191" s="44"/>
      <c r="X191" s="110"/>
      <c r="Y191" s="110"/>
      <c r="Z191" s="111"/>
    </row>
    <row r="192" spans="1:26" s="45" customFormat="1" x14ac:dyDescent="0.25">
      <c r="A192" s="127">
        <v>604</v>
      </c>
      <c r="B192" s="124" t="s">
        <v>196</v>
      </c>
      <c r="C192" s="408">
        <v>21042</v>
      </c>
      <c r="D192" s="412">
        <v>0</v>
      </c>
      <c r="E192" s="420">
        <v>0</v>
      </c>
      <c r="F192" s="155">
        <v>2</v>
      </c>
      <c r="G192" s="419">
        <v>9.5047999239616005E-5</v>
      </c>
      <c r="H192" s="269">
        <v>9928</v>
      </c>
      <c r="I192" s="15">
        <v>9933</v>
      </c>
      <c r="J192" s="331">
        <v>0.99949662740360412</v>
      </c>
      <c r="K192" s="427">
        <v>0.99994313796733769</v>
      </c>
      <c r="L192" s="434">
        <v>0.70631411099999997</v>
      </c>
      <c r="M192" s="14">
        <f>Lisäosat[[#This Row],[HYTE-kerroin (sis. Kulttuurihyte)]]*Lisäosat[[#This Row],[Asukasmäärä 31.12.2024]]</f>
        <v>14862.261523661999</v>
      </c>
      <c r="N192" s="427">
        <f>Lisäosat[[#This Row],[HYTE-kerroin (sis. Kulttuurihyte)]]/$N$7</f>
        <v>1.0970643612138724</v>
      </c>
      <c r="O192" s="439">
        <v>1.3610214602640298</v>
      </c>
      <c r="P192" s="197">
        <v>0</v>
      </c>
      <c r="Q192" s="159">
        <v>0</v>
      </c>
      <c r="R192" s="159">
        <v>294992.06519770424</v>
      </c>
      <c r="S192" s="159">
        <v>477155.13272664987</v>
      </c>
      <c r="T192" s="159">
        <v>313879.20469295786</v>
      </c>
      <c r="U192" s="309">
        <f t="shared" si="3"/>
        <v>1086026.402617312</v>
      </c>
      <c r="V192" s="44"/>
      <c r="W192" s="44"/>
      <c r="X192" s="110"/>
      <c r="Y192" s="110"/>
      <c r="Z192" s="111"/>
    </row>
    <row r="193" spans="1:26" s="45" customFormat="1" x14ac:dyDescent="0.25">
      <c r="A193" s="127">
        <v>607</v>
      </c>
      <c r="B193" s="124" t="s">
        <v>197</v>
      </c>
      <c r="C193" s="408">
        <v>3999</v>
      </c>
      <c r="D193" s="412">
        <v>0.61786666666666668</v>
      </c>
      <c r="E193" s="420">
        <v>0</v>
      </c>
      <c r="F193" s="155">
        <v>0</v>
      </c>
      <c r="G193" s="419">
        <v>0</v>
      </c>
      <c r="H193" s="269">
        <v>997</v>
      </c>
      <c r="I193" s="15">
        <v>1396</v>
      </c>
      <c r="J193" s="331">
        <v>0.71418338108882518</v>
      </c>
      <c r="K193" s="427">
        <v>0.7145024321144674</v>
      </c>
      <c r="L193" s="434">
        <v>0.54201083100000003</v>
      </c>
      <c r="M193" s="14">
        <f>Lisäosat[[#This Row],[HYTE-kerroin (sis. Kulttuurihyte)]]*Lisäosat[[#This Row],[Asukasmäärä 31.12.2024]]</f>
        <v>2167.5013131690002</v>
      </c>
      <c r="N193" s="427">
        <f>Lisäosat[[#This Row],[HYTE-kerroin (sis. Kulttuurihyte)]]/$N$7</f>
        <v>0.84186448609974773</v>
      </c>
      <c r="O193" s="439">
        <v>0</v>
      </c>
      <c r="P193" s="197">
        <v>165522.161112</v>
      </c>
      <c r="Q193" s="159">
        <v>0</v>
      </c>
      <c r="R193" s="159">
        <v>40059.279068881086</v>
      </c>
      <c r="S193" s="159">
        <v>69587.954371799467</v>
      </c>
      <c r="T193" s="159">
        <v>0</v>
      </c>
      <c r="U193" s="309">
        <f t="shared" si="3"/>
        <v>275169.39455268055</v>
      </c>
      <c r="V193" s="44"/>
      <c r="W193" s="44"/>
      <c r="X193" s="110"/>
      <c r="Y193" s="110"/>
      <c r="Z193" s="111"/>
    </row>
    <row r="194" spans="1:26" s="45" customFormat="1" x14ac:dyDescent="0.25">
      <c r="A194" s="127">
        <v>608</v>
      </c>
      <c r="B194" s="124" t="s">
        <v>198</v>
      </c>
      <c r="C194" s="408">
        <v>1931</v>
      </c>
      <c r="D194" s="412">
        <v>0.1082</v>
      </c>
      <c r="E194" s="420">
        <v>0</v>
      </c>
      <c r="F194" s="155">
        <v>0</v>
      </c>
      <c r="G194" s="419">
        <v>0</v>
      </c>
      <c r="H194" s="269">
        <v>504</v>
      </c>
      <c r="I194" s="15">
        <v>703</v>
      </c>
      <c r="J194" s="331">
        <v>0.71692745376955902</v>
      </c>
      <c r="K194" s="427">
        <v>0.71724773066971248</v>
      </c>
      <c r="L194" s="434">
        <v>0.57674560799999997</v>
      </c>
      <c r="M194" s="14">
        <f>Lisäosat[[#This Row],[HYTE-kerroin (sis. Kulttuurihyte)]]*Lisäosat[[#This Row],[Asukasmäärä 31.12.2024]]</f>
        <v>1113.6957690479999</v>
      </c>
      <c r="N194" s="427">
        <f>Lisäosat[[#This Row],[HYTE-kerroin (sis. Kulttuurihyte)]]/$N$7</f>
        <v>0.89581539172084645</v>
      </c>
      <c r="O194" s="439">
        <v>0</v>
      </c>
      <c r="P194" s="197">
        <v>13996.502058</v>
      </c>
      <c r="Q194" s="159">
        <v>0</v>
      </c>
      <c r="R194" s="159">
        <v>19417.775258283473</v>
      </c>
      <c r="S194" s="159">
        <v>35755.369507605777</v>
      </c>
      <c r="T194" s="159">
        <v>0</v>
      </c>
      <c r="U194" s="309">
        <f t="shared" si="3"/>
        <v>69169.646823889256</v>
      </c>
      <c r="V194" s="44"/>
      <c r="W194" s="44"/>
      <c r="X194" s="110"/>
      <c r="Y194" s="110"/>
      <c r="Z194" s="111"/>
    </row>
    <row r="195" spans="1:26" s="45" customFormat="1" x14ac:dyDescent="0.25">
      <c r="A195" s="127">
        <v>609</v>
      </c>
      <c r="B195" s="124" t="s">
        <v>199</v>
      </c>
      <c r="C195" s="408">
        <v>83305</v>
      </c>
      <c r="D195" s="412">
        <v>0</v>
      </c>
      <c r="E195" s="420">
        <v>0</v>
      </c>
      <c r="F195" s="155">
        <v>1</v>
      </c>
      <c r="G195" s="419">
        <v>1.2004081387671808E-5</v>
      </c>
      <c r="H195" s="269">
        <v>34578</v>
      </c>
      <c r="I195" s="15">
        <v>33473</v>
      </c>
      <c r="J195" s="331">
        <v>1.0330116810563739</v>
      </c>
      <c r="K195" s="427">
        <v>1.0334731639822843</v>
      </c>
      <c r="L195" s="434">
        <v>0.63555462799999995</v>
      </c>
      <c r="M195" s="14">
        <f>Lisäosat[[#This Row],[HYTE-kerroin (sis. Kulttuurihyte)]]*Lisäosat[[#This Row],[Asukasmäärä 31.12.2024]]</f>
        <v>52944.878285539999</v>
      </c>
      <c r="N195" s="427">
        <f>Lisäosat[[#This Row],[HYTE-kerroin (sis. Kulttuurihyte)]]/$N$7</f>
        <v>0.98715900068339457</v>
      </c>
      <c r="O195" s="439">
        <v>0</v>
      </c>
      <c r="P195" s="197">
        <v>0</v>
      </c>
      <c r="Q195" s="159">
        <v>0</v>
      </c>
      <c r="R195" s="159">
        <v>1207030.6165961297</v>
      </c>
      <c r="S195" s="159">
        <v>1699803.2490083971</v>
      </c>
      <c r="T195" s="159">
        <v>0</v>
      </c>
      <c r="U195" s="309">
        <f t="shared" si="3"/>
        <v>2906833.8656045268</v>
      </c>
      <c r="V195" s="44"/>
      <c r="W195" s="44"/>
      <c r="X195" s="110"/>
      <c r="Y195" s="110"/>
      <c r="Z195" s="111"/>
    </row>
    <row r="196" spans="1:26" s="45" customFormat="1" x14ac:dyDescent="0.25">
      <c r="A196" s="127">
        <v>611</v>
      </c>
      <c r="B196" s="124" t="s">
        <v>200</v>
      </c>
      <c r="C196" s="408">
        <v>4961</v>
      </c>
      <c r="D196" s="412">
        <v>0</v>
      </c>
      <c r="E196" s="420">
        <v>0</v>
      </c>
      <c r="F196" s="155">
        <v>0</v>
      </c>
      <c r="G196" s="419">
        <v>0</v>
      </c>
      <c r="H196" s="269">
        <v>1063</v>
      </c>
      <c r="I196" s="15">
        <v>2422</v>
      </c>
      <c r="J196" s="331">
        <v>0.43889347646573079</v>
      </c>
      <c r="K196" s="427">
        <v>0.43908954573522374</v>
      </c>
      <c r="L196" s="434">
        <v>0.50271845599999998</v>
      </c>
      <c r="M196" s="14">
        <f>Lisäosat[[#This Row],[HYTE-kerroin (sis. Kulttuurihyte)]]*Lisäosat[[#This Row],[Asukasmäärä 31.12.2024]]</f>
        <v>2493.9862602160001</v>
      </c>
      <c r="N196" s="427">
        <f>Lisäosat[[#This Row],[HYTE-kerroin (sis. Kulttuurihyte)]]/$N$7</f>
        <v>0.78083460773738411</v>
      </c>
      <c r="O196" s="439">
        <v>0</v>
      </c>
      <c r="P196" s="197">
        <v>0</v>
      </c>
      <c r="Q196" s="159">
        <v>0</v>
      </c>
      <c r="R196" s="159">
        <v>30540.091774222077</v>
      </c>
      <c r="S196" s="159">
        <v>80069.802507323315</v>
      </c>
      <c r="T196" s="159">
        <v>0</v>
      </c>
      <c r="U196" s="309">
        <f t="shared" si="3"/>
        <v>110609.89428154539</v>
      </c>
      <c r="V196" s="44"/>
      <c r="W196" s="44"/>
      <c r="X196" s="110"/>
      <c r="Y196" s="110"/>
      <c r="Z196" s="111"/>
    </row>
    <row r="197" spans="1:26" s="45" customFormat="1" x14ac:dyDescent="0.25">
      <c r="A197" s="127">
        <v>614</v>
      </c>
      <c r="B197" s="124" t="s">
        <v>201</v>
      </c>
      <c r="C197" s="408">
        <v>2878</v>
      </c>
      <c r="D197" s="412">
        <v>1.8032166666666667</v>
      </c>
      <c r="E197" s="420">
        <v>0</v>
      </c>
      <c r="F197" s="155">
        <v>0</v>
      </c>
      <c r="G197" s="419">
        <v>0</v>
      </c>
      <c r="H197" s="269">
        <v>831</v>
      </c>
      <c r="I197" s="15">
        <v>934</v>
      </c>
      <c r="J197" s="331">
        <v>0.88972162740899352</v>
      </c>
      <c r="K197" s="427">
        <v>0.89011909759001084</v>
      </c>
      <c r="L197" s="434">
        <v>0.54075117500000003</v>
      </c>
      <c r="M197" s="14">
        <f>Lisäosat[[#This Row],[HYTE-kerroin (sis. Kulttuurihyte)]]*Lisäosat[[#This Row],[Asukasmäärä 31.12.2024]]</f>
        <v>1556.2818816500001</v>
      </c>
      <c r="N197" s="427">
        <f>Lisäosat[[#This Row],[HYTE-kerroin (sis. Kulttuurihyte)]]/$N$7</f>
        <v>0.83990795757586945</v>
      </c>
      <c r="O197" s="439">
        <v>0</v>
      </c>
      <c r="P197" s="197">
        <v>1042965.4811729999</v>
      </c>
      <c r="Q197" s="159">
        <v>0</v>
      </c>
      <c r="R197" s="159">
        <v>35915.913935353994</v>
      </c>
      <c r="S197" s="159">
        <v>49964.66295634229</v>
      </c>
      <c r="T197" s="159">
        <v>0</v>
      </c>
      <c r="U197" s="309">
        <f t="shared" si="3"/>
        <v>1128846.0580646964</v>
      </c>
      <c r="V197" s="44"/>
      <c r="W197" s="44"/>
      <c r="X197" s="110"/>
      <c r="Y197" s="110"/>
      <c r="Z197" s="111"/>
    </row>
    <row r="198" spans="1:26" s="45" customFormat="1" x14ac:dyDescent="0.25">
      <c r="A198" s="127">
        <v>615</v>
      </c>
      <c r="B198" s="124" t="s">
        <v>202</v>
      </c>
      <c r="C198" s="408">
        <v>7304</v>
      </c>
      <c r="D198" s="412">
        <v>1.5287166666666667</v>
      </c>
      <c r="E198" s="420">
        <v>0</v>
      </c>
      <c r="F198" s="155">
        <v>0</v>
      </c>
      <c r="G198" s="419">
        <v>0</v>
      </c>
      <c r="H198" s="269">
        <v>2318</v>
      </c>
      <c r="I198" s="15">
        <v>2272</v>
      </c>
      <c r="J198" s="331">
        <v>1.0202464788732395</v>
      </c>
      <c r="K198" s="427">
        <v>1.02070225913096</v>
      </c>
      <c r="L198" s="434">
        <v>0.48322941899999999</v>
      </c>
      <c r="M198" s="14">
        <f>Lisäosat[[#This Row],[HYTE-kerroin (sis. Kulttuurihyte)]]*Lisäosat[[#This Row],[Asukasmäärä 31.12.2024]]</f>
        <v>3529.5076763759998</v>
      </c>
      <c r="N198" s="427">
        <f>Lisäosat[[#This Row],[HYTE-kerroin (sis. Kulttuurihyte)]]/$N$7</f>
        <v>0.75056375855838686</v>
      </c>
      <c r="O198" s="439">
        <v>0</v>
      </c>
      <c r="P198" s="197">
        <v>2243980.0808039997</v>
      </c>
      <c r="Q198" s="159">
        <v>0</v>
      </c>
      <c r="R198" s="159">
        <v>104522.03439570928</v>
      </c>
      <c r="S198" s="159">
        <v>113315.37270419116</v>
      </c>
      <c r="T198" s="159">
        <v>0</v>
      </c>
      <c r="U198" s="309">
        <f t="shared" si="3"/>
        <v>2461817.4879039</v>
      </c>
      <c r="V198" s="44"/>
      <c r="W198" s="44"/>
      <c r="X198" s="110"/>
      <c r="Y198" s="110"/>
      <c r="Z198" s="111"/>
    </row>
    <row r="199" spans="1:26" s="45" customFormat="1" x14ac:dyDescent="0.25">
      <c r="A199" s="127">
        <v>616</v>
      </c>
      <c r="B199" s="124" t="s">
        <v>203</v>
      </c>
      <c r="C199" s="408">
        <v>1743</v>
      </c>
      <c r="D199" s="412">
        <v>0</v>
      </c>
      <c r="E199" s="420">
        <v>0</v>
      </c>
      <c r="F199" s="155">
        <v>0</v>
      </c>
      <c r="G199" s="419">
        <v>0</v>
      </c>
      <c r="H199" s="269">
        <v>488</v>
      </c>
      <c r="I199" s="15">
        <v>815</v>
      </c>
      <c r="J199" s="331">
        <v>0.59877300613496931</v>
      </c>
      <c r="K199" s="427">
        <v>0.59904049925619407</v>
      </c>
      <c r="L199" s="434">
        <v>0.58656391500000005</v>
      </c>
      <c r="M199" s="14">
        <f>Lisäosat[[#This Row],[HYTE-kerroin (sis. Kulttuurihyte)]]*Lisäosat[[#This Row],[Asukasmäärä 31.12.2024]]</f>
        <v>1022.380903845</v>
      </c>
      <c r="N199" s="427">
        <f>Lisäosat[[#This Row],[HYTE-kerroin (sis. Kulttuurihyte)]]/$N$7</f>
        <v>0.91106542641420218</v>
      </c>
      <c r="O199" s="439">
        <v>0</v>
      </c>
      <c r="P199" s="197">
        <v>0</v>
      </c>
      <c r="Q199" s="159">
        <v>0</v>
      </c>
      <c r="R199" s="159">
        <v>14638.66881465372</v>
      </c>
      <c r="S199" s="159">
        <v>32823.69208041986</v>
      </c>
      <c r="T199" s="159">
        <v>0</v>
      </c>
      <c r="U199" s="309">
        <f t="shared" si="3"/>
        <v>47462.36089507358</v>
      </c>
      <c r="V199" s="44"/>
      <c r="W199" s="44"/>
      <c r="X199" s="110"/>
      <c r="Y199" s="110"/>
      <c r="Z199" s="111"/>
    </row>
    <row r="200" spans="1:26" s="45" customFormat="1" x14ac:dyDescent="0.25">
      <c r="A200" s="127">
        <v>619</v>
      </c>
      <c r="B200" s="124" t="s">
        <v>204</v>
      </c>
      <c r="C200" s="408">
        <v>2607</v>
      </c>
      <c r="D200" s="412">
        <v>0.47946666666666665</v>
      </c>
      <c r="E200" s="420">
        <v>0</v>
      </c>
      <c r="F200" s="155">
        <v>0</v>
      </c>
      <c r="G200" s="419">
        <v>0</v>
      </c>
      <c r="H200" s="269">
        <v>719</v>
      </c>
      <c r="I200" s="15">
        <v>934</v>
      </c>
      <c r="J200" s="331">
        <v>0.76980728051391867</v>
      </c>
      <c r="K200" s="427">
        <v>0.77015118070664002</v>
      </c>
      <c r="L200" s="434">
        <v>0.57534553899999996</v>
      </c>
      <c r="M200" s="14">
        <f>Lisäosat[[#This Row],[HYTE-kerroin (sis. Kulttuurihyte)]]*Lisäosat[[#This Row],[Asukasmäärä 31.12.2024]]</f>
        <v>1499.9258201729999</v>
      </c>
      <c r="N200" s="427">
        <f>Lisäosat[[#This Row],[HYTE-kerroin (sis. Kulttuurihyte)]]/$N$7</f>
        <v>0.89364077028936217</v>
      </c>
      <c r="O200" s="439">
        <v>0</v>
      </c>
      <c r="P200" s="197">
        <v>83735.463503999985</v>
      </c>
      <c r="Q200" s="159">
        <v>0</v>
      </c>
      <c r="R200" s="159">
        <v>28149.133475992992</v>
      </c>
      <c r="S200" s="159">
        <v>48155.343159944081</v>
      </c>
      <c r="T200" s="159">
        <v>0</v>
      </c>
      <c r="U200" s="309">
        <f t="shared" ref="U200:U263" si="4">SUM(P200:T200)</f>
        <v>160039.94013993704</v>
      </c>
      <c r="V200" s="44"/>
      <c r="W200" s="44"/>
      <c r="X200" s="110"/>
      <c r="Y200" s="110"/>
      <c r="Z200" s="111"/>
    </row>
    <row r="201" spans="1:26" s="45" customFormat="1" x14ac:dyDescent="0.25">
      <c r="A201" s="127">
        <v>620</v>
      </c>
      <c r="B201" s="124" t="s">
        <v>205</v>
      </c>
      <c r="C201" s="408">
        <v>2345</v>
      </c>
      <c r="D201" s="412">
        <v>1.79895</v>
      </c>
      <c r="E201" s="420">
        <v>0</v>
      </c>
      <c r="F201" s="155">
        <v>1</v>
      </c>
      <c r="G201" s="419">
        <v>4.2643923240938164E-4</v>
      </c>
      <c r="H201" s="269">
        <v>592</v>
      </c>
      <c r="I201" s="15">
        <v>666</v>
      </c>
      <c r="J201" s="331">
        <v>0.88888888888888884</v>
      </c>
      <c r="K201" s="427">
        <v>0.88928598705609851</v>
      </c>
      <c r="L201" s="434">
        <v>0.54743590499999994</v>
      </c>
      <c r="M201" s="14">
        <f>Lisäosat[[#This Row],[HYTE-kerroin (sis. Kulttuurihyte)]]*Lisäosat[[#This Row],[Asukasmäärä 31.12.2024]]</f>
        <v>1283.7371972249998</v>
      </c>
      <c r="N201" s="427">
        <f>Lisäosat[[#This Row],[HYTE-kerroin (sis. Kulttuurihyte)]]/$N$7</f>
        <v>0.85029084379196707</v>
      </c>
      <c r="O201" s="439">
        <v>0</v>
      </c>
      <c r="P201" s="197">
        <v>847799.5316175</v>
      </c>
      <c r="Q201" s="159">
        <v>0</v>
      </c>
      <c r="R201" s="159">
        <v>29236.966467844642</v>
      </c>
      <c r="S201" s="159">
        <v>41214.575033067005</v>
      </c>
      <c r="T201" s="159">
        <v>0</v>
      </c>
      <c r="U201" s="309">
        <f t="shared" si="4"/>
        <v>918251.0731184117</v>
      </c>
      <c r="V201" s="44"/>
      <c r="W201" s="44"/>
      <c r="X201" s="110"/>
      <c r="Y201" s="110"/>
      <c r="Z201" s="111"/>
    </row>
    <row r="202" spans="1:26" s="45" customFormat="1" x14ac:dyDescent="0.25">
      <c r="A202" s="127">
        <v>623</v>
      </c>
      <c r="B202" s="124" t="s">
        <v>206</v>
      </c>
      <c r="C202" s="408">
        <v>2101</v>
      </c>
      <c r="D202" s="412">
        <v>1.7429666666666668</v>
      </c>
      <c r="E202" s="420">
        <v>0</v>
      </c>
      <c r="F202" s="155">
        <v>0</v>
      </c>
      <c r="G202" s="419">
        <v>0</v>
      </c>
      <c r="H202" s="269">
        <v>553</v>
      </c>
      <c r="I202" s="15">
        <v>720</v>
      </c>
      <c r="J202" s="331">
        <v>0.7680555555555556</v>
      </c>
      <c r="K202" s="427">
        <v>0.76839867319066024</v>
      </c>
      <c r="L202" s="434">
        <v>0.47300608900000002</v>
      </c>
      <c r="M202" s="14">
        <f>Lisäosat[[#This Row],[HYTE-kerroin (sis. Kulttuurihyte)]]*Lisäosat[[#This Row],[Asukasmäärä 31.12.2024]]</f>
        <v>993.78579298900002</v>
      </c>
      <c r="N202" s="427">
        <f>Lisäosat[[#This Row],[HYTE-kerroin (sis. Kulttuurihyte)]]/$N$7</f>
        <v>0.73468463223023028</v>
      </c>
      <c r="O202" s="439">
        <v>0</v>
      </c>
      <c r="P202" s="197">
        <v>735946.70711099997</v>
      </c>
      <c r="Q202" s="159">
        <v>0</v>
      </c>
      <c r="R202" s="159">
        <v>22633.966685477553</v>
      </c>
      <c r="S202" s="159">
        <v>31905.641762565807</v>
      </c>
      <c r="T202" s="159">
        <v>0</v>
      </c>
      <c r="U202" s="309">
        <f t="shared" si="4"/>
        <v>790486.31555904332</v>
      </c>
      <c r="V202" s="44"/>
      <c r="W202" s="44"/>
      <c r="X202" s="110"/>
      <c r="Y202" s="110"/>
      <c r="Z202" s="111"/>
    </row>
    <row r="203" spans="1:26" s="45" customFormat="1" x14ac:dyDescent="0.25">
      <c r="A203" s="127">
        <v>624</v>
      </c>
      <c r="B203" s="124" t="s">
        <v>207</v>
      </c>
      <c r="C203" s="408">
        <v>5001</v>
      </c>
      <c r="D203" s="412">
        <v>0</v>
      </c>
      <c r="E203" s="420">
        <v>0</v>
      </c>
      <c r="F203" s="155">
        <v>0</v>
      </c>
      <c r="G203" s="419">
        <v>0</v>
      </c>
      <c r="H203" s="269">
        <v>983</v>
      </c>
      <c r="I203" s="15">
        <v>2084</v>
      </c>
      <c r="J203" s="331">
        <v>0.47168905950095968</v>
      </c>
      <c r="K203" s="427">
        <v>0.471899779719608</v>
      </c>
      <c r="L203" s="434">
        <v>0.57861548699999998</v>
      </c>
      <c r="M203" s="14">
        <f>Lisäosat[[#This Row],[HYTE-kerroin (sis. Kulttuurihyte)]]*Lisäosat[[#This Row],[Asukasmäärä 31.12.2024]]</f>
        <v>2893.6560504869999</v>
      </c>
      <c r="N203" s="427">
        <f>Lisäosat[[#This Row],[HYTE-kerroin (sis. Kulttuurihyte)]]/$N$7</f>
        <v>0.8987197335409155</v>
      </c>
      <c r="O203" s="439">
        <v>0</v>
      </c>
      <c r="P203" s="197">
        <v>0</v>
      </c>
      <c r="Q203" s="159">
        <v>0</v>
      </c>
      <c r="R203" s="159">
        <v>33086.790593256192</v>
      </c>
      <c r="S203" s="159">
        <v>92901.260998345912</v>
      </c>
      <c r="T203" s="159">
        <v>0</v>
      </c>
      <c r="U203" s="309">
        <f t="shared" si="4"/>
        <v>125988.0515916021</v>
      </c>
      <c r="V203" s="44"/>
      <c r="W203" s="44"/>
      <c r="X203" s="110"/>
      <c r="Y203" s="110"/>
      <c r="Z203" s="111"/>
    </row>
    <row r="204" spans="1:26" s="45" customFormat="1" x14ac:dyDescent="0.25">
      <c r="A204" s="127">
        <v>625</v>
      </c>
      <c r="B204" s="124" t="s">
        <v>208</v>
      </c>
      <c r="C204" s="408">
        <v>2976</v>
      </c>
      <c r="D204" s="412">
        <v>0.87180000000000002</v>
      </c>
      <c r="E204" s="420">
        <v>0</v>
      </c>
      <c r="F204" s="155">
        <v>0</v>
      </c>
      <c r="G204" s="419">
        <v>0</v>
      </c>
      <c r="H204" s="269">
        <v>703</v>
      </c>
      <c r="I204" s="15">
        <v>1070</v>
      </c>
      <c r="J204" s="331">
        <v>0.65700934579439252</v>
      </c>
      <c r="K204" s="427">
        <v>0.657302855152329</v>
      </c>
      <c r="L204" s="434">
        <v>0.547037565</v>
      </c>
      <c r="M204" s="14">
        <f>Lisäosat[[#This Row],[HYTE-kerroin (sis. Kulttuurihyte)]]*Lisäosat[[#This Row],[Asukasmäärä 31.12.2024]]</f>
        <v>1627.98379344</v>
      </c>
      <c r="N204" s="427">
        <f>Lisäosat[[#This Row],[HYTE-kerroin (sis. Kulttuurihyte)]]/$N$7</f>
        <v>0.84967213235630401</v>
      </c>
      <c r="O204" s="439">
        <v>0</v>
      </c>
      <c r="P204" s="197">
        <v>173804.00083199999</v>
      </c>
      <c r="Q204" s="159">
        <v>0</v>
      </c>
      <c r="R204" s="159">
        <v>27424.988823005304</v>
      </c>
      <c r="S204" s="159">
        <v>52266.663575995102</v>
      </c>
      <c r="T204" s="159">
        <v>0</v>
      </c>
      <c r="U204" s="309">
        <f t="shared" si="4"/>
        <v>253495.65323100038</v>
      </c>
      <c r="V204" s="44"/>
      <c r="W204" s="44"/>
      <c r="X204" s="110"/>
      <c r="Y204" s="110"/>
      <c r="Z204" s="111"/>
    </row>
    <row r="205" spans="1:26" s="45" customFormat="1" x14ac:dyDescent="0.25">
      <c r="A205" s="127">
        <v>626</v>
      </c>
      <c r="B205" s="124" t="s">
        <v>209</v>
      </c>
      <c r="C205" s="408">
        <v>4702</v>
      </c>
      <c r="D205" s="412">
        <v>1.2624333333333335</v>
      </c>
      <c r="E205" s="420">
        <v>0</v>
      </c>
      <c r="F205" s="155">
        <v>0</v>
      </c>
      <c r="G205" s="419">
        <v>0</v>
      </c>
      <c r="H205" s="269">
        <v>1438</v>
      </c>
      <c r="I205" s="15">
        <v>1543</v>
      </c>
      <c r="J205" s="331">
        <v>0.93195074530136102</v>
      </c>
      <c r="K205" s="427">
        <v>0.93236708072586105</v>
      </c>
      <c r="L205" s="434">
        <v>0.62815869300000005</v>
      </c>
      <c r="M205" s="14">
        <f>Lisäosat[[#This Row],[HYTE-kerroin (sis. Kulttuurihyte)]]*Lisäosat[[#This Row],[Asukasmäärä 31.12.2024]]</f>
        <v>2953.6021744860004</v>
      </c>
      <c r="N205" s="427">
        <f>Lisäosat[[#This Row],[HYTE-kerroin (sis. Kulttuurihyte)]]/$N$7</f>
        <v>0.97567145345760475</v>
      </c>
      <c r="O205" s="439">
        <v>0</v>
      </c>
      <c r="P205" s="197">
        <v>596475.09467699996</v>
      </c>
      <c r="Q205" s="159">
        <v>0</v>
      </c>
      <c r="R205" s="159">
        <v>61463.539990293437</v>
      </c>
      <c r="S205" s="159">
        <v>94825.840289838801</v>
      </c>
      <c r="T205" s="159">
        <v>0</v>
      </c>
      <c r="U205" s="309">
        <f t="shared" si="4"/>
        <v>752764.47495713225</v>
      </c>
      <c r="V205" s="44"/>
      <c r="W205" s="44"/>
      <c r="X205" s="110"/>
      <c r="Y205" s="110"/>
      <c r="Z205" s="111"/>
    </row>
    <row r="206" spans="1:26" s="45" customFormat="1" x14ac:dyDescent="0.25">
      <c r="A206" s="127">
        <v>630</v>
      </c>
      <c r="B206" s="124" t="s">
        <v>210</v>
      </c>
      <c r="C206" s="408">
        <v>1641</v>
      </c>
      <c r="D206" s="412">
        <v>1.6342166666666667</v>
      </c>
      <c r="E206" s="420">
        <v>0</v>
      </c>
      <c r="F206" s="155">
        <v>0</v>
      </c>
      <c r="G206" s="419">
        <v>0</v>
      </c>
      <c r="H206" s="269">
        <v>762</v>
      </c>
      <c r="I206" s="15">
        <v>565</v>
      </c>
      <c r="J206" s="331">
        <v>1.3486725663716814</v>
      </c>
      <c r="K206" s="427">
        <v>1.3492750662014876</v>
      </c>
      <c r="L206" s="434">
        <v>0.53326012599999995</v>
      </c>
      <c r="M206" s="14">
        <f>Lisäosat[[#This Row],[HYTE-kerroin (sis. Kulttuurihyte)]]*Lisäosat[[#This Row],[Asukasmäärä 31.12.2024]]</f>
        <v>875.0798667659999</v>
      </c>
      <c r="N206" s="427">
        <f>Lisäosat[[#This Row],[HYTE-kerroin (sis. Kulttuurihyte)]]/$N$7</f>
        <v>0.82827267695777218</v>
      </c>
      <c r="O206" s="439">
        <v>0.20475482712222584</v>
      </c>
      <c r="P206" s="197">
        <v>538951.20706349995</v>
      </c>
      <c r="Q206" s="159">
        <v>0</v>
      </c>
      <c r="R206" s="159">
        <v>31042.528578585709</v>
      </c>
      <c r="S206" s="159">
        <v>28094.57021788885</v>
      </c>
      <c r="T206" s="159">
        <v>3682.5892775309958</v>
      </c>
      <c r="U206" s="309">
        <f t="shared" si="4"/>
        <v>601770.89513750549</v>
      </c>
      <c r="V206" s="44"/>
      <c r="W206" s="44"/>
      <c r="X206" s="110"/>
      <c r="Y206" s="110"/>
      <c r="Z206" s="111"/>
    </row>
    <row r="207" spans="1:26" s="45" customFormat="1" x14ac:dyDescent="0.25">
      <c r="A207" s="127">
        <v>631</v>
      </c>
      <c r="B207" s="124" t="s">
        <v>211</v>
      </c>
      <c r="C207" s="408">
        <v>1919</v>
      </c>
      <c r="D207" s="412">
        <v>0</v>
      </c>
      <c r="E207" s="420">
        <v>0</v>
      </c>
      <c r="F207" s="155">
        <v>0</v>
      </c>
      <c r="G207" s="419">
        <v>0</v>
      </c>
      <c r="H207" s="269">
        <v>382</v>
      </c>
      <c r="I207" s="15">
        <v>812</v>
      </c>
      <c r="J207" s="331">
        <v>0.47044334975369456</v>
      </c>
      <c r="K207" s="427">
        <v>0.47065351346965317</v>
      </c>
      <c r="L207" s="434">
        <v>0.27384622199999997</v>
      </c>
      <c r="M207" s="14">
        <f>Lisäosat[[#This Row],[HYTE-kerroin (sis. Kulttuurihyte)]]*Lisäosat[[#This Row],[Asukasmäärä 31.12.2024]]</f>
        <v>525.51090001799992</v>
      </c>
      <c r="N207" s="427">
        <f>Lisäosat[[#This Row],[HYTE-kerroin (sis. Kulttuurihyte)]]/$N$7</f>
        <v>0.42534465322222942</v>
      </c>
      <c r="O207" s="439">
        <v>0</v>
      </c>
      <c r="P207" s="197">
        <v>0</v>
      </c>
      <c r="Q207" s="159">
        <v>0</v>
      </c>
      <c r="R207" s="159">
        <v>12662.640974722668</v>
      </c>
      <c r="S207" s="159">
        <v>16871.606171656582</v>
      </c>
      <c r="T207" s="159">
        <v>0</v>
      </c>
      <c r="U207" s="309">
        <f t="shared" si="4"/>
        <v>29534.24714637925</v>
      </c>
      <c r="V207" s="44"/>
      <c r="W207" s="44"/>
      <c r="X207" s="110"/>
      <c r="Y207" s="110"/>
      <c r="Z207" s="111"/>
    </row>
    <row r="208" spans="1:26" s="45" customFormat="1" x14ac:dyDescent="0.25">
      <c r="A208" s="127">
        <v>635</v>
      </c>
      <c r="B208" s="124" t="s">
        <v>212</v>
      </c>
      <c r="C208" s="408">
        <v>6238</v>
      </c>
      <c r="D208" s="412">
        <v>0.39179999999999998</v>
      </c>
      <c r="E208" s="420">
        <v>0</v>
      </c>
      <c r="F208" s="155">
        <v>0</v>
      </c>
      <c r="G208" s="419">
        <v>0</v>
      </c>
      <c r="H208" s="269">
        <v>1735</v>
      </c>
      <c r="I208" s="15">
        <v>2576</v>
      </c>
      <c r="J208" s="331">
        <v>0.6735248447204969</v>
      </c>
      <c r="K208" s="427">
        <v>0.67382573213708175</v>
      </c>
      <c r="L208" s="434">
        <v>0.54858675599999995</v>
      </c>
      <c r="M208" s="14">
        <f>Lisäosat[[#This Row],[HYTE-kerroin (sis. Kulttuurihyte)]]*Lisäosat[[#This Row],[Asukasmäärä 31.12.2024]]</f>
        <v>3422.0841839279997</v>
      </c>
      <c r="N208" s="427">
        <f>Lisäosat[[#This Row],[HYTE-kerroin (sis. Kulttuurihyte)]]/$N$7</f>
        <v>0.85207837372730955</v>
      </c>
      <c r="O208" s="439">
        <v>0</v>
      </c>
      <c r="P208" s="197">
        <v>163726.80231599996</v>
      </c>
      <c r="Q208" s="159">
        <v>0</v>
      </c>
      <c r="R208" s="159">
        <v>58930.615337337047</v>
      </c>
      <c r="S208" s="159">
        <v>109866.5253860775</v>
      </c>
      <c r="T208" s="159">
        <v>0</v>
      </c>
      <c r="U208" s="309">
        <f t="shared" si="4"/>
        <v>332523.94303941447</v>
      </c>
      <c r="V208" s="44"/>
      <c r="W208" s="44"/>
      <c r="X208" s="110"/>
      <c r="Y208" s="110"/>
      <c r="Z208" s="111"/>
    </row>
    <row r="209" spans="1:26" s="45" customFormat="1" x14ac:dyDescent="0.25">
      <c r="A209" s="127">
        <v>636</v>
      </c>
      <c r="B209" s="124" t="s">
        <v>213</v>
      </c>
      <c r="C209" s="408">
        <v>8011</v>
      </c>
      <c r="D209" s="412">
        <v>0</v>
      </c>
      <c r="E209" s="420">
        <v>0</v>
      </c>
      <c r="F209" s="155">
        <v>2</v>
      </c>
      <c r="G209" s="419">
        <v>2.4965672200724003E-4</v>
      </c>
      <c r="H209" s="269">
        <v>2382</v>
      </c>
      <c r="I209" s="15">
        <v>3286</v>
      </c>
      <c r="J209" s="331">
        <v>0.72489348752282412</v>
      </c>
      <c r="K209" s="427">
        <v>0.72521732313255638</v>
      </c>
      <c r="L209" s="434">
        <v>0.56761626399999998</v>
      </c>
      <c r="M209" s="14">
        <f>Lisäosat[[#This Row],[HYTE-kerroin (sis. Kulttuurihyte)]]*Lisäosat[[#This Row],[Asukasmäärä 31.12.2024]]</f>
        <v>4547.1738909039996</v>
      </c>
      <c r="N209" s="427">
        <f>Lisäosat[[#This Row],[HYTE-kerroin (sis. Kulttuurihyte)]]/$N$7</f>
        <v>0.88163547121850538</v>
      </c>
      <c r="O209" s="439">
        <v>0</v>
      </c>
      <c r="P209" s="197">
        <v>0</v>
      </c>
      <c r="Q209" s="159">
        <v>0</v>
      </c>
      <c r="R209" s="159">
        <v>81452.217978121029</v>
      </c>
      <c r="S209" s="159">
        <v>145987.698977783</v>
      </c>
      <c r="T209" s="159">
        <v>0</v>
      </c>
      <c r="U209" s="309">
        <f t="shared" si="4"/>
        <v>227439.91695590405</v>
      </c>
      <c r="V209" s="44"/>
      <c r="W209" s="44"/>
      <c r="X209" s="110"/>
      <c r="Y209" s="110"/>
      <c r="Z209" s="111"/>
    </row>
    <row r="210" spans="1:26" s="45" customFormat="1" x14ac:dyDescent="0.25">
      <c r="A210" s="127">
        <v>638</v>
      </c>
      <c r="B210" s="124" t="s">
        <v>214</v>
      </c>
      <c r="C210" s="408">
        <v>51737</v>
      </c>
      <c r="D210" s="412">
        <v>0</v>
      </c>
      <c r="E210" s="420">
        <v>0</v>
      </c>
      <c r="F210" s="155">
        <v>1</v>
      </c>
      <c r="G210" s="419">
        <v>1.9328526972959392E-5</v>
      </c>
      <c r="H210" s="269">
        <v>21331</v>
      </c>
      <c r="I210" s="15">
        <v>22995</v>
      </c>
      <c r="J210" s="331">
        <v>0.92763644270493584</v>
      </c>
      <c r="K210" s="427">
        <v>0.92805085077757532</v>
      </c>
      <c r="L210" s="434">
        <v>0.68283985999999997</v>
      </c>
      <c r="M210" s="14">
        <f>Lisäosat[[#This Row],[HYTE-kerroin (sis. Kulttuurihyte)]]*Lisäosat[[#This Row],[Asukasmäärä 31.12.2024]]</f>
        <v>35328.085836819999</v>
      </c>
      <c r="N210" s="427">
        <f>Lisäosat[[#This Row],[HYTE-kerroin (sis. Kulttuurihyte)]]/$N$7</f>
        <v>1.0606035801290539</v>
      </c>
      <c r="O210" s="439">
        <v>0.38233708125353277</v>
      </c>
      <c r="P210" s="197">
        <v>0</v>
      </c>
      <c r="Q210" s="159">
        <v>0</v>
      </c>
      <c r="R210" s="159">
        <v>673164.22747084533</v>
      </c>
      <c r="S210" s="159">
        <v>1134213.488277579</v>
      </c>
      <c r="T210" s="159">
        <v>216799.47035804173</v>
      </c>
      <c r="U210" s="309">
        <f t="shared" si="4"/>
        <v>2024177.186106466</v>
      </c>
      <c r="V210" s="44"/>
      <c r="W210" s="44"/>
      <c r="X210" s="110"/>
      <c r="Y210" s="110"/>
      <c r="Z210" s="111"/>
    </row>
    <row r="211" spans="1:26" s="45" customFormat="1" x14ac:dyDescent="0.25">
      <c r="A211" s="127">
        <v>678</v>
      </c>
      <c r="B211" s="124" t="s">
        <v>215</v>
      </c>
      <c r="C211" s="408">
        <v>23571</v>
      </c>
      <c r="D211" s="412">
        <v>0.41796666666666665</v>
      </c>
      <c r="E211" s="420">
        <v>0</v>
      </c>
      <c r="F211" s="155">
        <v>1</v>
      </c>
      <c r="G211" s="419">
        <v>4.242501378812948E-5</v>
      </c>
      <c r="H211" s="269">
        <v>9758</v>
      </c>
      <c r="I211" s="15">
        <v>8622</v>
      </c>
      <c r="J211" s="331">
        <v>1.1317559730920901</v>
      </c>
      <c r="K211" s="427">
        <v>1.1322615685925641</v>
      </c>
      <c r="L211" s="434">
        <v>0.61469731500000002</v>
      </c>
      <c r="M211" s="14">
        <f>Lisäosat[[#This Row],[HYTE-kerroin (sis. Kulttuurihyte)]]*Lisäosat[[#This Row],[Asukasmäärä 31.12.2024]]</f>
        <v>14489.030411865</v>
      </c>
      <c r="N211" s="427">
        <f>Lisäosat[[#This Row],[HYTE-kerroin (sis. Kulttuurihyte)]]/$N$7</f>
        <v>0.95476291173851047</v>
      </c>
      <c r="O211" s="439">
        <v>0</v>
      </c>
      <c r="P211" s="197">
        <v>659978.26517699996</v>
      </c>
      <c r="Q211" s="159">
        <v>0</v>
      </c>
      <c r="R211" s="159">
        <v>374173.29481480049</v>
      </c>
      <c r="S211" s="159">
        <v>465172.49196880287</v>
      </c>
      <c r="T211" s="159">
        <v>0</v>
      </c>
      <c r="U211" s="309">
        <f t="shared" si="4"/>
        <v>1499324.0519606033</v>
      </c>
      <c r="V211" s="44"/>
      <c r="W211" s="44"/>
      <c r="X211" s="110"/>
      <c r="Y211" s="110"/>
      <c r="Z211" s="111"/>
    </row>
    <row r="212" spans="1:26" s="45" customFormat="1" x14ac:dyDescent="0.25">
      <c r="A212" s="127">
        <v>680</v>
      </c>
      <c r="B212" s="124" t="s">
        <v>216</v>
      </c>
      <c r="C212" s="408">
        <v>25738</v>
      </c>
      <c r="D212" s="412">
        <v>0</v>
      </c>
      <c r="E212" s="420">
        <v>0</v>
      </c>
      <c r="F212" s="155">
        <v>0</v>
      </c>
      <c r="G212" s="419">
        <v>0</v>
      </c>
      <c r="H212" s="269">
        <v>11474</v>
      </c>
      <c r="I212" s="15">
        <v>11491</v>
      </c>
      <c r="J212" s="331">
        <v>0.99852058132451482</v>
      </c>
      <c r="K212" s="427">
        <v>0.99896665585387556</v>
      </c>
      <c r="L212" s="434">
        <v>0.51961327800000001</v>
      </c>
      <c r="M212" s="14">
        <f>Lisäosat[[#This Row],[HYTE-kerroin (sis. Kulttuurihyte)]]*Lisäosat[[#This Row],[Asukasmäärä 31.12.2024]]</f>
        <v>13373.806549164001</v>
      </c>
      <c r="N212" s="427">
        <f>Lisäosat[[#This Row],[HYTE-kerroin (sis. Kulttuurihyte)]]/$N$7</f>
        <v>0.80707605869609522</v>
      </c>
      <c r="O212" s="439">
        <v>1.2327962602331894</v>
      </c>
      <c r="P212" s="197">
        <v>0</v>
      </c>
      <c r="Q212" s="159">
        <v>0</v>
      </c>
      <c r="R212" s="159">
        <v>360473.88111290603</v>
      </c>
      <c r="S212" s="159">
        <v>429368.06278554443</v>
      </c>
      <c r="T212" s="159">
        <v>347757.62319886487</v>
      </c>
      <c r="U212" s="309">
        <f t="shared" si="4"/>
        <v>1137599.5670973153</v>
      </c>
      <c r="V212" s="44"/>
      <c r="W212" s="44"/>
      <c r="X212" s="110"/>
      <c r="Y212" s="110"/>
      <c r="Z212" s="111"/>
    </row>
    <row r="213" spans="1:26" s="45" customFormat="1" x14ac:dyDescent="0.25">
      <c r="A213" s="127">
        <v>681</v>
      </c>
      <c r="B213" s="124" t="s">
        <v>217</v>
      </c>
      <c r="C213" s="408">
        <v>3246</v>
      </c>
      <c r="D213" s="412">
        <v>0.93268333333333331</v>
      </c>
      <c r="E213" s="420">
        <v>0</v>
      </c>
      <c r="F213" s="155">
        <v>0</v>
      </c>
      <c r="G213" s="419">
        <v>0</v>
      </c>
      <c r="H213" s="269">
        <v>1052</v>
      </c>
      <c r="I213" s="15">
        <v>1214</v>
      </c>
      <c r="J213" s="331">
        <v>0.86655683690280061</v>
      </c>
      <c r="K213" s="427">
        <v>0.86694395855098239</v>
      </c>
      <c r="L213" s="434">
        <v>0.68997467000000001</v>
      </c>
      <c r="M213" s="14">
        <f>Lisäosat[[#This Row],[HYTE-kerroin (sis. Kulttuurihyte)]]*Lisäosat[[#This Row],[Asukasmäärä 31.12.2024]]</f>
        <v>2239.6577788200002</v>
      </c>
      <c r="N213" s="427">
        <f>Lisäosat[[#This Row],[HYTE-kerroin (sis. Kulttuurihyte)]]/$N$7</f>
        <v>1.0716855416149293</v>
      </c>
      <c r="O213" s="439">
        <v>0</v>
      </c>
      <c r="P213" s="197">
        <v>202811.56179899999</v>
      </c>
      <c r="Q213" s="159">
        <v>0</v>
      </c>
      <c r="R213" s="159">
        <v>39453.683254179967</v>
      </c>
      <c r="S213" s="159">
        <v>71904.548511256202</v>
      </c>
      <c r="T213" s="159">
        <v>0</v>
      </c>
      <c r="U213" s="309">
        <f t="shared" si="4"/>
        <v>314169.79356443614</v>
      </c>
      <c r="V213" s="44"/>
      <c r="W213" s="44"/>
      <c r="X213" s="110"/>
      <c r="Y213" s="110"/>
      <c r="Z213" s="111"/>
    </row>
    <row r="214" spans="1:26" s="45" customFormat="1" x14ac:dyDescent="0.25">
      <c r="A214" s="127">
        <v>683</v>
      </c>
      <c r="B214" s="124" t="s">
        <v>218</v>
      </c>
      <c r="C214" s="408">
        <v>3570</v>
      </c>
      <c r="D214" s="412">
        <v>1.7670166666666667</v>
      </c>
      <c r="E214" s="420">
        <v>0</v>
      </c>
      <c r="F214" s="155">
        <v>0</v>
      </c>
      <c r="G214" s="419">
        <v>0</v>
      </c>
      <c r="H214" s="269">
        <v>1148</v>
      </c>
      <c r="I214" s="15">
        <v>1231</v>
      </c>
      <c r="J214" s="331">
        <v>0.93257514216084481</v>
      </c>
      <c r="K214" s="427">
        <v>0.93299175652554944</v>
      </c>
      <c r="L214" s="434">
        <v>0.47873953299999999</v>
      </c>
      <c r="M214" s="14">
        <f>Lisäosat[[#This Row],[HYTE-kerroin (sis. Kulttuurihyte)]]*Lisäosat[[#This Row],[Asukasmäärä 31.12.2024]]</f>
        <v>1709.1001328099999</v>
      </c>
      <c r="N214" s="427">
        <f>Lisäosat[[#This Row],[HYTE-kerroin (sis. Kulttuurihyte)]]/$N$7</f>
        <v>0.74358995775248293</v>
      </c>
      <c r="O214" s="439">
        <v>0</v>
      </c>
      <c r="P214" s="197">
        <v>1267768.9020149999</v>
      </c>
      <c r="Q214" s="159">
        <v>0</v>
      </c>
      <c r="R214" s="159">
        <v>46697.543602562888</v>
      </c>
      <c r="S214" s="159">
        <v>54870.915803475451</v>
      </c>
      <c r="T214" s="159">
        <v>0</v>
      </c>
      <c r="U214" s="309">
        <f t="shared" si="4"/>
        <v>1369337.3614210384</v>
      </c>
      <c r="V214" s="44"/>
      <c r="W214" s="44"/>
      <c r="X214" s="110"/>
      <c r="Y214" s="110"/>
      <c r="Z214" s="111"/>
    </row>
    <row r="215" spans="1:26" s="45" customFormat="1" x14ac:dyDescent="0.25">
      <c r="A215" s="127">
        <v>684</v>
      </c>
      <c r="B215" s="124" t="s">
        <v>219</v>
      </c>
      <c r="C215" s="408">
        <v>38968</v>
      </c>
      <c r="D215" s="412">
        <v>0</v>
      </c>
      <c r="E215" s="420">
        <v>0</v>
      </c>
      <c r="F215" s="155">
        <v>0</v>
      </c>
      <c r="G215" s="419">
        <v>0</v>
      </c>
      <c r="H215" s="269">
        <v>16734</v>
      </c>
      <c r="I215" s="15">
        <v>16406</v>
      </c>
      <c r="J215" s="331">
        <v>1.0199926856028283</v>
      </c>
      <c r="K215" s="427">
        <v>1.0204483524821011</v>
      </c>
      <c r="L215" s="434">
        <v>0.61128320199999997</v>
      </c>
      <c r="M215" s="14">
        <f>Lisäosat[[#This Row],[HYTE-kerroin (sis. Kulttuurihyte)]]*Lisäosat[[#This Row],[Asukasmäärä 31.12.2024]]</f>
        <v>23820.483815535998</v>
      </c>
      <c r="N215" s="427">
        <f>Lisäosat[[#This Row],[HYTE-kerroin (sis. Kulttuurihyte)]]/$N$7</f>
        <v>0.94946002788113693</v>
      </c>
      <c r="O215" s="439">
        <v>9.147061906999987E-3</v>
      </c>
      <c r="P215" s="197">
        <v>0</v>
      </c>
      <c r="Q215" s="159">
        <v>0</v>
      </c>
      <c r="R215" s="159">
        <v>557502.93622130563</v>
      </c>
      <c r="S215" s="159">
        <v>764760.20143497922</v>
      </c>
      <c r="T215" s="159">
        <v>3906.6120839760515</v>
      </c>
      <c r="U215" s="309">
        <f t="shared" si="4"/>
        <v>1326169.7497402611</v>
      </c>
      <c r="V215" s="44"/>
      <c r="W215" s="44"/>
      <c r="X215" s="110"/>
      <c r="Y215" s="110"/>
      <c r="Z215" s="111"/>
    </row>
    <row r="216" spans="1:26" s="45" customFormat="1" x14ac:dyDescent="0.25">
      <c r="A216" s="127">
        <v>686</v>
      </c>
      <c r="B216" s="124" t="s">
        <v>220</v>
      </c>
      <c r="C216" s="408">
        <v>2935</v>
      </c>
      <c r="D216" s="412">
        <v>1.22455</v>
      </c>
      <c r="E216" s="420">
        <v>0</v>
      </c>
      <c r="F216" s="155">
        <v>0</v>
      </c>
      <c r="G216" s="419">
        <v>0</v>
      </c>
      <c r="H216" s="269">
        <v>833</v>
      </c>
      <c r="I216" s="15">
        <v>1017</v>
      </c>
      <c r="J216" s="331">
        <v>0.81907571288102266</v>
      </c>
      <c r="K216" s="427">
        <v>0.81944162302846257</v>
      </c>
      <c r="L216" s="434">
        <v>0.66653506299999998</v>
      </c>
      <c r="M216" s="14">
        <f>Lisäosat[[#This Row],[HYTE-kerroin (sis. Kulttuurihyte)]]*Lisäosat[[#This Row],[Asukasmäärä 31.12.2024]]</f>
        <v>1956.2804099049999</v>
      </c>
      <c r="N216" s="427">
        <f>Lisäosat[[#This Row],[HYTE-kerroin (sis. Kulttuurihyte)]]/$N$7</f>
        <v>1.0352785704386744</v>
      </c>
      <c r="O216" s="439">
        <v>0</v>
      </c>
      <c r="P216" s="197">
        <v>361148.54131125001</v>
      </c>
      <c r="Q216" s="159">
        <v>0</v>
      </c>
      <c r="R216" s="159">
        <v>33718.957513511297</v>
      </c>
      <c r="S216" s="159">
        <v>62806.675629589321</v>
      </c>
      <c r="T216" s="159">
        <v>0</v>
      </c>
      <c r="U216" s="309">
        <f t="shared" si="4"/>
        <v>457674.17445435061</v>
      </c>
      <c r="V216" s="44"/>
      <c r="W216" s="44"/>
      <c r="X216" s="110"/>
      <c r="Y216" s="110"/>
      <c r="Z216" s="111"/>
    </row>
    <row r="217" spans="1:26" s="45" customFormat="1" x14ac:dyDescent="0.25">
      <c r="A217" s="127">
        <v>687</v>
      </c>
      <c r="B217" s="124" t="s">
        <v>221</v>
      </c>
      <c r="C217" s="408">
        <v>1413</v>
      </c>
      <c r="D217" s="412">
        <v>1.7679666666666667</v>
      </c>
      <c r="E217" s="420">
        <v>0</v>
      </c>
      <c r="F217" s="155">
        <v>0</v>
      </c>
      <c r="G217" s="419">
        <v>0</v>
      </c>
      <c r="H217" s="269">
        <v>392</v>
      </c>
      <c r="I217" s="15">
        <v>432</v>
      </c>
      <c r="J217" s="331">
        <v>0.90740740740740744</v>
      </c>
      <c r="K217" s="427">
        <v>0.90781277845310071</v>
      </c>
      <c r="L217" s="434">
        <v>0.57301571600000001</v>
      </c>
      <c r="M217" s="14">
        <f>Lisäosat[[#This Row],[HYTE-kerroin (sis. Kulttuurihyte)]]*Lisäosat[[#This Row],[Asukasmäärä 31.12.2024]]</f>
        <v>809.671206708</v>
      </c>
      <c r="N217" s="427">
        <f>Lisäosat[[#This Row],[HYTE-kerroin (sis. Kulttuurihyte)]]/$N$7</f>
        <v>0.89002203219333631</v>
      </c>
      <c r="O217" s="439">
        <v>0</v>
      </c>
      <c r="P217" s="197">
        <v>502050.57279299997</v>
      </c>
      <c r="Q217" s="159">
        <v>0</v>
      </c>
      <c r="R217" s="159">
        <v>17984.007172478323</v>
      </c>
      <c r="S217" s="159">
        <v>25994.615387881437</v>
      </c>
      <c r="T217" s="159">
        <v>0</v>
      </c>
      <c r="U217" s="309">
        <f t="shared" si="4"/>
        <v>546029.19535335968</v>
      </c>
      <c r="V217" s="44"/>
      <c r="W217" s="44"/>
      <c r="X217" s="110"/>
      <c r="Y217" s="110"/>
      <c r="Z217" s="111"/>
    </row>
    <row r="218" spans="1:26" s="45" customFormat="1" x14ac:dyDescent="0.25">
      <c r="A218" s="127">
        <v>689</v>
      </c>
      <c r="B218" s="124" t="s">
        <v>222</v>
      </c>
      <c r="C218" s="408">
        <v>3008</v>
      </c>
      <c r="D218" s="412">
        <v>1.0862000000000001</v>
      </c>
      <c r="E218" s="420">
        <v>0</v>
      </c>
      <c r="F218" s="155">
        <v>0</v>
      </c>
      <c r="G218" s="419">
        <v>0</v>
      </c>
      <c r="H218" s="269">
        <v>795</v>
      </c>
      <c r="I218" s="15">
        <v>910</v>
      </c>
      <c r="J218" s="331">
        <v>0.87362637362637363</v>
      </c>
      <c r="K218" s="427">
        <v>0.87401665348714086</v>
      </c>
      <c r="L218" s="434">
        <v>0.54042553100000001</v>
      </c>
      <c r="M218" s="14">
        <f>Lisäosat[[#This Row],[HYTE-kerroin (sis. Kulttuurihyte)]]*Lisäosat[[#This Row],[Asukasmäärä 31.12.2024]]</f>
        <v>1625.5999972480001</v>
      </c>
      <c r="N218" s="427">
        <f>Lisäosat[[#This Row],[HYTE-kerroin (sis. Kulttuurihyte)]]/$N$7</f>
        <v>0.83940215934632911</v>
      </c>
      <c r="O218" s="439">
        <v>0</v>
      </c>
      <c r="P218" s="197">
        <v>328313.59545600001</v>
      </c>
      <c r="Q218" s="159">
        <v>0</v>
      </c>
      <c r="R218" s="159">
        <v>36859.170153524261</v>
      </c>
      <c r="S218" s="159">
        <v>52190.131442135382</v>
      </c>
      <c r="T218" s="159">
        <v>0</v>
      </c>
      <c r="U218" s="309">
        <f t="shared" si="4"/>
        <v>417362.89705165965</v>
      </c>
      <c r="V218" s="44"/>
      <c r="W218" s="44"/>
      <c r="X218" s="110"/>
      <c r="Y218" s="110"/>
      <c r="Z218" s="111"/>
    </row>
    <row r="219" spans="1:26" s="45" customFormat="1" x14ac:dyDescent="0.25">
      <c r="A219" s="127">
        <v>691</v>
      </c>
      <c r="B219" s="124" t="s">
        <v>223</v>
      </c>
      <c r="C219" s="408">
        <v>2556</v>
      </c>
      <c r="D219" s="412">
        <v>1.246</v>
      </c>
      <c r="E219" s="420">
        <v>0</v>
      </c>
      <c r="F219" s="155">
        <v>0</v>
      </c>
      <c r="G219" s="419">
        <v>0</v>
      </c>
      <c r="H219" s="269">
        <v>873</v>
      </c>
      <c r="I219" s="15">
        <v>974</v>
      </c>
      <c r="J219" s="331">
        <v>0.89630390143737171</v>
      </c>
      <c r="K219" s="427">
        <v>0.89670431215346091</v>
      </c>
      <c r="L219" s="434">
        <v>0.62792950199999997</v>
      </c>
      <c r="M219" s="14">
        <f>Lisäosat[[#This Row],[HYTE-kerroin (sis. Kulttuurihyte)]]*Lisäosat[[#This Row],[Asukasmäärä 31.12.2024]]</f>
        <v>1604.9878071119999</v>
      </c>
      <c r="N219" s="427">
        <f>Lisäosat[[#This Row],[HYTE-kerroin (sis. Kulttuurihyte)]]/$N$7</f>
        <v>0.97531546838793792</v>
      </c>
      <c r="O219" s="439">
        <v>0</v>
      </c>
      <c r="P219" s="197">
        <v>320022.21635999996</v>
      </c>
      <c r="Q219" s="159">
        <v>0</v>
      </c>
      <c r="R219" s="159">
        <v>32133.506630536725</v>
      </c>
      <c r="S219" s="159">
        <v>51528.373989915104</v>
      </c>
      <c r="T219" s="159">
        <v>0</v>
      </c>
      <c r="U219" s="309">
        <f t="shared" si="4"/>
        <v>403684.09698045184</v>
      </c>
      <c r="V219" s="44"/>
      <c r="W219" s="44"/>
      <c r="X219" s="110"/>
      <c r="Y219" s="110"/>
      <c r="Z219" s="111"/>
    </row>
    <row r="220" spans="1:26" s="45" customFormat="1" x14ac:dyDescent="0.25">
      <c r="A220" s="127">
        <v>694</v>
      </c>
      <c r="B220" s="124" t="s">
        <v>224</v>
      </c>
      <c r="C220" s="408">
        <v>28643</v>
      </c>
      <c r="D220" s="412">
        <v>0</v>
      </c>
      <c r="E220" s="420">
        <v>0</v>
      </c>
      <c r="F220" s="155">
        <v>0</v>
      </c>
      <c r="G220" s="419">
        <v>0</v>
      </c>
      <c r="H220" s="269">
        <v>11940</v>
      </c>
      <c r="I220" s="15">
        <v>12231</v>
      </c>
      <c r="J220" s="331">
        <v>0.97620799607554576</v>
      </c>
      <c r="K220" s="427">
        <v>0.97664410278235991</v>
      </c>
      <c r="L220" s="434">
        <v>0.64674342299999998</v>
      </c>
      <c r="M220" s="14">
        <f>Lisäosat[[#This Row],[HYTE-kerroin (sis. Kulttuurihyte)]]*Lisäosat[[#This Row],[Asukasmäärä 31.12.2024]]</f>
        <v>18524.671864988999</v>
      </c>
      <c r="N220" s="427">
        <f>Lisäosat[[#This Row],[HYTE-kerroin (sis. Kulttuurihyte)]]/$N$7</f>
        <v>1.0045377108751665</v>
      </c>
      <c r="O220" s="439">
        <v>0.14378466152188038</v>
      </c>
      <c r="P220" s="197">
        <v>0</v>
      </c>
      <c r="Q220" s="159">
        <v>0</v>
      </c>
      <c r="R220" s="159">
        <v>392195.71884465177</v>
      </c>
      <c r="S220" s="159">
        <v>594737.36539918813</v>
      </c>
      <c r="T220" s="159">
        <v>45137.927697284569</v>
      </c>
      <c r="U220" s="309">
        <f t="shared" si="4"/>
        <v>1032071.0119411245</v>
      </c>
      <c r="V220" s="44"/>
      <c r="W220" s="44"/>
      <c r="X220" s="110"/>
      <c r="Y220" s="110"/>
      <c r="Z220" s="111"/>
    </row>
    <row r="221" spans="1:26" s="45" customFormat="1" x14ac:dyDescent="0.25">
      <c r="A221" s="127">
        <v>697</v>
      </c>
      <c r="B221" s="124" t="s">
        <v>225</v>
      </c>
      <c r="C221" s="408">
        <v>1163</v>
      </c>
      <c r="D221" s="412">
        <v>1.0741833333333333</v>
      </c>
      <c r="E221" s="420">
        <v>0</v>
      </c>
      <c r="F221" s="155">
        <v>0</v>
      </c>
      <c r="G221" s="419">
        <v>0</v>
      </c>
      <c r="H221" s="269">
        <v>275</v>
      </c>
      <c r="I221" s="15">
        <v>394</v>
      </c>
      <c r="J221" s="331">
        <v>0.69796954314720816</v>
      </c>
      <c r="K221" s="427">
        <v>0.69828135087685417</v>
      </c>
      <c r="L221" s="434">
        <v>0.60528525600000005</v>
      </c>
      <c r="M221" s="14">
        <f>Lisäosat[[#This Row],[HYTE-kerroin (sis. Kulttuurihyte)]]*Lisäosat[[#This Row],[Asukasmäärä 31.12.2024]]</f>
        <v>703.94675272800009</v>
      </c>
      <c r="N221" s="427">
        <f>Lisäosat[[#This Row],[HYTE-kerroin (sis. Kulttuurihyte)]]/$N$7</f>
        <v>0.94014387137993238</v>
      </c>
      <c r="O221" s="439">
        <v>0</v>
      </c>
      <c r="P221" s="197">
        <v>125533.42014675</v>
      </c>
      <c r="Q221" s="159">
        <v>0</v>
      </c>
      <c r="R221" s="159">
        <v>11385.658979198335</v>
      </c>
      <c r="S221" s="159">
        <v>22600.315954315185</v>
      </c>
      <c r="T221" s="159">
        <v>0</v>
      </c>
      <c r="U221" s="309">
        <f t="shared" si="4"/>
        <v>159519.39508026352</v>
      </c>
      <c r="V221" s="44"/>
      <c r="W221" s="44"/>
      <c r="X221" s="110"/>
      <c r="Y221" s="110"/>
      <c r="Z221" s="111"/>
    </row>
    <row r="222" spans="1:26" s="45" customFormat="1" x14ac:dyDescent="0.25">
      <c r="A222" s="127">
        <v>698</v>
      </c>
      <c r="B222" s="124" t="s">
        <v>226</v>
      </c>
      <c r="C222" s="408">
        <v>65722</v>
      </c>
      <c r="D222" s="412">
        <v>0</v>
      </c>
      <c r="E222" s="420">
        <v>0</v>
      </c>
      <c r="F222" s="155">
        <v>216</v>
      </c>
      <c r="G222" s="419">
        <v>3.286570706917014E-3</v>
      </c>
      <c r="H222" s="269">
        <v>29022</v>
      </c>
      <c r="I222" s="15">
        <v>29404</v>
      </c>
      <c r="J222" s="331">
        <v>0.98700857026254929</v>
      </c>
      <c r="K222" s="427">
        <v>0.98744950196860481</v>
      </c>
      <c r="L222" s="434">
        <v>0.58092682100000004</v>
      </c>
      <c r="M222" s="14">
        <f>Lisäosat[[#This Row],[HYTE-kerroin (sis. Kulttuurihyte)]]*Lisäosat[[#This Row],[Asukasmäärä 31.12.2024]]</f>
        <v>38179.672529762</v>
      </c>
      <c r="N222" s="427">
        <f>Lisäosat[[#This Row],[HYTE-kerroin (sis. Kulttuurihyte)]]/$N$7</f>
        <v>0.9023097540697026</v>
      </c>
      <c r="O222" s="439">
        <v>0.79489073568688173</v>
      </c>
      <c r="P222" s="197">
        <v>0</v>
      </c>
      <c r="Q222" s="159">
        <v>0</v>
      </c>
      <c r="R222" s="159">
        <v>909858.12948069663</v>
      </c>
      <c r="S222" s="159">
        <v>1225764.1062495492</v>
      </c>
      <c r="T222" s="159">
        <v>572570.22588171321</v>
      </c>
      <c r="U222" s="309">
        <f t="shared" si="4"/>
        <v>2708192.4616119592</v>
      </c>
      <c r="V222" s="44"/>
      <c r="W222" s="44"/>
      <c r="X222" s="110"/>
      <c r="Y222" s="110"/>
      <c r="Z222" s="111"/>
    </row>
    <row r="223" spans="1:26" s="45" customFormat="1" x14ac:dyDescent="0.25">
      <c r="A223" s="127">
        <v>700</v>
      </c>
      <c r="B223" s="124" t="s">
        <v>227</v>
      </c>
      <c r="C223" s="408">
        <v>4733</v>
      </c>
      <c r="D223" s="412">
        <v>7.9149999999999998E-2</v>
      </c>
      <c r="E223" s="420">
        <v>0</v>
      </c>
      <c r="F223" s="155">
        <v>0</v>
      </c>
      <c r="G223" s="419">
        <v>0</v>
      </c>
      <c r="H223" s="269">
        <v>963</v>
      </c>
      <c r="I223" s="15">
        <v>1655</v>
      </c>
      <c r="J223" s="331">
        <v>0.58187311178247736</v>
      </c>
      <c r="K223" s="427">
        <v>0.58213305512199442</v>
      </c>
      <c r="L223" s="434">
        <v>0.64809088699999995</v>
      </c>
      <c r="M223" s="14">
        <f>Lisäosat[[#This Row],[HYTE-kerroin (sis. Kulttuurihyte)]]*Lisäosat[[#This Row],[Asukasmäärä 31.12.2024]]</f>
        <v>3067.4141681709998</v>
      </c>
      <c r="N223" s="427">
        <f>Lisäosat[[#This Row],[HYTE-kerroin (sis. Kulttuurihyte)]]/$N$7</f>
        <v>1.006630624933369</v>
      </c>
      <c r="O223" s="439">
        <v>0</v>
      </c>
      <c r="P223" s="197">
        <v>25095.589480499995</v>
      </c>
      <c r="Q223" s="159">
        <v>0</v>
      </c>
      <c r="R223" s="159">
        <v>38628.405213491445</v>
      </c>
      <c r="S223" s="159">
        <v>98479.79139722517</v>
      </c>
      <c r="T223" s="159">
        <v>0</v>
      </c>
      <c r="U223" s="309">
        <f t="shared" si="4"/>
        <v>162203.78609121661</v>
      </c>
      <c r="V223" s="44"/>
      <c r="W223" s="44"/>
      <c r="X223" s="110"/>
      <c r="Y223" s="110"/>
      <c r="Z223" s="111"/>
    </row>
    <row r="224" spans="1:26" s="45" customFormat="1" x14ac:dyDescent="0.25">
      <c r="A224" s="127">
        <v>702</v>
      </c>
      <c r="B224" s="124" t="s">
        <v>228</v>
      </c>
      <c r="C224" s="408">
        <v>4039</v>
      </c>
      <c r="D224" s="412">
        <v>1.0883333333333334</v>
      </c>
      <c r="E224" s="420">
        <v>0</v>
      </c>
      <c r="F224" s="155">
        <v>0</v>
      </c>
      <c r="G224" s="419">
        <v>0</v>
      </c>
      <c r="H224" s="269">
        <v>1334</v>
      </c>
      <c r="I224" s="15">
        <v>1414</v>
      </c>
      <c r="J224" s="331">
        <v>0.94342291371994347</v>
      </c>
      <c r="K224" s="427">
        <v>0.94384437416862799</v>
      </c>
      <c r="L224" s="434">
        <v>0.66937436800000005</v>
      </c>
      <c r="M224" s="14">
        <f>Lisäosat[[#This Row],[HYTE-kerroin (sis. Kulttuurihyte)]]*Lisäosat[[#This Row],[Asukasmäärä 31.12.2024]]</f>
        <v>2703.6030723520003</v>
      </c>
      <c r="N224" s="427">
        <f>Lisäosat[[#This Row],[HYTE-kerroin (sis. Kulttuurihyte)]]/$N$7</f>
        <v>1.0396886484444874</v>
      </c>
      <c r="O224" s="439">
        <v>0</v>
      </c>
      <c r="P224" s="197">
        <v>441709.78582500003</v>
      </c>
      <c r="Q224" s="159">
        <v>0</v>
      </c>
      <c r="R224" s="159">
        <v>53446.867730284575</v>
      </c>
      <c r="S224" s="159">
        <v>86799.581663560792</v>
      </c>
      <c r="T224" s="159">
        <v>0</v>
      </c>
      <c r="U224" s="309">
        <f t="shared" si="4"/>
        <v>581956.23521884542</v>
      </c>
      <c r="V224" s="44"/>
      <c r="W224" s="44"/>
      <c r="X224" s="110"/>
      <c r="Y224" s="110"/>
      <c r="Z224" s="111"/>
    </row>
    <row r="225" spans="1:26" s="45" customFormat="1" x14ac:dyDescent="0.25">
      <c r="A225" s="127">
        <v>704</v>
      </c>
      <c r="B225" s="124" t="s">
        <v>229</v>
      </c>
      <c r="C225" s="408">
        <v>6418</v>
      </c>
      <c r="D225" s="412">
        <v>0</v>
      </c>
      <c r="E225" s="420">
        <v>0</v>
      </c>
      <c r="F225" s="155">
        <v>0</v>
      </c>
      <c r="G225" s="419">
        <v>0</v>
      </c>
      <c r="H225" s="269">
        <v>2009</v>
      </c>
      <c r="I225" s="15">
        <v>3070</v>
      </c>
      <c r="J225" s="331">
        <v>0.65439739413680786</v>
      </c>
      <c r="K225" s="427">
        <v>0.65468973664337626</v>
      </c>
      <c r="L225" s="434">
        <v>0.728316729</v>
      </c>
      <c r="M225" s="14">
        <f>Lisäosat[[#This Row],[HYTE-kerroin (sis. Kulttuurihyte)]]*Lisäosat[[#This Row],[Asukasmäärä 31.12.2024]]</f>
        <v>4674.336766722</v>
      </c>
      <c r="N225" s="427">
        <f>Lisäosat[[#This Row],[HYTE-kerroin (sis. Kulttuurihyte)]]/$N$7</f>
        <v>1.1312393659111846</v>
      </c>
      <c r="O225" s="439">
        <v>0.20430805553480016</v>
      </c>
      <c r="P225" s="197">
        <v>0</v>
      </c>
      <c r="Q225" s="159">
        <v>0</v>
      </c>
      <c r="R225" s="159">
        <v>58909.218191476182</v>
      </c>
      <c r="S225" s="159">
        <v>150070.28215613973</v>
      </c>
      <c r="T225" s="159">
        <v>14371.290140628929</v>
      </c>
      <c r="U225" s="309">
        <f t="shared" si="4"/>
        <v>223350.79048824485</v>
      </c>
      <c r="V225" s="44"/>
      <c r="W225" s="44"/>
      <c r="X225" s="110"/>
      <c r="Y225" s="110"/>
      <c r="Z225" s="111"/>
    </row>
    <row r="226" spans="1:26" s="45" customFormat="1" x14ac:dyDescent="0.25">
      <c r="A226" s="127">
        <v>707</v>
      </c>
      <c r="B226" s="124" t="s">
        <v>230</v>
      </c>
      <c r="C226" s="408">
        <v>1881</v>
      </c>
      <c r="D226" s="412">
        <v>1.4392333333333334</v>
      </c>
      <c r="E226" s="420">
        <v>0</v>
      </c>
      <c r="F226" s="155">
        <v>0</v>
      </c>
      <c r="G226" s="419">
        <v>0</v>
      </c>
      <c r="H226" s="269">
        <v>429</v>
      </c>
      <c r="I226" s="15">
        <v>566</v>
      </c>
      <c r="J226" s="331">
        <v>0.75795053003533563</v>
      </c>
      <c r="K226" s="427">
        <v>0.75828913339743742</v>
      </c>
      <c r="L226" s="434">
        <v>0.72378793600000002</v>
      </c>
      <c r="M226" s="14">
        <f>Lisäosat[[#This Row],[HYTE-kerroin (sis. Kulttuurihyte)]]*Lisäosat[[#This Row],[Asukasmäärä 31.12.2024]]</f>
        <v>1361.4451076160001</v>
      </c>
      <c r="N226" s="427">
        <f>Lisäosat[[#This Row],[HYTE-kerroin (sis. Kulttuurihyte)]]/$N$7</f>
        <v>1.1242051338007986</v>
      </c>
      <c r="O226" s="439">
        <v>0</v>
      </c>
      <c r="P226" s="197">
        <v>272032.78098149999</v>
      </c>
      <c r="Q226" s="159">
        <v>0</v>
      </c>
      <c r="R226" s="159">
        <v>19997.312876086526</v>
      </c>
      <c r="S226" s="159">
        <v>43709.39913756118</v>
      </c>
      <c r="T226" s="159">
        <v>0</v>
      </c>
      <c r="U226" s="309">
        <f t="shared" si="4"/>
        <v>335739.49299514771</v>
      </c>
      <c r="V226" s="44"/>
      <c r="W226" s="44"/>
      <c r="X226" s="110"/>
      <c r="Y226" s="110"/>
      <c r="Z226" s="111"/>
    </row>
    <row r="227" spans="1:26" s="45" customFormat="1" x14ac:dyDescent="0.25">
      <c r="A227" s="127">
        <v>710</v>
      </c>
      <c r="B227" s="124" t="s">
        <v>231</v>
      </c>
      <c r="C227" s="408">
        <v>27036</v>
      </c>
      <c r="D227" s="412">
        <v>0</v>
      </c>
      <c r="E227" s="420">
        <v>0</v>
      </c>
      <c r="F227" s="155">
        <v>1</v>
      </c>
      <c r="G227" s="419">
        <v>3.6987720076934457E-5</v>
      </c>
      <c r="H227" s="269">
        <v>9703</v>
      </c>
      <c r="I227" s="15">
        <v>11468</v>
      </c>
      <c r="J227" s="331">
        <v>0.84609347750261599</v>
      </c>
      <c r="K227" s="427">
        <v>0.84647145744297092</v>
      </c>
      <c r="L227" s="434">
        <v>0.53877279300000003</v>
      </c>
      <c r="M227" s="14">
        <f>Lisäosat[[#This Row],[HYTE-kerroin (sis. Kulttuurihyte)]]*Lisäosat[[#This Row],[Asukasmäärä 31.12.2024]]</f>
        <v>14566.261231548</v>
      </c>
      <c r="N227" s="427">
        <f>Lisäosat[[#This Row],[HYTE-kerroin (sis. Kulttuurihyte)]]/$N$7</f>
        <v>0.83683508624105474</v>
      </c>
      <c r="O227" s="439">
        <v>0</v>
      </c>
      <c r="P227" s="197">
        <v>0</v>
      </c>
      <c r="Q227" s="159">
        <v>0</v>
      </c>
      <c r="R227" s="159">
        <v>320850.53657446284</v>
      </c>
      <c r="S227" s="159">
        <v>467651.99900464399</v>
      </c>
      <c r="T227" s="159">
        <v>0</v>
      </c>
      <c r="U227" s="309">
        <f t="shared" si="4"/>
        <v>788502.53557910677</v>
      </c>
      <c r="V227" s="44"/>
      <c r="W227" s="44"/>
      <c r="X227" s="110"/>
      <c r="Y227" s="110"/>
      <c r="Z227" s="111"/>
    </row>
    <row r="228" spans="1:26" s="45" customFormat="1" x14ac:dyDescent="0.25">
      <c r="A228" s="127">
        <v>729</v>
      </c>
      <c r="B228" s="124" t="s">
        <v>232</v>
      </c>
      <c r="C228" s="408">
        <v>8858</v>
      </c>
      <c r="D228" s="412">
        <v>0.7809166666666667</v>
      </c>
      <c r="E228" s="420">
        <v>0</v>
      </c>
      <c r="F228" s="155">
        <v>0</v>
      </c>
      <c r="G228" s="419">
        <v>0</v>
      </c>
      <c r="H228" s="269">
        <v>2674</v>
      </c>
      <c r="I228" s="15">
        <v>2936</v>
      </c>
      <c r="J228" s="331">
        <v>0.9107629427792916</v>
      </c>
      <c r="K228" s="427">
        <v>0.9111698128615493</v>
      </c>
      <c r="L228" s="434">
        <v>0.67701283199999995</v>
      </c>
      <c r="M228" s="14">
        <f>Lisäosat[[#This Row],[HYTE-kerroin (sis. Kulttuurihyte)]]*Lisäosat[[#This Row],[Asukasmäärä 31.12.2024]]</f>
        <v>5996.9796658559999</v>
      </c>
      <c r="N228" s="427">
        <f>Lisäosat[[#This Row],[HYTE-kerroin (sis. Kulttuurihyte)]]/$N$7</f>
        <v>1.0515528976479342</v>
      </c>
      <c r="O228" s="439">
        <v>0</v>
      </c>
      <c r="P228" s="197">
        <v>463393.93523499998</v>
      </c>
      <c r="Q228" s="159">
        <v>0</v>
      </c>
      <c r="R228" s="159">
        <v>113157.413676633</v>
      </c>
      <c r="S228" s="159">
        <v>192533.93057744286</v>
      </c>
      <c r="T228" s="159">
        <v>0</v>
      </c>
      <c r="U228" s="309">
        <f t="shared" si="4"/>
        <v>769085.27948907588</v>
      </c>
      <c r="V228" s="44"/>
      <c r="W228" s="44"/>
      <c r="X228" s="110"/>
      <c r="Y228" s="110"/>
      <c r="Z228" s="111"/>
    </row>
    <row r="229" spans="1:26" s="45" customFormat="1" x14ac:dyDescent="0.25">
      <c r="A229" s="127">
        <v>732</v>
      </c>
      <c r="B229" s="124" t="s">
        <v>233</v>
      </c>
      <c r="C229" s="408">
        <v>3285</v>
      </c>
      <c r="D229" s="412">
        <v>1.7943166666666666</v>
      </c>
      <c r="E229" s="420">
        <v>0</v>
      </c>
      <c r="F229" s="155">
        <v>3</v>
      </c>
      <c r="G229" s="419">
        <v>9.1324200913242006E-4</v>
      </c>
      <c r="H229" s="269">
        <v>1112</v>
      </c>
      <c r="I229" s="15">
        <v>1194</v>
      </c>
      <c r="J229" s="331">
        <v>0.93132328308207701</v>
      </c>
      <c r="K229" s="427">
        <v>0.93173933819696764</v>
      </c>
      <c r="L229" s="434">
        <v>0.55749708899999995</v>
      </c>
      <c r="M229" s="14">
        <f>Lisäosat[[#This Row],[HYTE-kerroin (sis. Kulttuurihyte)]]*Lisäosat[[#This Row],[Asukasmäärä 31.12.2024]]</f>
        <v>1831.3779373649998</v>
      </c>
      <c r="N229" s="427">
        <f>Lisäosat[[#This Row],[HYTE-kerroin (sis. Kulttuurihyte)]]/$N$7</f>
        <v>0.86591812098509569</v>
      </c>
      <c r="O229" s="439">
        <v>0</v>
      </c>
      <c r="P229" s="197">
        <v>1184583.5503425</v>
      </c>
      <c r="Q229" s="159">
        <v>0</v>
      </c>
      <c r="R229" s="159">
        <v>42911.907438198083</v>
      </c>
      <c r="S229" s="159">
        <v>58796.663037102939</v>
      </c>
      <c r="T229" s="159">
        <v>0</v>
      </c>
      <c r="U229" s="309">
        <f t="shared" si="4"/>
        <v>1286292.120817801</v>
      </c>
      <c r="V229" s="44"/>
      <c r="W229" s="44"/>
      <c r="X229" s="110"/>
      <c r="Y229" s="110"/>
      <c r="Z229" s="111"/>
    </row>
    <row r="230" spans="1:26" s="45" customFormat="1" x14ac:dyDescent="0.25">
      <c r="A230" s="127">
        <v>734</v>
      </c>
      <c r="B230" s="124" t="s">
        <v>234</v>
      </c>
      <c r="C230" s="408">
        <v>50870</v>
      </c>
      <c r="D230" s="412">
        <v>0</v>
      </c>
      <c r="E230" s="420">
        <v>0</v>
      </c>
      <c r="F230" s="155">
        <v>0</v>
      </c>
      <c r="G230" s="419">
        <v>0</v>
      </c>
      <c r="H230" s="269">
        <v>18449</v>
      </c>
      <c r="I230" s="15">
        <v>20750</v>
      </c>
      <c r="J230" s="331">
        <v>0.88910843373493975</v>
      </c>
      <c r="K230" s="427">
        <v>0.88950562998061244</v>
      </c>
      <c r="L230" s="434">
        <v>0.59908170900000002</v>
      </c>
      <c r="M230" s="14">
        <f>Lisäosat[[#This Row],[HYTE-kerroin (sis. Kulttuurihyte)]]*Lisäosat[[#This Row],[Asukasmäärä 31.12.2024]]</f>
        <v>30475.286536830001</v>
      </c>
      <c r="N230" s="427">
        <f>Lisäosat[[#This Row],[HYTE-kerroin (sis. Kulttuurihyte)]]/$N$7</f>
        <v>0.93050837037432488</v>
      </c>
      <c r="O230" s="439">
        <v>0</v>
      </c>
      <c r="P230" s="197">
        <v>0</v>
      </c>
      <c r="Q230" s="159">
        <v>0</v>
      </c>
      <c r="R230" s="159">
        <v>634393.10258753481</v>
      </c>
      <c r="S230" s="159">
        <v>978413.6397554694</v>
      </c>
      <c r="T230" s="159">
        <v>0</v>
      </c>
      <c r="U230" s="309">
        <f t="shared" si="4"/>
        <v>1612806.7423430043</v>
      </c>
      <c r="V230" s="44"/>
      <c r="W230" s="44"/>
      <c r="X230" s="110"/>
      <c r="Y230" s="110"/>
      <c r="Z230" s="111"/>
    </row>
    <row r="231" spans="1:26" s="45" customFormat="1" x14ac:dyDescent="0.25">
      <c r="A231" s="127">
        <v>738</v>
      </c>
      <c r="B231" s="124" t="s">
        <v>235</v>
      </c>
      <c r="C231" s="408">
        <v>2965</v>
      </c>
      <c r="D231" s="412">
        <v>0</v>
      </c>
      <c r="E231" s="420">
        <v>0</v>
      </c>
      <c r="F231" s="155">
        <v>0</v>
      </c>
      <c r="G231" s="419">
        <v>0</v>
      </c>
      <c r="H231" s="269">
        <v>734</v>
      </c>
      <c r="I231" s="15">
        <v>1273</v>
      </c>
      <c r="J231" s="331">
        <v>0.57659073055773757</v>
      </c>
      <c r="K231" s="427">
        <v>0.57684831407036397</v>
      </c>
      <c r="L231" s="434">
        <v>0.41708632699999998</v>
      </c>
      <c r="M231" s="14">
        <f>Lisäosat[[#This Row],[HYTE-kerroin (sis. Kulttuurihyte)]]*Lisäosat[[#This Row],[Asukasmäärä 31.12.2024]]</f>
        <v>1236.6609595549999</v>
      </c>
      <c r="N231" s="427">
        <f>Lisäosat[[#This Row],[HYTE-kerroin (sis. Kulttuurihyte)]]/$N$7</f>
        <v>0.64782868949548034</v>
      </c>
      <c r="O231" s="439">
        <v>7.734707237303888E-2</v>
      </c>
      <c r="P231" s="197">
        <v>0</v>
      </c>
      <c r="Q231" s="159">
        <v>0</v>
      </c>
      <c r="R231" s="159">
        <v>23979.180622085179</v>
      </c>
      <c r="S231" s="159">
        <v>39703.185370199237</v>
      </c>
      <c r="T231" s="159">
        <v>2513.5014026632207</v>
      </c>
      <c r="U231" s="309">
        <f t="shared" si="4"/>
        <v>66195.867394947636</v>
      </c>
      <c r="V231" s="44"/>
      <c r="W231" s="44"/>
      <c r="X231" s="110"/>
      <c r="Y231" s="110"/>
      <c r="Z231" s="111"/>
    </row>
    <row r="232" spans="1:26" s="45" customFormat="1" x14ac:dyDescent="0.25">
      <c r="A232" s="127">
        <v>739</v>
      </c>
      <c r="B232" s="124" t="s">
        <v>236</v>
      </c>
      <c r="C232" s="408">
        <v>3188</v>
      </c>
      <c r="D232" s="412">
        <v>0.60026666666666662</v>
      </c>
      <c r="E232" s="420">
        <v>0</v>
      </c>
      <c r="F232" s="155">
        <v>0</v>
      </c>
      <c r="G232" s="419">
        <v>0</v>
      </c>
      <c r="H232" s="269">
        <v>861</v>
      </c>
      <c r="I232" s="15">
        <v>1064</v>
      </c>
      <c r="J232" s="331">
        <v>0.80921052631578949</v>
      </c>
      <c r="K232" s="427">
        <v>0.80957202933478711</v>
      </c>
      <c r="L232" s="434">
        <v>0.65364066899999995</v>
      </c>
      <c r="M232" s="14">
        <f>Lisäosat[[#This Row],[HYTE-kerroin (sis. Kulttuurihyte)]]*Lisäosat[[#This Row],[Asukasmäärä 31.12.2024]]</f>
        <v>2083.8064527719998</v>
      </c>
      <c r="N232" s="427">
        <f>Lisäosat[[#This Row],[HYTE-kerroin (sis. Kulttuurihyte)]]/$N$7</f>
        <v>1.0152506821428817</v>
      </c>
      <c r="O232" s="439">
        <v>0</v>
      </c>
      <c r="P232" s="197">
        <v>128195.42243199998</v>
      </c>
      <c r="Q232" s="159">
        <v>0</v>
      </c>
      <c r="R232" s="159">
        <v>36184.437125860597</v>
      </c>
      <c r="S232" s="159">
        <v>66900.918340460063</v>
      </c>
      <c r="T232" s="159">
        <v>0</v>
      </c>
      <c r="U232" s="309">
        <f t="shared" si="4"/>
        <v>231280.77789832064</v>
      </c>
      <c r="V232" s="44"/>
      <c r="W232" s="44"/>
      <c r="X232" s="110"/>
      <c r="Y232" s="110"/>
      <c r="Z232" s="111"/>
    </row>
    <row r="233" spans="1:26" s="45" customFormat="1" x14ac:dyDescent="0.25">
      <c r="A233" s="127">
        <v>740</v>
      </c>
      <c r="B233" s="124" t="s">
        <v>237</v>
      </c>
      <c r="C233" s="408">
        <v>31460</v>
      </c>
      <c r="D233" s="412">
        <v>0.3679</v>
      </c>
      <c r="E233" s="420">
        <v>0</v>
      </c>
      <c r="F233" s="155">
        <v>1</v>
      </c>
      <c r="G233" s="419">
        <v>3.1786395422759061E-5</v>
      </c>
      <c r="H233" s="269">
        <v>11733</v>
      </c>
      <c r="I233" s="15">
        <v>11581</v>
      </c>
      <c r="J233" s="331">
        <v>1.0131249460322942</v>
      </c>
      <c r="K233" s="427">
        <v>1.013577544848921</v>
      </c>
      <c r="L233" s="434">
        <v>0.57843801100000003</v>
      </c>
      <c r="M233" s="14">
        <f>Lisäosat[[#This Row],[HYTE-kerroin (sis. Kulttuurihyte)]]*Lisäosat[[#This Row],[Asukasmäärä 31.12.2024]]</f>
        <v>18197.65982606</v>
      </c>
      <c r="N233" s="427">
        <f>Lisäosat[[#This Row],[HYTE-kerroin (sis. Kulttuurihyte)]]/$N$7</f>
        <v>0.89844407347475164</v>
      </c>
      <c r="O233" s="439">
        <v>0</v>
      </c>
      <c r="P233" s="197">
        <v>775351.23665999994</v>
      </c>
      <c r="Q233" s="159">
        <v>0</v>
      </c>
      <c r="R233" s="159">
        <v>447057.83684447769</v>
      </c>
      <c r="S233" s="159">
        <v>584238.59489982936</v>
      </c>
      <c r="T233" s="159">
        <v>0</v>
      </c>
      <c r="U233" s="309">
        <f t="shared" si="4"/>
        <v>1806647.6684043072</v>
      </c>
      <c r="V233" s="44"/>
      <c r="W233" s="44"/>
      <c r="X233" s="110"/>
      <c r="Y233" s="110"/>
      <c r="Z233" s="111"/>
    </row>
    <row r="234" spans="1:26" s="45" customFormat="1" x14ac:dyDescent="0.25">
      <c r="A234" s="127">
        <v>742</v>
      </c>
      <c r="B234" s="124" t="s">
        <v>238</v>
      </c>
      <c r="C234" s="408">
        <v>964</v>
      </c>
      <c r="D234" s="412">
        <v>1.9433833333333332</v>
      </c>
      <c r="E234" s="420">
        <v>0</v>
      </c>
      <c r="F234" s="155">
        <v>5</v>
      </c>
      <c r="G234" s="419">
        <v>5.1867219917012446E-3</v>
      </c>
      <c r="H234" s="269">
        <v>359</v>
      </c>
      <c r="I234" s="15">
        <v>374</v>
      </c>
      <c r="J234" s="331">
        <v>0.9598930481283422</v>
      </c>
      <c r="K234" s="427">
        <v>0.96032186636973749</v>
      </c>
      <c r="L234" s="434">
        <v>0.58198702000000002</v>
      </c>
      <c r="M234" s="14">
        <f>Lisäosat[[#This Row],[HYTE-kerroin (sis. Kulttuurihyte)]]*Lisäosat[[#This Row],[Asukasmäärä 31.12.2024]]</f>
        <v>561.03548727999998</v>
      </c>
      <c r="N234" s="427">
        <f>Lisäosat[[#This Row],[HYTE-kerroin (sis. Kulttuurihyte)]]/$N$7</f>
        <v>0.90395648110032611</v>
      </c>
      <c r="O234" s="439">
        <v>0</v>
      </c>
      <c r="P234" s="197">
        <v>376501.52555399993</v>
      </c>
      <c r="Q234" s="159">
        <v>0</v>
      </c>
      <c r="R234" s="159">
        <v>12979.018914109585</v>
      </c>
      <c r="S234" s="159">
        <v>18012.128367627367</v>
      </c>
      <c r="T234" s="159">
        <v>0</v>
      </c>
      <c r="U234" s="309">
        <f t="shared" si="4"/>
        <v>407492.67283573688</v>
      </c>
      <c r="V234" s="44"/>
      <c r="W234" s="44"/>
      <c r="X234" s="110"/>
      <c r="Y234" s="110"/>
      <c r="Z234" s="111"/>
    </row>
    <row r="235" spans="1:26" s="45" customFormat="1" x14ac:dyDescent="0.25">
      <c r="A235" s="127">
        <v>743</v>
      </c>
      <c r="B235" s="124" t="s">
        <v>239</v>
      </c>
      <c r="C235" s="408">
        <v>66611</v>
      </c>
      <c r="D235" s="412">
        <v>0</v>
      </c>
      <c r="E235" s="420">
        <v>0</v>
      </c>
      <c r="F235" s="155">
        <v>4</v>
      </c>
      <c r="G235" s="419">
        <v>6.0050141868460165E-5</v>
      </c>
      <c r="H235" s="269">
        <v>33610</v>
      </c>
      <c r="I235" s="15">
        <v>30110</v>
      </c>
      <c r="J235" s="331">
        <v>1.1162404516771836</v>
      </c>
      <c r="K235" s="427">
        <v>1.1167391158444007</v>
      </c>
      <c r="L235" s="434">
        <v>0.59637990200000002</v>
      </c>
      <c r="M235" s="14">
        <f>Lisäosat[[#This Row],[HYTE-kerroin (sis. Kulttuurihyte)]]*Lisäosat[[#This Row],[Asukasmäärä 31.12.2024]]</f>
        <v>39725.461652122001</v>
      </c>
      <c r="N235" s="427">
        <f>Lisäosat[[#This Row],[HYTE-kerroin (sis. Kulttuurihyte)]]/$N$7</f>
        <v>0.92631185762678581</v>
      </c>
      <c r="O235" s="439">
        <v>0.95658854805088878</v>
      </c>
      <c r="P235" s="197">
        <v>0</v>
      </c>
      <c r="Q235" s="159">
        <v>0</v>
      </c>
      <c r="R235" s="159">
        <v>1042907.2716220694</v>
      </c>
      <c r="S235" s="159">
        <v>1275391.8975969697</v>
      </c>
      <c r="T235" s="159">
        <v>698363.74472542666</v>
      </c>
      <c r="U235" s="309">
        <f t="shared" si="4"/>
        <v>3016662.913944466</v>
      </c>
      <c r="V235" s="44"/>
      <c r="W235" s="44"/>
      <c r="X235" s="110"/>
      <c r="Y235" s="110"/>
      <c r="Z235" s="111"/>
    </row>
    <row r="236" spans="1:26" s="45" customFormat="1" x14ac:dyDescent="0.25">
      <c r="A236" s="127">
        <v>746</v>
      </c>
      <c r="B236" s="124" t="s">
        <v>240</v>
      </c>
      <c r="C236" s="408">
        <v>4603</v>
      </c>
      <c r="D236" s="412">
        <v>0.17035</v>
      </c>
      <c r="E236" s="420">
        <v>0</v>
      </c>
      <c r="F236" s="155">
        <v>1</v>
      </c>
      <c r="G236" s="419">
        <v>2.1724961981316532E-4</v>
      </c>
      <c r="H236" s="269">
        <v>2016</v>
      </c>
      <c r="I236" s="15">
        <v>1739</v>
      </c>
      <c r="J236" s="331">
        <v>1.1592869465209892</v>
      </c>
      <c r="K236" s="427">
        <v>1.1598048410829396</v>
      </c>
      <c r="L236" s="434">
        <v>0.56885205299999997</v>
      </c>
      <c r="M236" s="14">
        <f>Lisäosat[[#This Row],[HYTE-kerroin (sis. Kulttuurihyte)]]*Lisäosat[[#This Row],[Asukasmäärä 31.12.2024]]</f>
        <v>2618.4259999589999</v>
      </c>
      <c r="N236" s="427">
        <f>Lisäosat[[#This Row],[HYTE-kerroin (sis. Kulttuurihyte)]]/$N$7</f>
        <v>0.88355492893394116</v>
      </c>
      <c r="O236" s="439">
        <v>0</v>
      </c>
      <c r="P236" s="197">
        <v>52528.269139499993</v>
      </c>
      <c r="Q236" s="159">
        <v>0</v>
      </c>
      <c r="R236" s="159">
        <v>74846.915202736884</v>
      </c>
      <c r="S236" s="159">
        <v>84064.958994040193</v>
      </c>
      <c r="T236" s="159">
        <v>0</v>
      </c>
      <c r="U236" s="309">
        <f t="shared" si="4"/>
        <v>211440.14333627705</v>
      </c>
      <c r="V236" s="44"/>
      <c r="W236" s="44"/>
      <c r="X236" s="110"/>
      <c r="Y236" s="110"/>
      <c r="Z236" s="111"/>
    </row>
    <row r="237" spans="1:26" s="45" customFormat="1" x14ac:dyDescent="0.25">
      <c r="A237" s="127">
        <v>747</v>
      </c>
      <c r="B237" s="124" t="s">
        <v>241</v>
      </c>
      <c r="C237" s="408">
        <v>1264</v>
      </c>
      <c r="D237" s="412">
        <v>1.2231166666666669</v>
      </c>
      <c r="E237" s="420">
        <v>0</v>
      </c>
      <c r="F237" s="155">
        <v>0</v>
      </c>
      <c r="G237" s="419">
        <v>0</v>
      </c>
      <c r="H237" s="269">
        <v>348</v>
      </c>
      <c r="I237" s="15">
        <v>436</v>
      </c>
      <c r="J237" s="331">
        <v>0.79816513761467889</v>
      </c>
      <c r="K237" s="427">
        <v>0.79852170626711605</v>
      </c>
      <c r="L237" s="434">
        <v>0.46187593700000001</v>
      </c>
      <c r="M237" s="14">
        <f>Lisäosat[[#This Row],[HYTE-kerroin (sis. Kulttuurihyte)]]*Lisäosat[[#This Row],[Asukasmäärä 31.12.2024]]</f>
        <v>583.811184368</v>
      </c>
      <c r="N237" s="427">
        <f>Lisäosat[[#This Row],[HYTE-kerroin (sis. Kulttuurihyte)]]/$N$7</f>
        <v>0.71739700778109439</v>
      </c>
      <c r="O237" s="439">
        <v>0</v>
      </c>
      <c r="P237" s="197">
        <v>155351.76610800001</v>
      </c>
      <c r="Q237" s="159">
        <v>0</v>
      </c>
      <c r="R237" s="159">
        <v>14150.826742837316</v>
      </c>
      <c r="S237" s="159">
        <v>18743.34553465572</v>
      </c>
      <c r="T237" s="159">
        <v>0</v>
      </c>
      <c r="U237" s="309">
        <f t="shared" si="4"/>
        <v>188245.93838549306</v>
      </c>
      <c r="V237" s="44"/>
      <c r="W237" s="44"/>
      <c r="X237" s="110"/>
      <c r="Y237" s="110"/>
      <c r="Z237" s="111"/>
    </row>
    <row r="238" spans="1:26" s="45" customFormat="1" x14ac:dyDescent="0.25">
      <c r="A238" s="127">
        <v>748</v>
      </c>
      <c r="B238" s="124" t="s">
        <v>242</v>
      </c>
      <c r="C238" s="408">
        <v>4804</v>
      </c>
      <c r="D238" s="412">
        <v>0.54026666666666667</v>
      </c>
      <c r="E238" s="420">
        <v>0</v>
      </c>
      <c r="F238" s="155">
        <v>0</v>
      </c>
      <c r="G238" s="419">
        <v>0</v>
      </c>
      <c r="H238" s="269">
        <v>1618</v>
      </c>
      <c r="I238" s="15">
        <v>1749</v>
      </c>
      <c r="J238" s="331">
        <v>0.9251000571755289</v>
      </c>
      <c r="K238" s="427">
        <v>0.92551333215486764</v>
      </c>
      <c r="L238" s="434">
        <v>0.56610228600000001</v>
      </c>
      <c r="M238" s="14">
        <f>Lisäosat[[#This Row],[HYTE-kerroin (sis. Kulttuurihyte)]]*Lisäosat[[#This Row],[Asukasmäärä 31.12.2024]]</f>
        <v>2719.5553819440001</v>
      </c>
      <c r="N238" s="427">
        <f>Lisäosat[[#This Row],[HYTE-kerroin (sis. Kulttuurihyte)]]/$N$7</f>
        <v>0.87928392354078688</v>
      </c>
      <c r="O238" s="439">
        <v>0</v>
      </c>
      <c r="P238" s="197">
        <v>173868.597056</v>
      </c>
      <c r="Q238" s="159">
        <v>0</v>
      </c>
      <c r="R238" s="159">
        <v>62335.247988361218</v>
      </c>
      <c r="S238" s="159">
        <v>87311.732952821068</v>
      </c>
      <c r="T238" s="159">
        <v>0</v>
      </c>
      <c r="U238" s="309">
        <f t="shared" si="4"/>
        <v>323515.57799718226</v>
      </c>
      <c r="V238" s="44"/>
      <c r="W238" s="44"/>
      <c r="X238" s="110"/>
      <c r="Y238" s="110"/>
      <c r="Z238" s="111"/>
    </row>
    <row r="239" spans="1:26" s="45" customFormat="1" x14ac:dyDescent="0.25">
      <c r="A239" s="127">
        <v>749</v>
      </c>
      <c r="B239" s="124" t="s">
        <v>243</v>
      </c>
      <c r="C239" s="408">
        <v>21269</v>
      </c>
      <c r="D239" s="412">
        <v>0</v>
      </c>
      <c r="E239" s="420">
        <v>0</v>
      </c>
      <c r="F239" s="155">
        <v>1</v>
      </c>
      <c r="G239" s="419">
        <v>4.7016784992242228E-5</v>
      </c>
      <c r="H239" s="269">
        <v>7145</v>
      </c>
      <c r="I239" s="15">
        <v>9107</v>
      </c>
      <c r="J239" s="331">
        <v>0.78456132645217969</v>
      </c>
      <c r="K239" s="427">
        <v>0.78491181780007724</v>
      </c>
      <c r="L239" s="434">
        <v>0.62198434599999997</v>
      </c>
      <c r="M239" s="14">
        <f>Lisäosat[[#This Row],[HYTE-kerroin (sis. Kulttuurihyte)]]*Lisäosat[[#This Row],[Asukasmäärä 31.12.2024]]</f>
        <v>13228.985055073999</v>
      </c>
      <c r="N239" s="427">
        <f>Lisäosat[[#This Row],[HYTE-kerroin (sis. Kulttuurihyte)]]/$N$7</f>
        <v>0.96608130660654201</v>
      </c>
      <c r="O239" s="439">
        <v>0</v>
      </c>
      <c r="P239" s="197">
        <v>0</v>
      </c>
      <c r="Q239" s="159">
        <v>0</v>
      </c>
      <c r="R239" s="159">
        <v>234053.93812811357</v>
      </c>
      <c r="S239" s="159">
        <v>424718.54702213459</v>
      </c>
      <c r="T239" s="159">
        <v>0</v>
      </c>
      <c r="U239" s="309">
        <f t="shared" si="4"/>
        <v>658772.48515024816</v>
      </c>
      <c r="V239" s="44"/>
      <c r="W239" s="44"/>
      <c r="X239" s="110"/>
      <c r="Y239" s="110"/>
      <c r="Z239" s="111"/>
    </row>
    <row r="240" spans="1:26" s="45" customFormat="1" x14ac:dyDescent="0.25">
      <c r="A240" s="127">
        <v>751</v>
      </c>
      <c r="B240" s="124" t="s">
        <v>244</v>
      </c>
      <c r="C240" s="408">
        <v>2778</v>
      </c>
      <c r="D240" s="412">
        <v>0.79239999999999999</v>
      </c>
      <c r="E240" s="420">
        <v>0</v>
      </c>
      <c r="F240" s="155">
        <v>0</v>
      </c>
      <c r="G240" s="419">
        <v>0</v>
      </c>
      <c r="H240" s="269">
        <v>576</v>
      </c>
      <c r="I240" s="15">
        <v>980</v>
      </c>
      <c r="J240" s="331">
        <v>0.58775510204081638</v>
      </c>
      <c r="K240" s="427">
        <v>0.58801767307382857</v>
      </c>
      <c r="L240" s="434">
        <v>0.59607982900000001</v>
      </c>
      <c r="M240" s="14">
        <f>Lisäosat[[#This Row],[HYTE-kerroin (sis. Kulttuurihyte)]]*Lisäosat[[#This Row],[Asukasmäärä 31.12.2024]]</f>
        <v>1655.9097649620001</v>
      </c>
      <c r="N240" s="427">
        <f>Lisäosat[[#This Row],[HYTE-kerroin (sis. Kulttuurihyte)]]/$N$7</f>
        <v>0.9258457769001861</v>
      </c>
      <c r="O240" s="439">
        <v>0</v>
      </c>
      <c r="P240" s="197">
        <v>147464.22952799997</v>
      </c>
      <c r="Q240" s="159">
        <v>0</v>
      </c>
      <c r="R240" s="159">
        <v>22901.853603103322</v>
      </c>
      <c r="S240" s="159">
        <v>53163.231075287586</v>
      </c>
      <c r="T240" s="159">
        <v>0</v>
      </c>
      <c r="U240" s="309">
        <f t="shared" si="4"/>
        <v>223529.31420639087</v>
      </c>
      <c r="V240" s="44"/>
      <c r="W240" s="44"/>
      <c r="X240" s="110"/>
      <c r="Y240" s="110"/>
      <c r="Z240" s="111"/>
    </row>
    <row r="241" spans="1:26" s="45" customFormat="1" x14ac:dyDescent="0.25">
      <c r="A241" s="127">
        <v>753</v>
      </c>
      <c r="B241" s="124" t="s">
        <v>245</v>
      </c>
      <c r="C241" s="408">
        <v>22826</v>
      </c>
      <c r="D241" s="412">
        <v>0</v>
      </c>
      <c r="E241" s="420">
        <v>0</v>
      </c>
      <c r="F241" s="155">
        <v>2</v>
      </c>
      <c r="G241" s="419">
        <v>8.7619381407167272E-5</v>
      </c>
      <c r="H241" s="269">
        <v>6920</v>
      </c>
      <c r="I241" s="15">
        <v>11132</v>
      </c>
      <c r="J241" s="331">
        <v>0.62163133309378371</v>
      </c>
      <c r="K241" s="427">
        <v>0.62190903783971685</v>
      </c>
      <c r="L241" s="434">
        <v>0.58849122300000001</v>
      </c>
      <c r="M241" s="14">
        <f>Lisäosat[[#This Row],[HYTE-kerroin (sis. Kulttuurihyte)]]*Lisäosat[[#This Row],[Asukasmäärä 31.12.2024]]</f>
        <v>13432.900656198</v>
      </c>
      <c r="N241" s="427">
        <f>Lisäosat[[#This Row],[HYTE-kerroin (sis. Kulttuurihyte)]]/$N$7</f>
        <v>0.91405896836239975</v>
      </c>
      <c r="O241" s="439">
        <v>0.94675947074863342</v>
      </c>
      <c r="P241" s="197">
        <v>0</v>
      </c>
      <c r="Q241" s="159">
        <v>0</v>
      </c>
      <c r="R241" s="159">
        <v>199023.65368216587</v>
      </c>
      <c r="S241" s="159">
        <v>431265.28794473567</v>
      </c>
      <c r="T241" s="159">
        <v>236853.61920521909</v>
      </c>
      <c r="U241" s="309">
        <f t="shared" si="4"/>
        <v>867142.56083212059</v>
      </c>
      <c r="V241" s="44"/>
      <c r="W241" s="44"/>
      <c r="X241" s="110"/>
      <c r="Y241" s="110"/>
      <c r="Z241" s="111"/>
    </row>
    <row r="242" spans="1:26" s="45" customFormat="1" x14ac:dyDescent="0.25">
      <c r="A242" s="127">
        <v>755</v>
      </c>
      <c r="B242" s="124" t="s">
        <v>246</v>
      </c>
      <c r="C242" s="408">
        <v>6182</v>
      </c>
      <c r="D242" s="412">
        <v>0</v>
      </c>
      <c r="E242" s="420">
        <v>0</v>
      </c>
      <c r="F242" s="155">
        <v>0</v>
      </c>
      <c r="G242" s="419">
        <v>0</v>
      </c>
      <c r="H242" s="269">
        <v>1288</v>
      </c>
      <c r="I242" s="15">
        <v>2952</v>
      </c>
      <c r="J242" s="331">
        <v>0.43631436314363142</v>
      </c>
      <c r="K242" s="427">
        <v>0.43650928023180446</v>
      </c>
      <c r="L242" s="434">
        <v>0.71240353700000003</v>
      </c>
      <c r="M242" s="14">
        <f>Lisäosat[[#This Row],[HYTE-kerroin (sis. Kulttuurihyte)]]*Lisäosat[[#This Row],[Asukasmäärä 31.12.2024]]</f>
        <v>4404.0786657340004</v>
      </c>
      <c r="N242" s="427">
        <f>Lisäosat[[#This Row],[HYTE-kerroin (sis. Kulttuurihyte)]]/$N$7</f>
        <v>1.1065226066896579</v>
      </c>
      <c r="O242" s="439">
        <v>0</v>
      </c>
      <c r="P242" s="197">
        <v>0</v>
      </c>
      <c r="Q242" s="159">
        <v>0</v>
      </c>
      <c r="R242" s="159">
        <v>37832.975192910068</v>
      </c>
      <c r="S242" s="159">
        <v>141393.60533666145</v>
      </c>
      <c r="T242" s="159">
        <v>0</v>
      </c>
      <c r="U242" s="309">
        <f t="shared" si="4"/>
        <v>179226.58052957151</v>
      </c>
      <c r="V242" s="44"/>
      <c r="W242" s="44"/>
      <c r="X242" s="110"/>
      <c r="Y242" s="110"/>
      <c r="Z242" s="111"/>
    </row>
    <row r="243" spans="1:26" s="45" customFormat="1" x14ac:dyDescent="0.25">
      <c r="A243" s="127">
        <v>758</v>
      </c>
      <c r="B243" s="124" t="s">
        <v>247</v>
      </c>
      <c r="C243" s="408">
        <v>8127</v>
      </c>
      <c r="D243" s="412">
        <v>1.4546833333333333</v>
      </c>
      <c r="E243" s="420">
        <v>1</v>
      </c>
      <c r="F243" s="155">
        <v>129</v>
      </c>
      <c r="G243" s="419">
        <v>1.5873015873015872E-2</v>
      </c>
      <c r="H243" s="269">
        <v>3822</v>
      </c>
      <c r="I243" s="15">
        <v>3579</v>
      </c>
      <c r="J243" s="331">
        <v>1.0678960603520538</v>
      </c>
      <c r="K243" s="427">
        <v>1.0683731273664321</v>
      </c>
      <c r="L243" s="434">
        <v>0.60398344699999995</v>
      </c>
      <c r="M243" s="14">
        <f>Lisäosat[[#This Row],[HYTE-kerroin (sis. Kulttuurihyte)]]*Lisäosat[[#This Row],[Asukasmäärä 31.12.2024]]</f>
        <v>4908.573473769</v>
      </c>
      <c r="N243" s="427">
        <f>Lisäosat[[#This Row],[HYTE-kerroin (sis. Kulttuurihyte)]]/$N$7</f>
        <v>0.93812186978494005</v>
      </c>
      <c r="O243" s="439">
        <v>0</v>
      </c>
      <c r="P243" s="197">
        <v>1187954.91755325</v>
      </c>
      <c r="Q243" s="159">
        <v>126337.44</v>
      </c>
      <c r="R243" s="159">
        <v>121731.01105362005</v>
      </c>
      <c r="S243" s="159">
        <v>157590.48672679145</v>
      </c>
      <c r="T243" s="159">
        <v>0</v>
      </c>
      <c r="U243" s="309">
        <f t="shared" si="4"/>
        <v>1593613.8553336614</v>
      </c>
      <c r="V243" s="44"/>
      <c r="W243" s="44"/>
      <c r="X243" s="110"/>
      <c r="Y243" s="110"/>
      <c r="Z243" s="111"/>
    </row>
    <row r="244" spans="1:26" s="45" customFormat="1" x14ac:dyDescent="0.25">
      <c r="A244" s="127">
        <v>759</v>
      </c>
      <c r="B244" s="124" t="s">
        <v>248</v>
      </c>
      <c r="C244" s="408">
        <v>1800</v>
      </c>
      <c r="D244" s="412">
        <v>1.1890000000000001</v>
      </c>
      <c r="E244" s="420">
        <v>0</v>
      </c>
      <c r="F244" s="155">
        <v>0</v>
      </c>
      <c r="G244" s="419">
        <v>0</v>
      </c>
      <c r="H244" s="269">
        <v>647</v>
      </c>
      <c r="I244" s="15">
        <v>660</v>
      </c>
      <c r="J244" s="331">
        <v>0.98030303030303034</v>
      </c>
      <c r="K244" s="427">
        <v>0.98074096640675423</v>
      </c>
      <c r="L244" s="434">
        <v>0.56088097100000001</v>
      </c>
      <c r="M244" s="14">
        <f>Lisäosat[[#This Row],[HYTE-kerroin (sis. Kulttuurihyte)]]*Lisäosat[[#This Row],[Asukasmäärä 31.12.2024]]</f>
        <v>1009.5857478</v>
      </c>
      <c r="N244" s="427">
        <f>Lisäosat[[#This Row],[HYTE-kerroin (sis. Kulttuurihyte)]]/$N$7</f>
        <v>0.87117404931349507</v>
      </c>
      <c r="O244" s="439">
        <v>0</v>
      </c>
      <c r="P244" s="197">
        <v>215057.99700000003</v>
      </c>
      <c r="Q244" s="159">
        <v>0</v>
      </c>
      <c r="R244" s="159">
        <v>24749.979028240847</v>
      </c>
      <c r="S244" s="159">
        <v>32412.901678757902</v>
      </c>
      <c r="T244" s="159">
        <v>0</v>
      </c>
      <c r="U244" s="309">
        <f t="shared" si="4"/>
        <v>272220.87770699878</v>
      </c>
      <c r="V244" s="44"/>
      <c r="W244" s="44"/>
      <c r="X244" s="110"/>
      <c r="Y244" s="110"/>
      <c r="Z244" s="111"/>
    </row>
    <row r="245" spans="1:26" s="45" customFormat="1" x14ac:dyDescent="0.25">
      <c r="A245" s="127">
        <v>761</v>
      </c>
      <c r="B245" s="124" t="s">
        <v>249</v>
      </c>
      <c r="C245" s="408">
        <v>8429</v>
      </c>
      <c r="D245" s="412">
        <v>0</v>
      </c>
      <c r="E245" s="420">
        <v>0</v>
      </c>
      <c r="F245" s="155">
        <v>0</v>
      </c>
      <c r="G245" s="419">
        <v>0</v>
      </c>
      <c r="H245" s="269">
        <v>2706</v>
      </c>
      <c r="I245" s="15">
        <v>3178</v>
      </c>
      <c r="J245" s="331">
        <v>0.8514789175582127</v>
      </c>
      <c r="K245" s="427">
        <v>0.85185930336549032</v>
      </c>
      <c r="L245" s="434">
        <v>0.55181841099999995</v>
      </c>
      <c r="M245" s="14">
        <f>Lisäosat[[#This Row],[HYTE-kerroin (sis. Kulttuurihyte)]]*Lisäosat[[#This Row],[Asukasmäärä 31.12.2024]]</f>
        <v>4651.2773863189996</v>
      </c>
      <c r="N245" s="427">
        <f>Lisäosat[[#This Row],[HYTE-kerroin (sis. Kulttuurihyte)]]/$N$7</f>
        <v>0.85709785935420602</v>
      </c>
      <c r="O245" s="439">
        <v>0</v>
      </c>
      <c r="P245" s="197">
        <v>0</v>
      </c>
      <c r="Q245" s="159">
        <v>0</v>
      </c>
      <c r="R245" s="159">
        <v>100668.1153943094</v>
      </c>
      <c r="S245" s="159">
        <v>149329.9572937848</v>
      </c>
      <c r="T245" s="159">
        <v>0</v>
      </c>
      <c r="U245" s="309">
        <f t="shared" si="4"/>
        <v>249998.07268809419</v>
      </c>
      <c r="V245" s="44"/>
      <c r="W245" s="44"/>
      <c r="X245" s="110"/>
      <c r="Y245" s="110"/>
      <c r="Z245" s="111"/>
    </row>
    <row r="246" spans="1:26" s="45" customFormat="1" x14ac:dyDescent="0.25">
      <c r="A246" s="127">
        <v>762</v>
      </c>
      <c r="B246" s="124" t="s">
        <v>250</v>
      </c>
      <c r="C246" s="408">
        <v>3570</v>
      </c>
      <c r="D246" s="412">
        <v>1.0705166666666668</v>
      </c>
      <c r="E246" s="420">
        <v>0</v>
      </c>
      <c r="F246" s="155">
        <v>0</v>
      </c>
      <c r="G246" s="419">
        <v>0</v>
      </c>
      <c r="H246" s="269">
        <v>1054</v>
      </c>
      <c r="I246" s="15">
        <v>1243</v>
      </c>
      <c r="J246" s="331">
        <v>0.84794851166532581</v>
      </c>
      <c r="K246" s="427">
        <v>0.8483273203151801</v>
      </c>
      <c r="L246" s="434">
        <v>0.56071480699999998</v>
      </c>
      <c r="M246" s="14">
        <f>Lisäosat[[#This Row],[HYTE-kerroin (sis. Kulttuurihyte)]]*Lisäosat[[#This Row],[Asukasmäärä 31.12.2024]]</f>
        <v>2001.7518609899998</v>
      </c>
      <c r="N246" s="427">
        <f>Lisäosat[[#This Row],[HYTE-kerroin (sis. Kulttuurihyte)]]/$N$7</f>
        <v>0.87091595932254384</v>
      </c>
      <c r="O246" s="439">
        <v>0</v>
      </c>
      <c r="P246" s="197">
        <v>384027.99608249997</v>
      </c>
      <c r="Q246" s="159">
        <v>0</v>
      </c>
      <c r="R246" s="159">
        <v>42459.970040023203</v>
      </c>
      <c r="S246" s="159">
        <v>64266.543378733229</v>
      </c>
      <c r="T246" s="159">
        <v>0</v>
      </c>
      <c r="U246" s="309">
        <f t="shared" si="4"/>
        <v>490754.5095012564</v>
      </c>
      <c r="V246" s="44"/>
      <c r="W246" s="44"/>
      <c r="X246" s="110"/>
      <c r="Y246" s="110"/>
      <c r="Z246" s="111"/>
    </row>
    <row r="247" spans="1:26" s="45" customFormat="1" x14ac:dyDescent="0.25">
      <c r="A247" s="127">
        <v>765</v>
      </c>
      <c r="B247" s="124" t="s">
        <v>251</v>
      </c>
      <c r="C247" s="408">
        <v>10185</v>
      </c>
      <c r="D247" s="412">
        <v>0.59563333333333335</v>
      </c>
      <c r="E247" s="420">
        <v>0</v>
      </c>
      <c r="F247" s="155">
        <v>0</v>
      </c>
      <c r="G247" s="419">
        <v>0</v>
      </c>
      <c r="H247" s="269">
        <v>4730</v>
      </c>
      <c r="I247" s="15">
        <v>4379</v>
      </c>
      <c r="J247" s="331">
        <v>1.080155286595113</v>
      </c>
      <c r="K247" s="427">
        <v>1.0806378302402979</v>
      </c>
      <c r="L247" s="434">
        <v>0.60381488999999999</v>
      </c>
      <c r="M247" s="14">
        <f>Lisäosat[[#This Row],[HYTE-kerroin (sis. Kulttuurihyte)]]*Lisäosat[[#This Row],[Asukasmäärä 31.12.2024]]</f>
        <v>6149.8546546500002</v>
      </c>
      <c r="N247" s="427">
        <f>Lisäosat[[#This Row],[HYTE-kerroin (sis. Kulttuurihyte)]]/$N$7</f>
        <v>0.93786006292783042</v>
      </c>
      <c r="O247" s="439">
        <v>0</v>
      </c>
      <c r="P247" s="197">
        <v>406396.54324499995</v>
      </c>
      <c r="Q247" s="159">
        <v>0</v>
      </c>
      <c r="R247" s="159">
        <v>154308.27413998402</v>
      </c>
      <c r="S247" s="159">
        <v>197442.00499481545</v>
      </c>
      <c r="T247" s="159">
        <v>0</v>
      </c>
      <c r="U247" s="309">
        <f t="shared" si="4"/>
        <v>758146.82237979944</v>
      </c>
      <c r="V247" s="44"/>
      <c r="W247" s="44"/>
      <c r="X247" s="110"/>
      <c r="Y247" s="110"/>
      <c r="Z247" s="111"/>
    </row>
    <row r="248" spans="1:26" s="45" customFormat="1" x14ac:dyDescent="0.25">
      <c r="A248" s="127">
        <v>768</v>
      </c>
      <c r="B248" s="124" t="s">
        <v>252</v>
      </c>
      <c r="C248" s="408">
        <v>2361</v>
      </c>
      <c r="D248" s="412">
        <v>1.2305166666666667</v>
      </c>
      <c r="E248" s="420">
        <v>0</v>
      </c>
      <c r="F248" s="155">
        <v>0</v>
      </c>
      <c r="G248" s="419">
        <v>0</v>
      </c>
      <c r="H248" s="269">
        <v>673</v>
      </c>
      <c r="I248" s="15">
        <v>774</v>
      </c>
      <c r="J248" s="331">
        <v>0.86950904392764861</v>
      </c>
      <c r="K248" s="427">
        <v>0.86989748443132908</v>
      </c>
      <c r="L248" s="434">
        <v>0.55751444100000003</v>
      </c>
      <c r="M248" s="14">
        <f>Lisäosat[[#This Row],[HYTE-kerroin (sis. Kulttuurihyte)]]*Lisäosat[[#This Row],[Asukasmäärä 31.12.2024]]</f>
        <v>1316.2915952010001</v>
      </c>
      <c r="N248" s="427">
        <f>Lisäosat[[#This Row],[HYTE-kerroin (sis. Kulttuurihyte)]]/$N$7</f>
        <v>0.86594507253611153</v>
      </c>
      <c r="O248" s="439">
        <v>0</v>
      </c>
      <c r="P248" s="197">
        <v>291934.03117725003</v>
      </c>
      <c r="Q248" s="159">
        <v>0</v>
      </c>
      <c r="R248" s="159">
        <v>28794.668009607998</v>
      </c>
      <c r="S248" s="159">
        <v>42259.738857047894</v>
      </c>
      <c r="T248" s="159">
        <v>0</v>
      </c>
      <c r="U248" s="309">
        <f t="shared" si="4"/>
        <v>362988.43804390589</v>
      </c>
      <c r="V248" s="44"/>
      <c r="W248" s="44"/>
      <c r="X248" s="110"/>
      <c r="Y248" s="110"/>
      <c r="Z248" s="111"/>
    </row>
    <row r="249" spans="1:26" s="45" customFormat="1" x14ac:dyDescent="0.25">
      <c r="A249" s="127">
        <v>777</v>
      </c>
      <c r="B249" s="124" t="s">
        <v>253</v>
      </c>
      <c r="C249" s="408">
        <v>7038</v>
      </c>
      <c r="D249" s="412">
        <v>1.4814499999999999</v>
      </c>
      <c r="E249" s="420">
        <v>0</v>
      </c>
      <c r="F249" s="155">
        <v>0</v>
      </c>
      <c r="G249" s="419">
        <v>0</v>
      </c>
      <c r="H249" s="269">
        <v>2054</v>
      </c>
      <c r="I249" s="15">
        <v>2311</v>
      </c>
      <c r="J249" s="331">
        <v>0.88879273041973172</v>
      </c>
      <c r="K249" s="427">
        <v>0.88918978562954565</v>
      </c>
      <c r="L249" s="434">
        <v>0.57653184199999996</v>
      </c>
      <c r="M249" s="14">
        <f>Lisäosat[[#This Row],[HYTE-kerroin (sis. Kulttuurihyte)]]*Lisäosat[[#This Row],[Asukasmäärä 31.12.2024]]</f>
        <v>4057.6311039959996</v>
      </c>
      <c r="N249" s="427">
        <f>Lisäosat[[#This Row],[HYTE-kerroin (sis. Kulttuurihyte)]]/$N$7</f>
        <v>0.89548336513864035</v>
      </c>
      <c r="O249" s="439">
        <v>0</v>
      </c>
      <c r="P249" s="197">
        <v>1047701.3358734997</v>
      </c>
      <c r="Q249" s="159">
        <v>0</v>
      </c>
      <c r="R249" s="159">
        <v>87738.810311875597</v>
      </c>
      <c r="S249" s="159">
        <v>130270.85446589168</v>
      </c>
      <c r="T249" s="159">
        <v>0</v>
      </c>
      <c r="U249" s="309">
        <f t="shared" si="4"/>
        <v>1265711.0006512669</v>
      </c>
      <c r="V249" s="44"/>
      <c r="W249" s="44"/>
      <c r="X249" s="110"/>
      <c r="Y249" s="110"/>
      <c r="Z249" s="111"/>
    </row>
    <row r="250" spans="1:26" s="45" customFormat="1" x14ac:dyDescent="0.25">
      <c r="A250" s="127">
        <v>778</v>
      </c>
      <c r="B250" s="124" t="s">
        <v>254</v>
      </c>
      <c r="C250" s="408">
        <v>6632</v>
      </c>
      <c r="D250" s="412">
        <v>0.39226666666666665</v>
      </c>
      <c r="E250" s="420">
        <v>0</v>
      </c>
      <c r="F250" s="155">
        <v>0</v>
      </c>
      <c r="G250" s="419">
        <v>0</v>
      </c>
      <c r="H250" s="269">
        <v>2280</v>
      </c>
      <c r="I250" s="15">
        <v>2439</v>
      </c>
      <c r="J250" s="331">
        <v>0.93480934809348093</v>
      </c>
      <c r="K250" s="427">
        <v>0.93522696055715171</v>
      </c>
      <c r="L250" s="434">
        <v>0.50666675299999997</v>
      </c>
      <c r="M250" s="14">
        <f>Lisäosat[[#This Row],[HYTE-kerroin (sis. Kulttuurihyte)]]*Lisäosat[[#This Row],[Asukasmäärä 31.12.2024]]</f>
        <v>3360.2139058959997</v>
      </c>
      <c r="N250" s="427">
        <f>Lisäosat[[#This Row],[HYTE-kerroin (sis. Kulttuurihyte)]]/$N$7</f>
        <v>0.78696719925541991</v>
      </c>
      <c r="O250" s="439">
        <v>0</v>
      </c>
      <c r="P250" s="197">
        <v>174275.32460799997</v>
      </c>
      <c r="Q250" s="159">
        <v>0</v>
      </c>
      <c r="R250" s="159">
        <v>86958.001337858717</v>
      </c>
      <c r="S250" s="159">
        <v>107880.1708410984</v>
      </c>
      <c r="T250" s="159">
        <v>0</v>
      </c>
      <c r="U250" s="309">
        <f t="shared" si="4"/>
        <v>369113.49678695708</v>
      </c>
      <c r="V250" s="44"/>
      <c r="W250" s="44"/>
      <c r="X250" s="110"/>
      <c r="Y250" s="110"/>
      <c r="Z250" s="111"/>
    </row>
    <row r="251" spans="1:26" s="45" customFormat="1" x14ac:dyDescent="0.25">
      <c r="A251" s="127">
        <v>781</v>
      </c>
      <c r="B251" s="124" t="s">
        <v>255</v>
      </c>
      <c r="C251" s="408">
        <v>3428</v>
      </c>
      <c r="D251" s="412">
        <v>1.0842833333333333</v>
      </c>
      <c r="E251" s="420">
        <v>0</v>
      </c>
      <c r="F251" s="155">
        <v>1</v>
      </c>
      <c r="G251" s="419">
        <v>2.9171528588098014E-4</v>
      </c>
      <c r="H251" s="269">
        <v>940</v>
      </c>
      <c r="I251" s="15">
        <v>1118</v>
      </c>
      <c r="J251" s="331">
        <v>0.84078711985688726</v>
      </c>
      <c r="K251" s="427">
        <v>0.84116272925923452</v>
      </c>
      <c r="L251" s="434">
        <v>0.60518908900000001</v>
      </c>
      <c r="M251" s="14">
        <f>Lisäosat[[#This Row],[HYTE-kerroin (sis. Kulttuurihyte)]]*Lisäosat[[#This Row],[Asukasmäärä 31.12.2024]]</f>
        <v>2074.588197092</v>
      </c>
      <c r="N251" s="427">
        <f>Lisäosat[[#This Row],[HYTE-kerroin (sis. Kulttuurihyte)]]/$N$7</f>
        <v>0.93999450244225735</v>
      </c>
      <c r="O251" s="439">
        <v>0</v>
      </c>
      <c r="P251" s="197">
        <v>373495.03445099993</v>
      </c>
      <c r="Q251" s="159">
        <v>0</v>
      </c>
      <c r="R251" s="159">
        <v>40426.75181932719</v>
      </c>
      <c r="S251" s="159">
        <v>66604.964860870445</v>
      </c>
      <c r="T251" s="159">
        <v>0</v>
      </c>
      <c r="U251" s="309">
        <f t="shared" si="4"/>
        <v>480526.75113119755</v>
      </c>
      <c r="V251" s="44"/>
      <c r="W251" s="44"/>
      <c r="X251" s="110"/>
      <c r="Y251" s="110"/>
      <c r="Z251" s="111"/>
    </row>
    <row r="252" spans="1:26" s="45" customFormat="1" x14ac:dyDescent="0.25">
      <c r="A252" s="127">
        <v>783</v>
      </c>
      <c r="B252" s="124" t="s">
        <v>256</v>
      </c>
      <c r="C252" s="408">
        <v>6256</v>
      </c>
      <c r="D252" s="412">
        <v>0</v>
      </c>
      <c r="E252" s="420">
        <v>0</v>
      </c>
      <c r="F252" s="155">
        <v>0</v>
      </c>
      <c r="G252" s="419">
        <v>0</v>
      </c>
      <c r="H252" s="269">
        <v>3118</v>
      </c>
      <c r="I252" s="15">
        <v>2587</v>
      </c>
      <c r="J252" s="331">
        <v>1.2052570545032857</v>
      </c>
      <c r="K252" s="427">
        <v>1.2057954855415656</v>
      </c>
      <c r="L252" s="434">
        <v>0.46333960899999999</v>
      </c>
      <c r="M252" s="14">
        <f>Lisäosat[[#This Row],[HYTE-kerroin (sis. Kulttuurihyte)]]*Lisäosat[[#This Row],[Asukasmäärä 31.12.2024]]</f>
        <v>2898.6525939039998</v>
      </c>
      <c r="N252" s="427">
        <f>Lisäosat[[#This Row],[HYTE-kerroin (sis. Kulttuurihyte)]]/$N$7</f>
        <v>0.71967041894858919</v>
      </c>
      <c r="O252" s="439">
        <v>0</v>
      </c>
      <c r="P252" s="197">
        <v>0</v>
      </c>
      <c r="Q252" s="159">
        <v>0</v>
      </c>
      <c r="R252" s="159">
        <v>105759.26093682344</v>
      </c>
      <c r="S252" s="159">
        <v>93061.675773278868</v>
      </c>
      <c r="T252" s="159">
        <v>0</v>
      </c>
      <c r="U252" s="309">
        <f t="shared" si="4"/>
        <v>198820.93671010231</v>
      </c>
      <c r="V252" s="44"/>
      <c r="W252" s="44"/>
      <c r="X252" s="110"/>
      <c r="Y252" s="110"/>
      <c r="Z252" s="111"/>
    </row>
    <row r="253" spans="1:26" s="104" customFormat="1" x14ac:dyDescent="0.25">
      <c r="A253" s="124">
        <v>785</v>
      </c>
      <c r="B253" s="124" t="s">
        <v>257</v>
      </c>
      <c r="C253" s="408">
        <v>2581</v>
      </c>
      <c r="D253" s="412">
        <v>1.7081500000000001</v>
      </c>
      <c r="E253" s="420">
        <v>0</v>
      </c>
      <c r="F253" s="155">
        <v>0</v>
      </c>
      <c r="G253" s="419">
        <v>0</v>
      </c>
      <c r="H253" s="269">
        <v>791</v>
      </c>
      <c r="I253" s="15">
        <v>831</v>
      </c>
      <c r="J253" s="331">
        <v>0.95186522262334539</v>
      </c>
      <c r="K253" s="427">
        <v>0.95229045455059658</v>
      </c>
      <c r="L253" s="434">
        <v>0.46102869000000002</v>
      </c>
      <c r="M253" s="14">
        <f>Lisäosat[[#This Row],[HYTE-kerroin (sis. Kulttuurihyte)]]*Lisäosat[[#This Row],[Asukasmäärä 31.12.2024]]</f>
        <v>1189.91504889</v>
      </c>
      <c r="N253" s="427">
        <f>Lisäosat[[#This Row],[HYTE-kerroin (sis. Kulttuurihyte)]]/$N$7</f>
        <v>0.71608104300795772</v>
      </c>
      <c r="O253" s="438">
        <v>0</v>
      </c>
      <c r="P253" s="197">
        <v>886023.50309549994</v>
      </c>
      <c r="Q253" s="159">
        <v>0</v>
      </c>
      <c r="R253" s="159">
        <v>34459.220517995163</v>
      </c>
      <c r="S253" s="159">
        <v>38202.400905313152</v>
      </c>
      <c r="T253" s="159">
        <v>0</v>
      </c>
      <c r="U253" s="309">
        <f t="shared" si="4"/>
        <v>958685.12451880833</v>
      </c>
      <c r="V253" s="59"/>
      <c r="W253" s="59"/>
      <c r="X253" s="109"/>
      <c r="Y253" s="110"/>
      <c r="Z253" s="111"/>
    </row>
    <row r="254" spans="1:26" s="45" customFormat="1" x14ac:dyDescent="0.25">
      <c r="A254" s="127">
        <v>790</v>
      </c>
      <c r="B254" s="124" t="s">
        <v>258</v>
      </c>
      <c r="C254" s="408">
        <v>23464</v>
      </c>
      <c r="D254" s="412">
        <v>0</v>
      </c>
      <c r="E254" s="420">
        <v>0</v>
      </c>
      <c r="F254" s="155">
        <v>0</v>
      </c>
      <c r="G254" s="419">
        <v>0</v>
      </c>
      <c r="H254" s="269">
        <v>7853</v>
      </c>
      <c r="I254" s="15">
        <v>9119</v>
      </c>
      <c r="J254" s="331">
        <v>0.86116898782761264</v>
      </c>
      <c r="K254" s="427">
        <v>0.86155370253267738</v>
      </c>
      <c r="L254" s="434">
        <v>0.63178950899999997</v>
      </c>
      <c r="M254" s="14">
        <f>Lisäosat[[#This Row],[HYTE-kerroin (sis. Kulttuurihyte)]]*Lisäosat[[#This Row],[Asukasmäärä 31.12.2024]]</f>
        <v>14824.309039176</v>
      </c>
      <c r="N254" s="427">
        <f>Lisäosat[[#This Row],[HYTE-kerroin (sis. Kulttuurihyte)]]/$N$7</f>
        <v>0.98131092571745471</v>
      </c>
      <c r="O254" s="439">
        <v>0</v>
      </c>
      <c r="P254" s="197">
        <v>0</v>
      </c>
      <c r="Q254" s="159">
        <v>0</v>
      </c>
      <c r="R254" s="159">
        <v>283421.25498869893</v>
      </c>
      <c r="S254" s="159">
        <v>475936.66252658021</v>
      </c>
      <c r="T254" s="159">
        <v>0</v>
      </c>
      <c r="U254" s="309">
        <f t="shared" si="4"/>
        <v>759357.91751527914</v>
      </c>
      <c r="V254" s="44"/>
      <c r="W254" s="44"/>
      <c r="X254" s="110"/>
      <c r="Y254" s="110"/>
      <c r="Z254" s="111"/>
    </row>
    <row r="255" spans="1:26" s="45" customFormat="1" x14ac:dyDescent="0.25">
      <c r="A255" s="127">
        <v>791</v>
      </c>
      <c r="B255" s="124" t="s">
        <v>259</v>
      </c>
      <c r="C255" s="408">
        <v>4938</v>
      </c>
      <c r="D255" s="412">
        <v>1.4546666666666668</v>
      </c>
      <c r="E255" s="420">
        <v>0</v>
      </c>
      <c r="F255" s="155">
        <v>0</v>
      </c>
      <c r="G255" s="419">
        <v>0</v>
      </c>
      <c r="H255" s="269">
        <v>1631</v>
      </c>
      <c r="I255" s="15">
        <v>1782</v>
      </c>
      <c r="J255" s="331">
        <v>0.91526374859708193</v>
      </c>
      <c r="K255" s="427">
        <v>0.91567262934879845</v>
      </c>
      <c r="L255" s="434">
        <v>0.44449910799999998</v>
      </c>
      <c r="M255" s="14">
        <f>Lisäosat[[#This Row],[HYTE-kerroin (sis. Kulttuurihyte)]]*Lisäosat[[#This Row],[Asukasmäärä 31.12.2024]]</f>
        <v>2194.9365953040001</v>
      </c>
      <c r="N255" s="427">
        <f>Lisäosat[[#This Row],[HYTE-kerroin (sis. Kulttuurihyte)]]/$N$7</f>
        <v>0.6904068917549292</v>
      </c>
      <c r="O255" s="439">
        <v>0</v>
      </c>
      <c r="P255" s="197">
        <v>721798.22484000004</v>
      </c>
      <c r="Q255" s="159">
        <v>0</v>
      </c>
      <c r="R255" s="159">
        <v>63392.712041015613</v>
      </c>
      <c r="S255" s="159">
        <v>70468.768214812328</v>
      </c>
      <c r="T255" s="159">
        <v>0</v>
      </c>
      <c r="U255" s="309">
        <f t="shared" si="4"/>
        <v>855659.70509582805</v>
      </c>
      <c r="V255" s="44"/>
      <c r="W255" s="44"/>
      <c r="X255" s="110"/>
      <c r="Y255" s="110"/>
      <c r="Z255" s="111"/>
    </row>
    <row r="256" spans="1:26" s="45" customFormat="1" x14ac:dyDescent="0.25">
      <c r="A256" s="127">
        <v>831</v>
      </c>
      <c r="B256" s="124" t="s">
        <v>260</v>
      </c>
      <c r="C256" s="408">
        <v>4596</v>
      </c>
      <c r="D256" s="412">
        <v>0</v>
      </c>
      <c r="E256" s="420">
        <v>0</v>
      </c>
      <c r="F256" s="155">
        <v>0</v>
      </c>
      <c r="G256" s="419">
        <v>0</v>
      </c>
      <c r="H256" s="269">
        <v>746</v>
      </c>
      <c r="I256" s="15">
        <v>1859</v>
      </c>
      <c r="J256" s="331">
        <v>0.40129101667563205</v>
      </c>
      <c r="K256" s="427">
        <v>0.40147028759377662</v>
      </c>
      <c r="L256" s="434">
        <v>0.56842583400000002</v>
      </c>
      <c r="M256" s="14">
        <f>Lisäosat[[#This Row],[HYTE-kerroin (sis. Kulttuurihyte)]]*Lisäosat[[#This Row],[Asukasmäärä 31.12.2024]]</f>
        <v>2612.4851330639999</v>
      </c>
      <c r="N256" s="427">
        <f>Lisäosat[[#This Row],[HYTE-kerroin (sis. Kulttuurihyte)]]/$N$7</f>
        <v>0.88289291515325918</v>
      </c>
      <c r="O256" s="439">
        <v>1.2399528695531773E-2</v>
      </c>
      <c r="P256" s="197">
        <v>0</v>
      </c>
      <c r="Q256" s="159">
        <v>0</v>
      </c>
      <c r="R256" s="159">
        <v>25869.107333769582</v>
      </c>
      <c r="S256" s="159">
        <v>83874.226572377331</v>
      </c>
      <c r="T256" s="159">
        <v>624.59104337591782</v>
      </c>
      <c r="U256" s="309">
        <f t="shared" si="4"/>
        <v>110367.92494952283</v>
      </c>
      <c r="V256" s="44"/>
      <c r="W256" s="44"/>
      <c r="X256" s="110"/>
      <c r="Y256" s="110"/>
      <c r="Z256" s="111"/>
    </row>
    <row r="257" spans="1:26" s="45" customFormat="1" x14ac:dyDescent="0.25">
      <c r="A257" s="127">
        <v>832</v>
      </c>
      <c r="B257" s="124" t="s">
        <v>261</v>
      </c>
      <c r="C257" s="408">
        <v>3657</v>
      </c>
      <c r="D257" s="412">
        <v>1.7243499999999998</v>
      </c>
      <c r="E257" s="420">
        <v>0</v>
      </c>
      <c r="F257" s="155">
        <v>0</v>
      </c>
      <c r="G257" s="419">
        <v>0</v>
      </c>
      <c r="H257" s="269">
        <v>1155</v>
      </c>
      <c r="I257" s="15">
        <v>1266</v>
      </c>
      <c r="J257" s="331">
        <v>0.91232227488151663</v>
      </c>
      <c r="K257" s="427">
        <v>0.91272984157268422</v>
      </c>
      <c r="L257" s="434">
        <v>0.57723234099999998</v>
      </c>
      <c r="M257" s="14">
        <f>Lisäosat[[#This Row],[HYTE-kerroin (sis. Kulttuurihyte)]]*Lisäosat[[#This Row],[Asukasmäärä 31.12.2024]]</f>
        <v>2110.9386710369999</v>
      </c>
      <c r="N257" s="427">
        <f>Lisäosat[[#This Row],[HYTE-kerroin (sis. Kulttuurihyte)]]/$N$7</f>
        <v>0.89657139732714919</v>
      </c>
      <c r="O257" s="439">
        <v>0</v>
      </c>
      <c r="P257" s="197">
        <v>1267306.3595114998</v>
      </c>
      <c r="Q257" s="159">
        <v>0</v>
      </c>
      <c r="R257" s="159">
        <v>46796.699489450912</v>
      </c>
      <c r="S257" s="159">
        <v>67772.002272524711</v>
      </c>
      <c r="T257" s="159">
        <v>0</v>
      </c>
      <c r="U257" s="309">
        <f t="shared" si="4"/>
        <v>1381875.0612734754</v>
      </c>
      <c r="V257" s="44"/>
      <c r="W257" s="44"/>
      <c r="X257" s="110"/>
      <c r="Y257" s="110"/>
      <c r="Z257" s="111"/>
    </row>
    <row r="258" spans="1:26" s="45" customFormat="1" x14ac:dyDescent="0.25">
      <c r="A258" s="127">
        <v>833</v>
      </c>
      <c r="B258" s="124" t="s">
        <v>262</v>
      </c>
      <c r="C258" s="408">
        <v>1692</v>
      </c>
      <c r="D258" s="412">
        <v>0.48993333333333333</v>
      </c>
      <c r="E258" s="420">
        <v>0</v>
      </c>
      <c r="F258" s="155">
        <v>0</v>
      </c>
      <c r="G258" s="419">
        <v>0</v>
      </c>
      <c r="H258" s="269">
        <v>463</v>
      </c>
      <c r="I258" s="15">
        <v>624</v>
      </c>
      <c r="J258" s="331">
        <v>0.74198717948717952</v>
      </c>
      <c r="K258" s="427">
        <v>0.74231865145488041</v>
      </c>
      <c r="L258" s="434">
        <v>0.47567320200000002</v>
      </c>
      <c r="M258" s="14">
        <f>Lisäosat[[#This Row],[HYTE-kerroin (sis. Kulttuurihyte)]]*Lisäosat[[#This Row],[Asukasmäärä 31.12.2024]]</f>
        <v>804.83905778400003</v>
      </c>
      <c r="N258" s="427">
        <f>Lisäosat[[#This Row],[HYTE-kerroin (sis. Kulttuurihyte)]]/$N$7</f>
        <v>0.7388272574079825</v>
      </c>
      <c r="O258" s="439">
        <v>0.30009107511776989</v>
      </c>
      <c r="P258" s="197">
        <v>55532.512728000002</v>
      </c>
      <c r="Q258" s="159">
        <v>0</v>
      </c>
      <c r="R258" s="159">
        <v>17609.164278828441</v>
      </c>
      <c r="S258" s="159">
        <v>25839.478522774116</v>
      </c>
      <c r="T258" s="159">
        <v>5564.9849261279633</v>
      </c>
      <c r="U258" s="309">
        <f t="shared" si="4"/>
        <v>104546.14045573051</v>
      </c>
      <c r="V258" s="44"/>
      <c r="W258" s="44"/>
      <c r="X258" s="110"/>
      <c r="Y258" s="110"/>
      <c r="Z258" s="111"/>
    </row>
    <row r="259" spans="1:26" s="45" customFormat="1" x14ac:dyDescent="0.25">
      <c r="A259" s="127">
        <v>834</v>
      </c>
      <c r="B259" s="124" t="s">
        <v>263</v>
      </c>
      <c r="C259" s="408">
        <v>5832</v>
      </c>
      <c r="D259" s="412">
        <v>0</v>
      </c>
      <c r="E259" s="420">
        <v>0</v>
      </c>
      <c r="F259" s="155">
        <v>0</v>
      </c>
      <c r="G259" s="419">
        <v>0</v>
      </c>
      <c r="H259" s="269">
        <v>1739</v>
      </c>
      <c r="I259" s="15">
        <v>2441</v>
      </c>
      <c r="J259" s="331">
        <v>0.71241294551413359</v>
      </c>
      <c r="K259" s="427">
        <v>0.7127312056234637</v>
      </c>
      <c r="L259" s="434">
        <v>0.60343488599999995</v>
      </c>
      <c r="M259" s="14">
        <f>Lisäosat[[#This Row],[HYTE-kerroin (sis. Kulttuurihyte)]]*Lisäosat[[#This Row],[Asukasmäärä 31.12.2024]]</f>
        <v>3519.2322551519997</v>
      </c>
      <c r="N259" s="427">
        <f>Lisäosat[[#This Row],[HYTE-kerroin (sis. Kulttuurihyte)]]/$N$7</f>
        <v>0.93726983141606213</v>
      </c>
      <c r="O259" s="439">
        <v>0</v>
      </c>
      <c r="P259" s="197">
        <v>0</v>
      </c>
      <c r="Q259" s="159">
        <v>0</v>
      </c>
      <c r="R259" s="159">
        <v>58276.210444568482</v>
      </c>
      <c r="S259" s="159">
        <v>112985.47876643788</v>
      </c>
      <c r="T259" s="159">
        <v>0</v>
      </c>
      <c r="U259" s="309">
        <f t="shared" si="4"/>
        <v>171261.68921100636</v>
      </c>
      <c r="V259" s="44"/>
      <c r="W259" s="44"/>
      <c r="X259" s="110"/>
      <c r="Y259" s="110"/>
      <c r="Z259" s="111"/>
    </row>
    <row r="260" spans="1:26" s="45" customFormat="1" x14ac:dyDescent="0.25">
      <c r="A260" s="127">
        <v>837</v>
      </c>
      <c r="B260" s="124" t="s">
        <v>264</v>
      </c>
      <c r="C260" s="408">
        <v>260180</v>
      </c>
      <c r="D260" s="412">
        <v>0</v>
      </c>
      <c r="E260" s="420">
        <v>0</v>
      </c>
      <c r="F260" s="155">
        <v>16</v>
      </c>
      <c r="G260" s="419">
        <v>6.1495887462525945E-5</v>
      </c>
      <c r="H260" s="269">
        <v>138159</v>
      </c>
      <c r="I260" s="15">
        <v>116465</v>
      </c>
      <c r="J260" s="331">
        <v>1.1862705533851372</v>
      </c>
      <c r="K260" s="427">
        <v>1.1868005024805217</v>
      </c>
      <c r="L260" s="434">
        <v>0.67462973900000001</v>
      </c>
      <c r="M260" s="14">
        <f>Lisäosat[[#This Row],[HYTE-kerroin (sis. Kulttuurihyte)]]*Lisäosat[[#This Row],[Asukasmäärä 31.12.2024]]</f>
        <v>175525.16549302</v>
      </c>
      <c r="N260" s="427">
        <f>Lisäosat[[#This Row],[HYTE-kerroin (sis. Kulttuurihyte)]]/$N$7</f>
        <v>1.0478514192843535</v>
      </c>
      <c r="O260" s="439">
        <v>2.1323571455582022</v>
      </c>
      <c r="P260" s="197">
        <v>0</v>
      </c>
      <c r="Q260" s="159">
        <v>0</v>
      </c>
      <c r="R260" s="159">
        <v>4329120.2013900578</v>
      </c>
      <c r="S260" s="159">
        <v>5635261.7335085627</v>
      </c>
      <c r="T260" s="159">
        <v>6080571.6361594107</v>
      </c>
      <c r="U260" s="309">
        <f t="shared" si="4"/>
        <v>16044953.571058031</v>
      </c>
      <c r="V260" s="44"/>
      <c r="W260" s="44"/>
      <c r="X260" s="110"/>
      <c r="Y260" s="110"/>
      <c r="Z260" s="111"/>
    </row>
    <row r="261" spans="1:26" s="45" customFormat="1" x14ac:dyDescent="0.25">
      <c r="A261" s="127">
        <v>844</v>
      </c>
      <c r="B261" s="124" t="s">
        <v>265</v>
      </c>
      <c r="C261" s="408">
        <v>1388</v>
      </c>
      <c r="D261" s="412">
        <v>1.4789666666666665</v>
      </c>
      <c r="E261" s="420">
        <v>0</v>
      </c>
      <c r="F261" s="155">
        <v>0</v>
      </c>
      <c r="G261" s="419">
        <v>0</v>
      </c>
      <c r="H261" s="269">
        <v>341</v>
      </c>
      <c r="I261" s="15">
        <v>472</v>
      </c>
      <c r="J261" s="331">
        <v>0.72245762711864403</v>
      </c>
      <c r="K261" s="427">
        <v>0.72278037454321142</v>
      </c>
      <c r="L261" s="434">
        <v>0.56564025699999998</v>
      </c>
      <c r="M261" s="14">
        <f>Lisäosat[[#This Row],[HYTE-kerroin (sis. Kulttuurihyte)]]*Lisäosat[[#This Row],[Asukasmäärä 31.12.2024]]</f>
        <v>785.10867671599999</v>
      </c>
      <c r="N261" s="427">
        <f>Lisäosat[[#This Row],[HYTE-kerroin (sis. Kulttuurihyte)]]/$N$7</f>
        <v>0.87856628879180865</v>
      </c>
      <c r="O261" s="439">
        <v>0</v>
      </c>
      <c r="P261" s="197">
        <v>206276.18411399995</v>
      </c>
      <c r="Q261" s="159">
        <v>0</v>
      </c>
      <c r="R261" s="159">
        <v>14065.132621321003</v>
      </c>
      <c r="S261" s="159">
        <v>25206.03168278544</v>
      </c>
      <c r="T261" s="159">
        <v>0</v>
      </c>
      <c r="U261" s="309">
        <f t="shared" si="4"/>
        <v>245547.34841810638</v>
      </c>
      <c r="V261" s="44"/>
      <c r="W261" s="44"/>
      <c r="X261" s="110"/>
      <c r="Y261" s="110"/>
      <c r="Z261" s="111"/>
    </row>
    <row r="262" spans="1:26" s="45" customFormat="1" x14ac:dyDescent="0.25">
      <c r="A262" s="127">
        <v>845</v>
      </c>
      <c r="B262" s="124" t="s">
        <v>266</v>
      </c>
      <c r="C262" s="408">
        <v>2826</v>
      </c>
      <c r="D262" s="412">
        <v>1.3779666666666666</v>
      </c>
      <c r="E262" s="420">
        <v>0</v>
      </c>
      <c r="F262" s="155">
        <v>1</v>
      </c>
      <c r="G262" s="419">
        <v>3.5385704175513094E-4</v>
      </c>
      <c r="H262" s="269">
        <v>1008</v>
      </c>
      <c r="I262" s="15">
        <v>1079</v>
      </c>
      <c r="J262" s="331">
        <v>0.93419833178869327</v>
      </c>
      <c r="K262" s="427">
        <v>0.93461567128972745</v>
      </c>
      <c r="L262" s="434">
        <v>0.49716359599999999</v>
      </c>
      <c r="M262" s="14">
        <f>Lisäosat[[#This Row],[HYTE-kerroin (sis. Kulttuurihyte)]]*Lisäosat[[#This Row],[Asukasmäärä 31.12.2024]]</f>
        <v>1404.9843222959998</v>
      </c>
      <c r="N262" s="427">
        <f>Lisäosat[[#This Row],[HYTE-kerroin (sis. Kulttuurihyte)]]/$N$7</f>
        <v>0.77220666325400888</v>
      </c>
      <c r="O262" s="439">
        <v>0</v>
      </c>
      <c r="P262" s="197">
        <v>391302.03489299992</v>
      </c>
      <c r="Q262" s="159">
        <v>0</v>
      </c>
      <c r="R262" s="159">
        <v>37029.958896648073</v>
      </c>
      <c r="S262" s="159">
        <v>45107.23214745499</v>
      </c>
      <c r="T262" s="159">
        <v>0</v>
      </c>
      <c r="U262" s="309">
        <f t="shared" si="4"/>
        <v>473439.22593710298</v>
      </c>
      <c r="V262" s="44"/>
      <c r="W262" s="44"/>
      <c r="X262" s="110"/>
      <c r="Y262" s="110"/>
      <c r="Z262" s="111"/>
    </row>
    <row r="263" spans="1:26" s="45" customFormat="1" x14ac:dyDescent="0.25">
      <c r="A263" s="127">
        <v>846</v>
      </c>
      <c r="B263" s="124" t="s">
        <v>267</v>
      </c>
      <c r="C263" s="408">
        <v>4662</v>
      </c>
      <c r="D263" s="412">
        <v>0.17711666666666667</v>
      </c>
      <c r="E263" s="420">
        <v>0</v>
      </c>
      <c r="F263" s="155">
        <v>0</v>
      </c>
      <c r="G263" s="419">
        <v>0</v>
      </c>
      <c r="H263" s="269">
        <v>1517</v>
      </c>
      <c r="I263" s="15">
        <v>1737</v>
      </c>
      <c r="J263" s="331">
        <v>0.87334484743811169</v>
      </c>
      <c r="K263" s="427">
        <v>0.87373500153115391</v>
      </c>
      <c r="L263" s="434">
        <v>0.62030994900000003</v>
      </c>
      <c r="M263" s="14">
        <f>Lisäosat[[#This Row],[HYTE-kerroin (sis. Kulttuurihyte)]]*Lisäosat[[#This Row],[Asukasmäärä 31.12.2024]]</f>
        <v>2891.8849822380002</v>
      </c>
      <c r="N263" s="427">
        <f>Lisäosat[[#This Row],[HYTE-kerroin (sis. Kulttuurihyte)]]/$N$7</f>
        <v>0.96348059221245652</v>
      </c>
      <c r="O263" s="439">
        <v>0</v>
      </c>
      <c r="P263" s="197">
        <v>55314.842120999994</v>
      </c>
      <c r="Q263" s="159">
        <v>0</v>
      </c>
      <c r="R263" s="159">
        <v>57108.403131478117</v>
      </c>
      <c r="S263" s="159">
        <v>92844.400586888747</v>
      </c>
      <c r="T263" s="159">
        <v>0</v>
      </c>
      <c r="U263" s="309">
        <f t="shared" si="4"/>
        <v>205267.64583936686</v>
      </c>
      <c r="V263" s="44"/>
      <c r="W263" s="44"/>
      <c r="X263" s="110"/>
      <c r="Y263" s="110"/>
      <c r="Z263" s="111"/>
    </row>
    <row r="264" spans="1:26" s="45" customFormat="1" x14ac:dyDescent="0.25">
      <c r="A264" s="127">
        <v>848</v>
      </c>
      <c r="B264" s="124" t="s">
        <v>268</v>
      </c>
      <c r="C264" s="408">
        <v>3976</v>
      </c>
      <c r="D264" s="412">
        <v>0.92721666666666658</v>
      </c>
      <c r="E264" s="420">
        <v>0</v>
      </c>
      <c r="F264" s="155">
        <v>1</v>
      </c>
      <c r="G264" s="419">
        <v>2.5150905432595576E-4</v>
      </c>
      <c r="H264" s="269">
        <v>1171</v>
      </c>
      <c r="I264" s="15">
        <v>1362</v>
      </c>
      <c r="J264" s="331">
        <v>0.85976505139500736</v>
      </c>
      <c r="K264" s="427">
        <v>0.8601491389119148</v>
      </c>
      <c r="L264" s="434">
        <v>0.60063859500000005</v>
      </c>
      <c r="M264" s="14">
        <f>Lisäosat[[#This Row],[HYTE-kerroin (sis. Kulttuurihyte)]]*Lisäosat[[#This Row],[Asukasmäärä 31.12.2024]]</f>
        <v>2388.13905372</v>
      </c>
      <c r="N264" s="427">
        <f>Lisäosat[[#This Row],[HYTE-kerroin (sis. Kulttuurihyte)]]/$N$7</f>
        <v>0.93292656380763261</v>
      </c>
      <c r="O264" s="439">
        <v>0</v>
      </c>
      <c r="P264" s="197">
        <v>246966.23613199996</v>
      </c>
      <c r="Q264" s="159">
        <v>0</v>
      </c>
      <c r="R264" s="159">
        <v>47947.740727919103</v>
      </c>
      <c r="S264" s="159">
        <v>76671.562085841375</v>
      </c>
      <c r="T264" s="159">
        <v>0</v>
      </c>
      <c r="U264" s="309">
        <f t="shared" ref="U264:U299" si="5">SUM(P264:T264)</f>
        <v>371585.53894576046</v>
      </c>
      <c r="V264" s="44"/>
      <c r="W264" s="44"/>
      <c r="X264" s="110"/>
      <c r="Y264" s="110"/>
      <c r="Z264" s="111"/>
    </row>
    <row r="265" spans="1:26" s="45" customFormat="1" x14ac:dyDescent="0.25">
      <c r="A265" s="127">
        <v>849</v>
      </c>
      <c r="B265" s="124" t="s">
        <v>269</v>
      </c>
      <c r="C265" s="408">
        <v>2799</v>
      </c>
      <c r="D265" s="412">
        <v>0.86536666666666673</v>
      </c>
      <c r="E265" s="420">
        <v>0</v>
      </c>
      <c r="F265" s="155">
        <v>0</v>
      </c>
      <c r="G265" s="419">
        <v>0</v>
      </c>
      <c r="H265" s="269">
        <v>972</v>
      </c>
      <c r="I265" s="15">
        <v>1056</v>
      </c>
      <c r="J265" s="331">
        <v>0.92045454545454541</v>
      </c>
      <c r="K265" s="427">
        <v>0.9208657451191703</v>
      </c>
      <c r="L265" s="434">
        <v>0.61250760599999998</v>
      </c>
      <c r="M265" s="14">
        <f>Lisäosat[[#This Row],[HYTE-kerroin (sis. Kulttuurihyte)]]*Lisäosat[[#This Row],[Asukasmäärä 31.12.2024]]</f>
        <v>1714.4087891939998</v>
      </c>
      <c r="N265" s="427">
        <f>Lisäosat[[#This Row],[HYTE-kerroin (sis. Kulttuurihyte)]]/$N$7</f>
        <v>0.95136180213597377</v>
      </c>
      <c r="O265" s="439">
        <v>0</v>
      </c>
      <c r="P265" s="197">
        <v>162260.585487</v>
      </c>
      <c r="Q265" s="159">
        <v>0</v>
      </c>
      <c r="R265" s="159">
        <v>36136.595152651578</v>
      </c>
      <c r="S265" s="159">
        <v>55041.35101197147</v>
      </c>
      <c r="T265" s="159">
        <v>0</v>
      </c>
      <c r="U265" s="309">
        <f t="shared" si="5"/>
        <v>253438.53165162305</v>
      </c>
      <c r="V265" s="44"/>
      <c r="W265" s="44"/>
      <c r="X265" s="110"/>
      <c r="Y265" s="110"/>
      <c r="Z265" s="111"/>
    </row>
    <row r="266" spans="1:26" s="45" customFormat="1" x14ac:dyDescent="0.25">
      <c r="A266" s="127">
        <v>850</v>
      </c>
      <c r="B266" s="124" t="s">
        <v>270</v>
      </c>
      <c r="C266" s="408">
        <v>2349</v>
      </c>
      <c r="D266" s="412">
        <v>0.21193333333333333</v>
      </c>
      <c r="E266" s="420">
        <v>0</v>
      </c>
      <c r="F266" s="155">
        <v>0</v>
      </c>
      <c r="G266" s="419">
        <v>0</v>
      </c>
      <c r="H266" s="269">
        <v>548</v>
      </c>
      <c r="I266" s="15">
        <v>908</v>
      </c>
      <c r="J266" s="331">
        <v>0.6035242290748899</v>
      </c>
      <c r="K266" s="427">
        <v>0.60379384473577624</v>
      </c>
      <c r="L266" s="434">
        <v>0.46195941699999998</v>
      </c>
      <c r="M266" s="14">
        <f>Lisäosat[[#This Row],[HYTE-kerroin (sis. Kulttuurihyte)]]*Lisäosat[[#This Row],[Asukasmäärä 31.12.2024]]</f>
        <v>1085.142670533</v>
      </c>
      <c r="N266" s="427">
        <f>Lisäosat[[#This Row],[HYTE-kerroin (sis. Kulttuurihyte)]]/$N$7</f>
        <v>0.7175266709599093</v>
      </c>
      <c r="O266" s="439">
        <v>0</v>
      </c>
      <c r="P266" s="197">
        <v>33349.725486000003</v>
      </c>
      <c r="Q266" s="159">
        <v>0</v>
      </c>
      <c r="R266" s="159">
        <v>19884.730612806427</v>
      </c>
      <c r="S266" s="159">
        <v>34838.668002253376</v>
      </c>
      <c r="T266" s="159">
        <v>0</v>
      </c>
      <c r="U266" s="309">
        <f t="shared" si="5"/>
        <v>88073.124101059802</v>
      </c>
      <c r="V266" s="44"/>
      <c r="W266" s="44"/>
      <c r="X266" s="110"/>
      <c r="Y266" s="110"/>
      <c r="Z266" s="111"/>
    </row>
    <row r="267" spans="1:26" s="45" customFormat="1" x14ac:dyDescent="0.25">
      <c r="A267" s="127">
        <v>851</v>
      </c>
      <c r="B267" s="124" t="s">
        <v>271</v>
      </c>
      <c r="C267" s="408">
        <v>20959</v>
      </c>
      <c r="D267" s="412">
        <v>0.14405000000000001</v>
      </c>
      <c r="E267" s="420">
        <v>0</v>
      </c>
      <c r="F267" s="155">
        <v>16</v>
      </c>
      <c r="G267" s="419">
        <v>7.6339520015267909E-4</v>
      </c>
      <c r="H267" s="269">
        <v>8856</v>
      </c>
      <c r="I267" s="15">
        <v>8678</v>
      </c>
      <c r="J267" s="331">
        <v>1.0205116386264117</v>
      </c>
      <c r="K267" s="427">
        <v>1.0209675373403908</v>
      </c>
      <c r="L267" s="434">
        <v>0.56643257700000005</v>
      </c>
      <c r="M267" s="14">
        <f>Lisäosat[[#This Row],[HYTE-kerroin (sis. Kulttuurihyte)]]*Lisäosat[[#This Row],[Asukasmäärä 31.12.2024]]</f>
        <v>11871.860381343002</v>
      </c>
      <c r="N267" s="427">
        <f>Lisäosat[[#This Row],[HYTE-kerroin (sis. Kulttuurihyte)]]/$N$7</f>
        <v>0.87979693960444272</v>
      </c>
      <c r="O267" s="439">
        <v>0</v>
      </c>
      <c r="P267" s="197">
        <v>202252.45321049998</v>
      </c>
      <c r="Q267" s="159">
        <v>0</v>
      </c>
      <c r="R267" s="159">
        <v>300006.38978394389</v>
      </c>
      <c r="S267" s="159">
        <v>381147.85606169386</v>
      </c>
      <c r="T267" s="159">
        <v>0</v>
      </c>
      <c r="U267" s="309">
        <f t="shared" si="5"/>
        <v>883406.6990561377</v>
      </c>
      <c r="V267" s="44"/>
      <c r="W267" s="44"/>
      <c r="X267" s="110"/>
      <c r="Y267" s="110"/>
      <c r="Z267" s="111"/>
    </row>
    <row r="268" spans="1:26" s="45" customFormat="1" x14ac:dyDescent="0.25">
      <c r="A268" s="127">
        <v>853</v>
      </c>
      <c r="B268" s="124" t="s">
        <v>272</v>
      </c>
      <c r="C268" s="408">
        <v>206073</v>
      </c>
      <c r="D268" s="412">
        <v>0</v>
      </c>
      <c r="E268" s="420">
        <v>0</v>
      </c>
      <c r="F268" s="155">
        <v>10</v>
      </c>
      <c r="G268" s="419">
        <v>4.8526493038874575E-5</v>
      </c>
      <c r="H268" s="269">
        <v>109511</v>
      </c>
      <c r="I268" s="15">
        <v>90315</v>
      </c>
      <c r="J268" s="331">
        <v>1.2125449814538005</v>
      </c>
      <c r="K268" s="427">
        <v>1.2130866682673196</v>
      </c>
      <c r="L268" s="434">
        <v>0.62276764699999998</v>
      </c>
      <c r="M268" s="14">
        <f>Lisäosat[[#This Row],[HYTE-kerroin (sis. Kulttuurihyte)]]*Lisäosat[[#This Row],[Asukasmäärä 31.12.2024]]</f>
        <v>128335.597320231</v>
      </c>
      <c r="N268" s="427">
        <f>Lisäosat[[#This Row],[HYTE-kerroin (sis. Kulttuurihyte)]]/$N$7</f>
        <v>0.96729794888767462</v>
      </c>
      <c r="O268" s="439">
        <v>1.8346759045410426</v>
      </c>
      <c r="P268" s="197">
        <v>0</v>
      </c>
      <c r="Q268" s="159">
        <v>0</v>
      </c>
      <c r="R268" s="159">
        <v>3504781.4140377161</v>
      </c>
      <c r="S268" s="159">
        <v>4120233.5778707527</v>
      </c>
      <c r="T268" s="159">
        <v>4143725.7577342894</v>
      </c>
      <c r="U268" s="309">
        <f t="shared" si="5"/>
        <v>11768740.749642758</v>
      </c>
      <c r="V268" s="44"/>
      <c r="W268" s="44"/>
      <c r="X268" s="110"/>
      <c r="Y268" s="110"/>
      <c r="Z268" s="111"/>
    </row>
    <row r="269" spans="1:26" s="45" customFormat="1" x14ac:dyDescent="0.25">
      <c r="A269" s="127">
        <v>854</v>
      </c>
      <c r="B269" s="124" t="s">
        <v>273</v>
      </c>
      <c r="C269" s="408">
        <v>3191</v>
      </c>
      <c r="D269" s="412">
        <v>1.7608999999999999</v>
      </c>
      <c r="E269" s="420">
        <v>0</v>
      </c>
      <c r="F269" s="155">
        <v>1</v>
      </c>
      <c r="G269" s="419">
        <v>3.1338138514572234E-4</v>
      </c>
      <c r="H269" s="269">
        <v>1047</v>
      </c>
      <c r="I269" s="15">
        <v>1052</v>
      </c>
      <c r="J269" s="331">
        <v>0.99524714828897343</v>
      </c>
      <c r="K269" s="427">
        <v>0.99569176045979291</v>
      </c>
      <c r="L269" s="434">
        <v>0.48935199600000001</v>
      </c>
      <c r="M269" s="14">
        <f>Lisäosat[[#This Row],[HYTE-kerroin (sis. Kulttuurihyte)]]*Lisäosat[[#This Row],[Asukasmäärä 31.12.2024]]</f>
        <v>1561.522219236</v>
      </c>
      <c r="N269" s="427">
        <f>Lisäosat[[#This Row],[HYTE-kerroin (sis. Kulttuurihyte)]]/$N$7</f>
        <v>0.76007349497860088</v>
      </c>
      <c r="O269" s="439">
        <v>0</v>
      </c>
      <c r="P269" s="197">
        <v>1129256.8409429998</v>
      </c>
      <c r="Q269" s="159">
        <v>0</v>
      </c>
      <c r="R269" s="159">
        <v>44545.078754933333</v>
      </c>
      <c r="S269" s="159">
        <v>50132.904779593708</v>
      </c>
      <c r="T269" s="159">
        <v>0</v>
      </c>
      <c r="U269" s="309">
        <f t="shared" si="5"/>
        <v>1223934.8244775268</v>
      </c>
      <c r="V269" s="44"/>
      <c r="W269" s="44"/>
      <c r="X269" s="110"/>
      <c r="Y269" s="110"/>
      <c r="Z269" s="111"/>
    </row>
    <row r="270" spans="1:26" s="45" customFormat="1" x14ac:dyDescent="0.25">
      <c r="A270" s="127">
        <v>857</v>
      </c>
      <c r="B270" s="124" t="s">
        <v>274</v>
      </c>
      <c r="C270" s="408">
        <v>2311</v>
      </c>
      <c r="D270" s="412">
        <v>1.1848333333333332</v>
      </c>
      <c r="E270" s="420">
        <v>0</v>
      </c>
      <c r="F270" s="155">
        <v>1</v>
      </c>
      <c r="G270" s="419">
        <v>4.3271311120726956E-4</v>
      </c>
      <c r="H270" s="269">
        <v>579</v>
      </c>
      <c r="I270" s="15">
        <v>718</v>
      </c>
      <c r="J270" s="331">
        <v>0.80640668523676884</v>
      </c>
      <c r="K270" s="427">
        <v>0.80676693568059366</v>
      </c>
      <c r="L270" s="434">
        <v>0.503652761</v>
      </c>
      <c r="M270" s="14">
        <f>Lisäosat[[#This Row],[HYTE-kerroin (sis. Kulttuurihyte)]]*Lisäosat[[#This Row],[Asukasmäärä 31.12.2024]]</f>
        <v>1163.941530671</v>
      </c>
      <c r="N270" s="427">
        <f>Lisäosat[[#This Row],[HYTE-kerroin (sis. Kulttuurihyte)]]/$N$7</f>
        <v>0.78228579312649205</v>
      </c>
      <c r="O270" s="439">
        <v>0</v>
      </c>
      <c r="P270" s="197">
        <v>275142.98600249994</v>
      </c>
      <c r="Q270" s="159">
        <v>0</v>
      </c>
      <c r="R270" s="159">
        <v>26139.426204777083</v>
      </c>
      <c r="S270" s="159">
        <v>37368.517211809733</v>
      </c>
      <c r="T270" s="159">
        <v>0</v>
      </c>
      <c r="U270" s="309">
        <f t="shared" si="5"/>
        <v>338650.92941908678</v>
      </c>
      <c r="V270" s="44"/>
      <c r="W270" s="44"/>
      <c r="X270" s="110"/>
      <c r="Y270" s="110"/>
      <c r="Z270" s="111"/>
    </row>
    <row r="271" spans="1:26" s="45" customFormat="1" x14ac:dyDescent="0.25">
      <c r="A271" s="127">
        <v>858</v>
      </c>
      <c r="B271" s="124" t="s">
        <v>275</v>
      </c>
      <c r="C271" s="408">
        <v>42225</v>
      </c>
      <c r="D271" s="412">
        <v>0</v>
      </c>
      <c r="E271" s="420">
        <v>0</v>
      </c>
      <c r="F271" s="155">
        <v>0</v>
      </c>
      <c r="G271" s="419">
        <v>0</v>
      </c>
      <c r="H271" s="269">
        <v>14251</v>
      </c>
      <c r="I271" s="15">
        <v>20026</v>
      </c>
      <c r="J271" s="331">
        <v>0.71162488764606013</v>
      </c>
      <c r="K271" s="427">
        <v>0.71194279570201335</v>
      </c>
      <c r="L271" s="434">
        <v>0.66165803099999998</v>
      </c>
      <c r="M271" s="14">
        <f>Lisäosat[[#This Row],[HYTE-kerroin (sis. Kulttuurihyte)]]*Lisäosat[[#This Row],[Asukasmäärä 31.12.2024]]</f>
        <v>27938.510358975</v>
      </c>
      <c r="N271" s="427">
        <f>Lisäosat[[#This Row],[HYTE-kerroin (sis. Kulttuurihyte)]]/$N$7</f>
        <v>1.0277034449918325</v>
      </c>
      <c r="O271" s="439">
        <v>2.0616229288003143</v>
      </c>
      <c r="P271" s="197">
        <v>0</v>
      </c>
      <c r="Q271" s="159">
        <v>0</v>
      </c>
      <c r="R271" s="159">
        <v>421466.21937021549</v>
      </c>
      <c r="S271" s="159">
        <v>896970.06053200539</v>
      </c>
      <c r="T271" s="159">
        <v>954090.22872778238</v>
      </c>
      <c r="U271" s="309">
        <f t="shared" si="5"/>
        <v>2272526.5086300033</v>
      </c>
      <c r="V271" s="44"/>
      <c r="W271" s="44"/>
      <c r="X271" s="110"/>
      <c r="Y271" s="110"/>
      <c r="Z271" s="111"/>
    </row>
    <row r="272" spans="1:26" s="45" customFormat="1" x14ac:dyDescent="0.25">
      <c r="A272" s="127">
        <v>859</v>
      </c>
      <c r="B272" s="124" t="s">
        <v>276</v>
      </c>
      <c r="C272" s="408">
        <v>6501</v>
      </c>
      <c r="D272" s="412">
        <v>0</v>
      </c>
      <c r="E272" s="420">
        <v>0</v>
      </c>
      <c r="F272" s="155">
        <v>0</v>
      </c>
      <c r="G272" s="419">
        <v>0</v>
      </c>
      <c r="H272" s="269">
        <v>1314</v>
      </c>
      <c r="I272" s="15">
        <v>2539</v>
      </c>
      <c r="J272" s="331">
        <v>0.51752658526979123</v>
      </c>
      <c r="K272" s="427">
        <v>0.51775778273559581</v>
      </c>
      <c r="L272" s="434">
        <v>0.638013312</v>
      </c>
      <c r="M272" s="14">
        <f>Lisäosat[[#This Row],[HYTE-kerroin (sis. Kulttuurihyte)]]*Lisäosat[[#This Row],[Asukasmäärä 31.12.2024]]</f>
        <v>4147.7245413119999</v>
      </c>
      <c r="N272" s="427">
        <f>Lisäosat[[#This Row],[HYTE-kerroin (sis. Kulttuurihyte)]]/$N$7</f>
        <v>0.99097788883794091</v>
      </c>
      <c r="O272" s="439">
        <v>0</v>
      </c>
      <c r="P272" s="197">
        <v>0</v>
      </c>
      <c r="Q272" s="159">
        <v>0</v>
      </c>
      <c r="R272" s="159">
        <v>47190.525704808795</v>
      </c>
      <c r="S272" s="159">
        <v>133163.31776778385</v>
      </c>
      <c r="T272" s="159">
        <v>0</v>
      </c>
      <c r="U272" s="309">
        <f t="shared" si="5"/>
        <v>180353.84347259265</v>
      </c>
      <c r="V272" s="44"/>
      <c r="W272" s="44"/>
      <c r="X272" s="110"/>
      <c r="Y272" s="110"/>
      <c r="Z272" s="111"/>
    </row>
    <row r="273" spans="1:26" s="45" customFormat="1" x14ac:dyDescent="0.25">
      <c r="A273" s="127">
        <v>886</v>
      </c>
      <c r="B273" s="124" t="s">
        <v>277</v>
      </c>
      <c r="C273" s="408">
        <v>12382</v>
      </c>
      <c r="D273" s="412">
        <v>0</v>
      </c>
      <c r="E273" s="420">
        <v>0</v>
      </c>
      <c r="F273" s="155">
        <v>0</v>
      </c>
      <c r="G273" s="419">
        <v>0</v>
      </c>
      <c r="H273" s="269">
        <v>3869</v>
      </c>
      <c r="I273" s="15">
        <v>5225</v>
      </c>
      <c r="J273" s="331">
        <v>0.74047846889952151</v>
      </c>
      <c r="K273" s="427">
        <v>0.74080926687273707</v>
      </c>
      <c r="L273" s="434">
        <v>0.64437415799999997</v>
      </c>
      <c r="M273" s="14">
        <f>Lisäosat[[#This Row],[HYTE-kerroin (sis. Kulttuurihyte)]]*Lisäosat[[#This Row],[Asukasmäärä 31.12.2024]]</f>
        <v>7978.6408243559999</v>
      </c>
      <c r="N273" s="427">
        <f>Lisäosat[[#This Row],[HYTE-kerroin (sis. Kulttuurihyte)]]/$N$7</f>
        <v>1.0008577104995666</v>
      </c>
      <c r="O273" s="439">
        <v>0</v>
      </c>
      <c r="P273" s="197">
        <v>0</v>
      </c>
      <c r="Q273" s="159">
        <v>0</v>
      </c>
      <c r="R273" s="159">
        <v>128601.2588007036</v>
      </c>
      <c r="S273" s="159">
        <v>256155.45894295446</v>
      </c>
      <c r="T273" s="159">
        <v>0</v>
      </c>
      <c r="U273" s="309">
        <f t="shared" si="5"/>
        <v>384756.71774365805</v>
      </c>
      <c r="V273" s="44"/>
      <c r="W273" s="44"/>
      <c r="X273" s="110"/>
      <c r="Y273" s="110"/>
      <c r="Z273" s="111"/>
    </row>
    <row r="274" spans="1:26" s="45" customFormat="1" x14ac:dyDescent="0.25">
      <c r="A274" s="127">
        <v>887</v>
      </c>
      <c r="B274" s="124" t="s">
        <v>278</v>
      </c>
      <c r="C274" s="408">
        <v>4493</v>
      </c>
      <c r="D274" s="412">
        <v>0</v>
      </c>
      <c r="E274" s="420">
        <v>0</v>
      </c>
      <c r="F274" s="155">
        <v>0</v>
      </c>
      <c r="G274" s="419">
        <v>0</v>
      </c>
      <c r="H274" s="269">
        <v>1310</v>
      </c>
      <c r="I274" s="15">
        <v>1666</v>
      </c>
      <c r="J274" s="331">
        <v>0.78631452581032413</v>
      </c>
      <c r="K274" s="427">
        <v>0.78666580037450495</v>
      </c>
      <c r="L274" s="434">
        <v>0.60945022199999999</v>
      </c>
      <c r="M274" s="14">
        <f>Lisäosat[[#This Row],[HYTE-kerroin (sis. Kulttuurihyte)]]*Lisäosat[[#This Row],[Asukasmäärä 31.12.2024]]</f>
        <v>2738.2598474460001</v>
      </c>
      <c r="N274" s="427">
        <f>Lisäosat[[#This Row],[HYTE-kerroin (sis. Kulttuurihyte)]]/$N$7</f>
        <v>0.9466129984908126</v>
      </c>
      <c r="O274" s="439">
        <v>0</v>
      </c>
      <c r="P274" s="197">
        <v>0</v>
      </c>
      <c r="Q274" s="159">
        <v>0</v>
      </c>
      <c r="R274" s="159">
        <v>49553.541963978765</v>
      </c>
      <c r="S274" s="159">
        <v>87912.242619871293</v>
      </c>
      <c r="T274" s="159">
        <v>0</v>
      </c>
      <c r="U274" s="309">
        <f t="shared" si="5"/>
        <v>137465.78458385007</v>
      </c>
      <c r="V274" s="44"/>
      <c r="W274" s="44"/>
      <c r="X274" s="110"/>
      <c r="Y274" s="110"/>
      <c r="Z274" s="111"/>
    </row>
    <row r="275" spans="1:26" s="45" customFormat="1" x14ac:dyDescent="0.25">
      <c r="A275" s="127">
        <v>889</v>
      </c>
      <c r="B275" s="124" t="s">
        <v>279</v>
      </c>
      <c r="C275" s="408">
        <v>2466</v>
      </c>
      <c r="D275" s="412">
        <v>1.3616333333333333</v>
      </c>
      <c r="E275" s="420">
        <v>0</v>
      </c>
      <c r="F275" s="155">
        <v>0</v>
      </c>
      <c r="G275" s="419">
        <v>0</v>
      </c>
      <c r="H275" s="269">
        <v>779</v>
      </c>
      <c r="I275" s="15">
        <v>868</v>
      </c>
      <c r="J275" s="331">
        <v>0.89746543778801846</v>
      </c>
      <c r="K275" s="427">
        <v>0.89786636740355807</v>
      </c>
      <c r="L275" s="434">
        <v>0.60793705099999995</v>
      </c>
      <c r="M275" s="14">
        <f>Lisäosat[[#This Row],[HYTE-kerroin (sis. Kulttuurihyte)]]*Lisäosat[[#This Row],[Asukasmäärä 31.12.2024]]</f>
        <v>1499.1727677659999</v>
      </c>
      <c r="N275" s="427">
        <f>Lisäosat[[#This Row],[HYTE-kerroin (sis. Kulttuurihyte)]]/$N$7</f>
        <v>0.94426270426524195</v>
      </c>
      <c r="O275" s="439">
        <v>0</v>
      </c>
      <c r="P275" s="197">
        <v>337407.30708299996</v>
      </c>
      <c r="Q275" s="159">
        <v>0</v>
      </c>
      <c r="R275" s="159">
        <v>31042.221237480782</v>
      </c>
      <c r="S275" s="159">
        <v>48131.166299602854</v>
      </c>
      <c r="T275" s="159">
        <v>0</v>
      </c>
      <c r="U275" s="309">
        <f t="shared" si="5"/>
        <v>416580.69462008355</v>
      </c>
      <c r="V275" s="44"/>
      <c r="W275" s="44"/>
      <c r="X275" s="110"/>
      <c r="Y275" s="110"/>
      <c r="Z275" s="111"/>
    </row>
    <row r="276" spans="1:26" s="45" customFormat="1" x14ac:dyDescent="0.25">
      <c r="A276" s="127">
        <v>890</v>
      </c>
      <c r="B276" s="124" t="s">
        <v>280</v>
      </c>
      <c r="C276" s="408">
        <v>1137</v>
      </c>
      <c r="D276" s="412">
        <v>1.9536666666666667</v>
      </c>
      <c r="E276" s="420">
        <v>1</v>
      </c>
      <c r="F276" s="155">
        <v>472</v>
      </c>
      <c r="G276" s="419">
        <v>0.41512752858399299</v>
      </c>
      <c r="H276" s="269">
        <v>445</v>
      </c>
      <c r="I276" s="15">
        <v>474</v>
      </c>
      <c r="J276" s="331">
        <v>0.93881856540084385</v>
      </c>
      <c r="K276" s="427">
        <v>0.93923796892396483</v>
      </c>
      <c r="L276" s="434">
        <v>0.44609840000000001</v>
      </c>
      <c r="M276" s="14">
        <f>Lisäosat[[#This Row],[HYTE-kerroin (sis. Kulttuurihyte)]]*Lisäosat[[#This Row],[Asukasmäärä 31.12.2024]]</f>
        <v>507.21388080000003</v>
      </c>
      <c r="N276" s="427">
        <f>Lisäosat[[#This Row],[HYTE-kerroin (sis. Kulttuurihyte)]]/$N$7</f>
        <v>0.69289095122514199</v>
      </c>
      <c r="O276" s="439">
        <v>0</v>
      </c>
      <c r="P276" s="197">
        <v>446418.47942999995</v>
      </c>
      <c r="Q276" s="159">
        <v>462257.91999999998</v>
      </c>
      <c r="R276" s="159">
        <v>14972.148260745002</v>
      </c>
      <c r="S276" s="159">
        <v>16284.17762859353</v>
      </c>
      <c r="T276" s="159">
        <v>0</v>
      </c>
      <c r="U276" s="309">
        <f t="shared" si="5"/>
        <v>939932.7253193385</v>
      </c>
      <c r="V276" s="44"/>
      <c r="W276" s="44"/>
      <c r="X276" s="110"/>
      <c r="Y276" s="110"/>
      <c r="Z276" s="111"/>
    </row>
    <row r="277" spans="1:26" s="45" customFormat="1" x14ac:dyDescent="0.25">
      <c r="A277" s="127">
        <v>892</v>
      </c>
      <c r="B277" s="124" t="s">
        <v>281</v>
      </c>
      <c r="C277" s="408">
        <v>3657</v>
      </c>
      <c r="D277" s="412">
        <v>0</v>
      </c>
      <c r="E277" s="420">
        <v>0</v>
      </c>
      <c r="F277" s="155">
        <v>0</v>
      </c>
      <c r="G277" s="419">
        <v>0</v>
      </c>
      <c r="H277" s="269">
        <v>739</v>
      </c>
      <c r="I277" s="15">
        <v>1397</v>
      </c>
      <c r="J277" s="331">
        <v>0.5289906943450251</v>
      </c>
      <c r="K277" s="427">
        <v>0.52922701323461996</v>
      </c>
      <c r="L277" s="434">
        <v>0.59593508900000003</v>
      </c>
      <c r="M277" s="14">
        <f>Lisäosat[[#This Row],[HYTE-kerroin (sis. Kulttuurihyte)]]*Lisäosat[[#This Row],[Asukasmäärä 31.12.2024]]</f>
        <v>2179.3346204730001</v>
      </c>
      <c r="N277" s="427">
        <f>Lisäosat[[#This Row],[HYTE-kerroin (sis. Kulttuurihyte)]]/$N$7</f>
        <v>0.92562096319029541</v>
      </c>
      <c r="O277" s="439">
        <v>0.2154620972816971</v>
      </c>
      <c r="P277" s="197">
        <v>0</v>
      </c>
      <c r="Q277" s="159">
        <v>0</v>
      </c>
      <c r="R277" s="159">
        <v>27134.072287334053</v>
      </c>
      <c r="S277" s="159">
        <v>69967.864475537441</v>
      </c>
      <c r="T277" s="159">
        <v>8635.8759917604621</v>
      </c>
      <c r="U277" s="309">
        <f t="shared" si="5"/>
        <v>105737.81275463196</v>
      </c>
      <c r="V277" s="44"/>
      <c r="W277" s="44"/>
      <c r="X277" s="110"/>
      <c r="Y277" s="110"/>
      <c r="Z277" s="111"/>
    </row>
    <row r="278" spans="1:26" s="45" customFormat="1" x14ac:dyDescent="0.25">
      <c r="A278" s="127">
        <v>893</v>
      </c>
      <c r="B278" s="124" t="s">
        <v>282</v>
      </c>
      <c r="C278" s="408">
        <v>7439</v>
      </c>
      <c r="D278" s="412">
        <v>1.1783333333333333E-2</v>
      </c>
      <c r="E278" s="420">
        <v>0</v>
      </c>
      <c r="F278" s="155">
        <v>0</v>
      </c>
      <c r="G278" s="419">
        <v>0</v>
      </c>
      <c r="H278" s="269">
        <v>3161</v>
      </c>
      <c r="I278" s="15">
        <v>3251</v>
      </c>
      <c r="J278" s="331">
        <v>0.97231621039680094</v>
      </c>
      <c r="K278" s="427">
        <v>0.97275057850503488</v>
      </c>
      <c r="L278" s="434">
        <v>0.54481075499999998</v>
      </c>
      <c r="M278" s="14">
        <f>Lisäosat[[#This Row],[HYTE-kerroin (sis. Kulttuurihyte)]]*Lisäosat[[#This Row],[Asukasmäärä 31.12.2024]]</f>
        <v>4052.8472064449998</v>
      </c>
      <c r="N278" s="427">
        <f>Lisäosat[[#This Row],[HYTE-kerroin (sis. Kulttuurihyte)]]/$N$7</f>
        <v>0.84621339657267935</v>
      </c>
      <c r="O278" s="439">
        <v>0</v>
      </c>
      <c r="P278" s="197">
        <v>5872.0899544999993</v>
      </c>
      <c r="Q278" s="159">
        <v>0</v>
      </c>
      <c r="R278" s="159">
        <v>101452.80758005533</v>
      </c>
      <c r="S278" s="159">
        <v>130117.26671834303</v>
      </c>
      <c r="T278" s="159">
        <v>0</v>
      </c>
      <c r="U278" s="309">
        <f t="shared" si="5"/>
        <v>237442.16425289836</v>
      </c>
      <c r="V278" s="44"/>
      <c r="W278" s="44"/>
      <c r="X278" s="110"/>
      <c r="Y278" s="110"/>
      <c r="Z278" s="111"/>
    </row>
    <row r="279" spans="1:26" s="45" customFormat="1" x14ac:dyDescent="0.25">
      <c r="A279" s="127">
        <v>895</v>
      </c>
      <c r="B279" s="124" t="s">
        <v>283</v>
      </c>
      <c r="C279" s="408">
        <v>14814</v>
      </c>
      <c r="D279" s="412">
        <v>0</v>
      </c>
      <c r="E279" s="420">
        <v>0</v>
      </c>
      <c r="F279" s="155">
        <v>1</v>
      </c>
      <c r="G279" s="419">
        <v>6.7503712704198725E-5</v>
      </c>
      <c r="H279" s="269">
        <v>7005</v>
      </c>
      <c r="I279" s="15">
        <v>5969</v>
      </c>
      <c r="J279" s="331">
        <v>1.1735634109566091</v>
      </c>
      <c r="K279" s="427">
        <v>1.1740876833211538</v>
      </c>
      <c r="L279" s="434">
        <v>0.705596789</v>
      </c>
      <c r="M279" s="14">
        <f>Lisäosat[[#This Row],[HYTE-kerroin (sis. Kulttuurihyte)]]*Lisäosat[[#This Row],[Asukasmäärä 31.12.2024]]</f>
        <v>10452.710832246001</v>
      </c>
      <c r="N279" s="427">
        <f>Lisäosat[[#This Row],[HYTE-kerroin (sis. Kulttuurihyte)]]/$N$7</f>
        <v>1.0959501991300928</v>
      </c>
      <c r="O279" s="439">
        <v>0</v>
      </c>
      <c r="P279" s="197">
        <v>0</v>
      </c>
      <c r="Q279" s="159">
        <v>0</v>
      </c>
      <c r="R279" s="159">
        <v>243848.94786888841</v>
      </c>
      <c r="S279" s="159">
        <v>335585.84718570579</v>
      </c>
      <c r="T279" s="159">
        <v>0</v>
      </c>
      <c r="U279" s="309">
        <f t="shared" si="5"/>
        <v>579434.79505459417</v>
      </c>
      <c r="V279" s="44"/>
      <c r="W279" s="44"/>
      <c r="X279" s="110"/>
      <c r="Y279" s="110"/>
      <c r="Z279" s="111"/>
    </row>
    <row r="280" spans="1:26" s="45" customFormat="1" x14ac:dyDescent="0.25">
      <c r="A280" s="127">
        <v>905</v>
      </c>
      <c r="B280" s="124" t="s">
        <v>284</v>
      </c>
      <c r="C280" s="408">
        <v>70361</v>
      </c>
      <c r="D280" s="412">
        <v>0</v>
      </c>
      <c r="E280" s="420">
        <v>0</v>
      </c>
      <c r="F280" s="155">
        <v>5</v>
      </c>
      <c r="G280" s="419">
        <v>7.10620940577877E-5</v>
      </c>
      <c r="H280" s="269">
        <v>39139</v>
      </c>
      <c r="I280" s="15">
        <v>31376</v>
      </c>
      <c r="J280" s="331">
        <v>1.2474184089750127</v>
      </c>
      <c r="K280" s="427">
        <v>1.2479756749844537</v>
      </c>
      <c r="L280" s="434">
        <v>0.71312010100000001</v>
      </c>
      <c r="M280" s="14">
        <f>Lisäosat[[#This Row],[HYTE-kerroin (sis. Kulttuurihyte)]]*Lisäosat[[#This Row],[Asukasmäärä 31.12.2024]]</f>
        <v>50175.843426460997</v>
      </c>
      <c r="N280" s="427">
        <f>Lisäosat[[#This Row],[HYTE-kerroin (sis. Kulttuurihyte)]]/$N$7</f>
        <v>1.1076355914292886</v>
      </c>
      <c r="O280" s="439">
        <v>1.3376548620853319</v>
      </c>
      <c r="P280" s="197">
        <v>0</v>
      </c>
      <c r="Q280" s="159">
        <v>0</v>
      </c>
      <c r="R280" s="159">
        <v>1231079.6068754876</v>
      </c>
      <c r="S280" s="159">
        <v>1610902.9700296563</v>
      </c>
      <c r="T280" s="159">
        <v>1031541.321912999</v>
      </c>
      <c r="U280" s="309">
        <f t="shared" si="5"/>
        <v>3873523.8988181427</v>
      </c>
      <c r="V280" s="44"/>
      <c r="W280" s="44"/>
      <c r="X280" s="110"/>
      <c r="Y280" s="110"/>
      <c r="Z280" s="111"/>
    </row>
    <row r="281" spans="1:26" s="45" customFormat="1" x14ac:dyDescent="0.25">
      <c r="A281" s="127">
        <v>908</v>
      </c>
      <c r="B281" s="124" t="s">
        <v>285</v>
      </c>
      <c r="C281" s="408">
        <v>20847</v>
      </c>
      <c r="D281" s="412">
        <v>0</v>
      </c>
      <c r="E281" s="420">
        <v>0</v>
      </c>
      <c r="F281" s="155">
        <v>1</v>
      </c>
      <c r="G281" s="419">
        <v>4.7968532642586462E-5</v>
      </c>
      <c r="H281" s="269">
        <v>6499</v>
      </c>
      <c r="I281" s="15">
        <v>8219</v>
      </c>
      <c r="J281" s="331">
        <v>0.79072879912398097</v>
      </c>
      <c r="K281" s="427">
        <v>0.79108204570048457</v>
      </c>
      <c r="L281" s="434">
        <v>0.68641591499999999</v>
      </c>
      <c r="M281" s="14">
        <f>Lisäosat[[#This Row],[HYTE-kerroin (sis. Kulttuurihyte)]]*Lisäosat[[#This Row],[Asukasmäärä 31.12.2024]]</f>
        <v>14309.712580005</v>
      </c>
      <c r="N281" s="427">
        <f>Lisäosat[[#This Row],[HYTE-kerroin (sis. Kulttuurihyte)]]/$N$7</f>
        <v>1.0661579962636634</v>
      </c>
      <c r="O281" s="439">
        <v>0.2448431524590918</v>
      </c>
      <c r="P281" s="197">
        <v>0</v>
      </c>
      <c r="Q281" s="159">
        <v>0</v>
      </c>
      <c r="R281" s="159">
        <v>231213.45744218639</v>
      </c>
      <c r="S281" s="159">
        <v>459415.46611340466</v>
      </c>
      <c r="T281" s="159">
        <v>55942.527384488974</v>
      </c>
      <c r="U281" s="309">
        <f t="shared" si="5"/>
        <v>746571.45094007999</v>
      </c>
      <c r="V281" s="44"/>
      <c r="W281" s="44"/>
      <c r="X281" s="110"/>
      <c r="Y281" s="110"/>
      <c r="Z281" s="111"/>
    </row>
    <row r="282" spans="1:26" s="45" customFormat="1" x14ac:dyDescent="0.25">
      <c r="A282" s="127">
        <v>915</v>
      </c>
      <c r="B282" s="124" t="s">
        <v>286</v>
      </c>
      <c r="C282" s="408">
        <v>19669</v>
      </c>
      <c r="D282" s="412">
        <v>7.091666666666667E-2</v>
      </c>
      <c r="E282" s="420">
        <v>0</v>
      </c>
      <c r="F282" s="155">
        <v>0</v>
      </c>
      <c r="G282" s="419">
        <v>0</v>
      </c>
      <c r="H282" s="269">
        <v>7924</v>
      </c>
      <c r="I282" s="15">
        <v>7035</v>
      </c>
      <c r="J282" s="331">
        <v>1.12636815920398</v>
      </c>
      <c r="K282" s="427">
        <v>1.1268713477770562</v>
      </c>
      <c r="L282" s="434">
        <v>0.69478042900000003</v>
      </c>
      <c r="M282" s="14">
        <f>Lisäosat[[#This Row],[HYTE-kerroin (sis. Kulttuurihyte)]]*Lisäosat[[#This Row],[Asukasmäärä 31.12.2024]]</f>
        <v>13665.636258001001</v>
      </c>
      <c r="N282" s="427">
        <f>Lisäosat[[#This Row],[HYTE-kerroin (sis. Kulttuurihyte)]]/$N$7</f>
        <v>1.0791499640940703</v>
      </c>
      <c r="O282" s="439">
        <v>0</v>
      </c>
      <c r="P282" s="197">
        <v>93441.665817500005</v>
      </c>
      <c r="Q282" s="159">
        <v>0</v>
      </c>
      <c r="R282" s="159">
        <v>310745.34420276538</v>
      </c>
      <c r="S282" s="159">
        <v>438737.29930664884</v>
      </c>
      <c r="T282" s="159">
        <v>0</v>
      </c>
      <c r="U282" s="309">
        <f t="shared" si="5"/>
        <v>842924.30932691414</v>
      </c>
      <c r="V282" s="44"/>
      <c r="W282" s="44"/>
      <c r="X282" s="110"/>
      <c r="Y282" s="110"/>
      <c r="Z282" s="111"/>
    </row>
    <row r="283" spans="1:26" s="45" customFormat="1" x14ac:dyDescent="0.25">
      <c r="A283" s="127">
        <v>918</v>
      </c>
      <c r="B283" s="124" t="s">
        <v>287</v>
      </c>
      <c r="C283" s="408">
        <v>2246</v>
      </c>
      <c r="D283" s="412">
        <v>0</v>
      </c>
      <c r="E283" s="420">
        <v>0</v>
      </c>
      <c r="F283" s="155">
        <v>0</v>
      </c>
      <c r="G283" s="419">
        <v>0</v>
      </c>
      <c r="H283" s="269">
        <v>661</v>
      </c>
      <c r="I283" s="15">
        <v>920</v>
      </c>
      <c r="J283" s="331">
        <v>0.71847826086956523</v>
      </c>
      <c r="K283" s="427">
        <v>0.718799230570208</v>
      </c>
      <c r="L283" s="434">
        <v>0.55131421599999997</v>
      </c>
      <c r="M283" s="14">
        <f>Lisäosat[[#This Row],[HYTE-kerroin (sis. Kulttuurihyte)]]*Lisäosat[[#This Row],[Asukasmäärä 31.12.2024]]</f>
        <v>1238.251729136</v>
      </c>
      <c r="N283" s="427">
        <f>Lisäosat[[#This Row],[HYTE-kerroin (sis. Kulttuurihyte)]]/$N$7</f>
        <v>0.85631473134219571</v>
      </c>
      <c r="O283" s="439">
        <v>0</v>
      </c>
      <c r="P283" s="197">
        <v>0</v>
      </c>
      <c r="Q283" s="159">
        <v>0</v>
      </c>
      <c r="R283" s="159">
        <v>22634.211467486835</v>
      </c>
      <c r="S283" s="159">
        <v>39754.2572659098</v>
      </c>
      <c r="T283" s="159">
        <v>0</v>
      </c>
      <c r="U283" s="309">
        <f t="shared" si="5"/>
        <v>62388.468733396636</v>
      </c>
      <c r="V283" s="44"/>
      <c r="W283" s="44"/>
      <c r="X283" s="110"/>
      <c r="Y283" s="110"/>
      <c r="Z283" s="111"/>
    </row>
    <row r="284" spans="1:26" s="45" customFormat="1" x14ac:dyDescent="0.25">
      <c r="A284" s="127">
        <v>921</v>
      </c>
      <c r="B284" s="124" t="s">
        <v>288</v>
      </c>
      <c r="C284" s="408">
        <v>1851</v>
      </c>
      <c r="D284" s="412">
        <v>1.6164666666666667</v>
      </c>
      <c r="E284" s="420">
        <v>0</v>
      </c>
      <c r="F284" s="155">
        <v>0</v>
      </c>
      <c r="G284" s="419">
        <v>0</v>
      </c>
      <c r="H284" s="269">
        <v>486</v>
      </c>
      <c r="I284" s="15">
        <v>611</v>
      </c>
      <c r="J284" s="331">
        <v>0.79541734860883795</v>
      </c>
      <c r="K284" s="427">
        <v>0.7957726897265498</v>
      </c>
      <c r="L284" s="434">
        <v>0.62528965700000005</v>
      </c>
      <c r="M284" s="14">
        <f>Lisäosat[[#This Row],[HYTE-kerroin (sis. Kulttuurihyte)]]*Lisäosat[[#This Row],[Asukasmäärä 31.12.2024]]</f>
        <v>1157.411155107</v>
      </c>
      <c r="N284" s="427">
        <f>Lisäosat[[#This Row],[HYTE-kerroin (sis. Kulttuurihyte)]]/$N$7</f>
        <v>0.97121519653505328</v>
      </c>
      <c r="O284" s="439">
        <v>0</v>
      </c>
      <c r="P284" s="197">
        <v>601318.27740599995</v>
      </c>
      <c r="Q284" s="159">
        <v>0</v>
      </c>
      <c r="R284" s="159">
        <v>20651.112986547487</v>
      </c>
      <c r="S284" s="159">
        <v>37158.858526014548</v>
      </c>
      <c r="T284" s="159">
        <v>0</v>
      </c>
      <c r="U284" s="309">
        <f t="shared" si="5"/>
        <v>659128.24891856196</v>
      </c>
      <c r="V284" s="44"/>
      <c r="W284" s="44"/>
      <c r="X284" s="110"/>
      <c r="Y284" s="110"/>
      <c r="Z284" s="111"/>
    </row>
    <row r="285" spans="1:26" s="45" customFormat="1" x14ac:dyDescent="0.25">
      <c r="A285" s="127">
        <v>922</v>
      </c>
      <c r="B285" s="124" t="s">
        <v>289</v>
      </c>
      <c r="C285" s="408">
        <v>4511</v>
      </c>
      <c r="D285" s="412">
        <v>0</v>
      </c>
      <c r="E285" s="420">
        <v>0</v>
      </c>
      <c r="F285" s="155">
        <v>0</v>
      </c>
      <c r="G285" s="419">
        <v>0</v>
      </c>
      <c r="H285" s="269">
        <v>940</v>
      </c>
      <c r="I285" s="15">
        <v>2059</v>
      </c>
      <c r="J285" s="331">
        <v>0.45653229723166588</v>
      </c>
      <c r="K285" s="427">
        <v>0.45673624638748145</v>
      </c>
      <c r="L285" s="434">
        <v>0.73055932099999998</v>
      </c>
      <c r="M285" s="14">
        <f>Lisäosat[[#This Row],[HYTE-kerroin (sis. Kulttuurihyte)]]*Lisäosat[[#This Row],[Asukasmäärä 31.12.2024]]</f>
        <v>3295.5530970310001</v>
      </c>
      <c r="N285" s="427">
        <f>Lisäosat[[#This Row],[HYTE-kerroin (sis. Kulttuurihyte)]]/$N$7</f>
        <v>1.1347226146834057</v>
      </c>
      <c r="O285" s="439">
        <v>0.50382756817033048</v>
      </c>
      <c r="P285" s="197">
        <v>0</v>
      </c>
      <c r="Q285" s="159">
        <v>0</v>
      </c>
      <c r="R285" s="159">
        <v>28885.927648504083</v>
      </c>
      <c r="S285" s="159">
        <v>105804.22588567756</v>
      </c>
      <c r="T285" s="159">
        <v>24909.517113779315</v>
      </c>
      <c r="U285" s="309">
        <f t="shared" si="5"/>
        <v>159599.67064796097</v>
      </c>
      <c r="V285" s="44"/>
      <c r="W285" s="44"/>
      <c r="X285" s="110"/>
      <c r="Y285" s="110"/>
      <c r="Z285" s="111"/>
    </row>
    <row r="286" spans="1:26" s="45" customFormat="1" x14ac:dyDescent="0.25">
      <c r="A286" s="127">
        <v>924</v>
      </c>
      <c r="B286" s="124" t="s">
        <v>290</v>
      </c>
      <c r="C286" s="408">
        <v>2931</v>
      </c>
      <c r="D286" s="412">
        <v>0.99025000000000007</v>
      </c>
      <c r="E286" s="420">
        <v>0</v>
      </c>
      <c r="F286" s="155">
        <v>0</v>
      </c>
      <c r="G286" s="419">
        <v>0</v>
      </c>
      <c r="H286" s="269">
        <v>980</v>
      </c>
      <c r="I286" s="15">
        <v>1166</v>
      </c>
      <c r="J286" s="331">
        <v>0.84048027444253859</v>
      </c>
      <c r="K286" s="427">
        <v>0.84085574676616526</v>
      </c>
      <c r="L286" s="434">
        <v>0.565710092</v>
      </c>
      <c r="M286" s="14">
        <f>Lisäosat[[#This Row],[HYTE-kerroin (sis. Kulttuurihyte)]]*Lisäosat[[#This Row],[Asukasmäärä 31.12.2024]]</f>
        <v>1658.096279652</v>
      </c>
      <c r="N286" s="427">
        <f>Lisäosat[[#This Row],[HYTE-kerroin (sis. Kulttuurihyte)]]/$N$7</f>
        <v>0.87867475822272079</v>
      </c>
      <c r="O286" s="439">
        <v>0</v>
      </c>
      <c r="P286" s="197">
        <v>194433.30002249999</v>
      </c>
      <c r="Q286" s="159">
        <v>0</v>
      </c>
      <c r="R286" s="159">
        <v>34552.965676678257</v>
      </c>
      <c r="S286" s="159">
        <v>53233.429456970931</v>
      </c>
      <c r="T286" s="159">
        <v>0</v>
      </c>
      <c r="U286" s="309">
        <f t="shared" si="5"/>
        <v>282219.69515614916</v>
      </c>
      <c r="V286" s="44"/>
      <c r="W286" s="44"/>
      <c r="X286" s="110"/>
      <c r="Y286" s="110"/>
      <c r="Z286" s="111"/>
    </row>
    <row r="287" spans="1:26" s="45" customFormat="1" x14ac:dyDescent="0.25">
      <c r="A287" s="127">
        <v>925</v>
      </c>
      <c r="B287" s="124" t="s">
        <v>291</v>
      </c>
      <c r="C287" s="408">
        <v>3352</v>
      </c>
      <c r="D287" s="412">
        <v>0.83401666666666663</v>
      </c>
      <c r="E287" s="420">
        <v>0</v>
      </c>
      <c r="F287" s="155">
        <v>0</v>
      </c>
      <c r="G287" s="419">
        <v>0</v>
      </c>
      <c r="H287" s="269">
        <v>1936</v>
      </c>
      <c r="I287" s="15">
        <v>1423</v>
      </c>
      <c r="J287" s="331">
        <v>1.3605059732958538</v>
      </c>
      <c r="K287" s="427">
        <v>1.3611137595278866</v>
      </c>
      <c r="L287" s="434">
        <v>0.65529865600000003</v>
      </c>
      <c r="M287" s="14">
        <f>Lisäosat[[#This Row],[HYTE-kerroin (sis. Kulttuurihyte)]]*Lisäosat[[#This Row],[Asukasmäärä 31.12.2024]]</f>
        <v>2196.561094912</v>
      </c>
      <c r="N287" s="427">
        <f>Lisäosat[[#This Row],[HYTE-kerroin (sis. Kulttuurihyte)]]/$N$7</f>
        <v>1.0178259081234031</v>
      </c>
      <c r="O287" s="439">
        <v>0</v>
      </c>
      <c r="P287" s="197">
        <v>187278.84282799996</v>
      </c>
      <c r="Q287" s="159">
        <v>0</v>
      </c>
      <c r="R287" s="159">
        <v>63965.595573563412</v>
      </c>
      <c r="S287" s="159">
        <v>70520.923018092813</v>
      </c>
      <c r="T287" s="159">
        <v>0</v>
      </c>
      <c r="U287" s="309">
        <f t="shared" si="5"/>
        <v>321765.3614196562</v>
      </c>
      <c r="V287" s="44"/>
      <c r="W287" s="44"/>
      <c r="X287" s="110"/>
      <c r="Y287" s="110"/>
      <c r="Z287" s="111"/>
    </row>
    <row r="288" spans="1:26" s="45" customFormat="1" x14ac:dyDescent="0.25">
      <c r="A288" s="127">
        <v>927</v>
      </c>
      <c r="B288" s="124" t="s">
        <v>292</v>
      </c>
      <c r="C288" s="408">
        <v>28799</v>
      </c>
      <c r="D288" s="412">
        <v>0</v>
      </c>
      <c r="E288" s="420">
        <v>0</v>
      </c>
      <c r="F288" s="155">
        <v>3</v>
      </c>
      <c r="G288" s="419">
        <v>1.0417028369040591E-4</v>
      </c>
      <c r="H288" s="269">
        <v>7697</v>
      </c>
      <c r="I288" s="15">
        <v>13366</v>
      </c>
      <c r="J288" s="331">
        <v>0.57586413287445759</v>
      </c>
      <c r="K288" s="427">
        <v>0.57612139179014965</v>
      </c>
      <c r="L288" s="434">
        <v>0.638022749</v>
      </c>
      <c r="M288" s="14">
        <f>Lisäosat[[#This Row],[HYTE-kerroin (sis. Kulttuurihyte)]]*Lisäosat[[#This Row],[Asukasmäärä 31.12.2024]]</f>
        <v>18374.417148451001</v>
      </c>
      <c r="N288" s="427">
        <f>Lisäosat[[#This Row],[HYTE-kerroin (sis. Kulttuurihyte)]]/$N$7</f>
        <v>0.99099254661727099</v>
      </c>
      <c r="O288" s="439">
        <v>0</v>
      </c>
      <c r="P288" s="197">
        <v>0</v>
      </c>
      <c r="Q288" s="159">
        <v>0</v>
      </c>
      <c r="R288" s="159">
        <v>232615.91386954655</v>
      </c>
      <c r="S288" s="159">
        <v>589913.41521513648</v>
      </c>
      <c r="T288" s="159">
        <v>0</v>
      </c>
      <c r="U288" s="309">
        <f t="shared" si="5"/>
        <v>822529.32908468298</v>
      </c>
      <c r="V288" s="44"/>
      <c r="W288" s="44"/>
      <c r="X288" s="110"/>
      <c r="Y288" s="110"/>
      <c r="Z288" s="111"/>
    </row>
    <row r="289" spans="1:26" s="45" customFormat="1" x14ac:dyDescent="0.25">
      <c r="A289" s="127">
        <v>931</v>
      </c>
      <c r="B289" s="124" t="s">
        <v>293</v>
      </c>
      <c r="C289" s="408">
        <v>5764</v>
      </c>
      <c r="D289" s="412">
        <v>1.4403999999999999</v>
      </c>
      <c r="E289" s="420">
        <v>0</v>
      </c>
      <c r="F289" s="155">
        <v>0</v>
      </c>
      <c r="G289" s="419">
        <v>0</v>
      </c>
      <c r="H289" s="269">
        <v>2085</v>
      </c>
      <c r="I289" s="15">
        <v>2020</v>
      </c>
      <c r="J289" s="331">
        <v>1.0321782178217822</v>
      </c>
      <c r="K289" s="427">
        <v>1.0326393284101294</v>
      </c>
      <c r="L289" s="434">
        <v>0.65008205100000005</v>
      </c>
      <c r="M289" s="14">
        <f>Lisäosat[[#This Row],[HYTE-kerroin (sis. Kulttuurihyte)]]*Lisäosat[[#This Row],[Asukasmäärä 31.12.2024]]</f>
        <v>3747.0729419640002</v>
      </c>
      <c r="N289" s="427">
        <f>Lisäosat[[#This Row],[HYTE-kerroin (sis. Kulttuurihyte)]]/$N$7</f>
        <v>1.0097233495833684</v>
      </c>
      <c r="O289" s="439">
        <v>0</v>
      </c>
      <c r="P289" s="197">
        <v>834273.25581599982</v>
      </c>
      <c r="Q289" s="159">
        <v>0</v>
      </c>
      <c r="R289" s="159">
        <v>83448.905907162916</v>
      </c>
      <c r="S289" s="159">
        <v>120300.33814925974</v>
      </c>
      <c r="T289" s="159">
        <v>0</v>
      </c>
      <c r="U289" s="309">
        <f t="shared" si="5"/>
        <v>1038022.4998724225</v>
      </c>
      <c r="V289" s="44"/>
      <c r="W289" s="44"/>
      <c r="X289" s="110"/>
      <c r="Y289" s="110"/>
      <c r="Z289" s="111"/>
    </row>
    <row r="290" spans="1:26" s="45" customFormat="1" x14ac:dyDescent="0.25">
      <c r="A290" s="127">
        <v>934</v>
      </c>
      <c r="B290" s="124" t="s">
        <v>294</v>
      </c>
      <c r="C290" s="408">
        <v>2607</v>
      </c>
      <c r="D290" s="412">
        <v>0.61865000000000003</v>
      </c>
      <c r="E290" s="420">
        <v>0</v>
      </c>
      <c r="F290" s="155">
        <v>0</v>
      </c>
      <c r="G290" s="419">
        <v>0</v>
      </c>
      <c r="H290" s="269">
        <v>927</v>
      </c>
      <c r="I290" s="15">
        <v>1025</v>
      </c>
      <c r="J290" s="331">
        <v>0.90439024390243905</v>
      </c>
      <c r="K290" s="427">
        <v>0.90479426707427202</v>
      </c>
      <c r="L290" s="434">
        <v>0.55019036799999999</v>
      </c>
      <c r="M290" s="14">
        <f>Lisäosat[[#This Row],[HYTE-kerroin (sis. Kulttuurihyte)]]*Lisäosat[[#This Row],[Asukasmäärä 31.12.2024]]</f>
        <v>1434.346289376</v>
      </c>
      <c r="N290" s="427">
        <f>Lisäosat[[#This Row],[HYTE-kerroin (sis. Kulttuurihyte)]]/$N$7</f>
        <v>0.85456914312723586</v>
      </c>
      <c r="O290" s="439">
        <v>0</v>
      </c>
      <c r="P290" s="197">
        <v>108042.8486445</v>
      </c>
      <c r="Q290" s="159">
        <v>0</v>
      </c>
      <c r="R290" s="159">
        <v>33070.35713276203</v>
      </c>
      <c r="S290" s="159">
        <v>46049.902499262993</v>
      </c>
      <c r="T290" s="159">
        <v>0</v>
      </c>
      <c r="U290" s="309">
        <f t="shared" si="5"/>
        <v>187163.10827652505</v>
      </c>
      <c r="V290" s="44"/>
      <c r="W290" s="44"/>
      <c r="X290" s="110"/>
      <c r="Y290" s="110"/>
      <c r="Z290" s="111"/>
    </row>
    <row r="291" spans="1:26" s="45" customFormat="1" x14ac:dyDescent="0.25">
      <c r="A291" s="127">
        <v>935</v>
      </c>
      <c r="B291" s="124" t="s">
        <v>295</v>
      </c>
      <c r="C291" s="408">
        <v>2831</v>
      </c>
      <c r="D291" s="412">
        <v>0.64713333333333334</v>
      </c>
      <c r="E291" s="420">
        <v>0</v>
      </c>
      <c r="F291" s="155">
        <v>0</v>
      </c>
      <c r="G291" s="419">
        <v>0</v>
      </c>
      <c r="H291" s="269">
        <v>1010</v>
      </c>
      <c r="I291" s="15">
        <v>1076</v>
      </c>
      <c r="J291" s="331">
        <v>0.93866171003717469</v>
      </c>
      <c r="K291" s="427">
        <v>0.93908104348744614</v>
      </c>
      <c r="L291" s="434">
        <v>0.66638368699999995</v>
      </c>
      <c r="M291" s="14">
        <f>Lisäosat[[#This Row],[HYTE-kerroin (sis. Kulttuurihyte)]]*Lisäosat[[#This Row],[Asukasmäärä 31.12.2024]]</f>
        <v>1886.5322178969998</v>
      </c>
      <c r="N291" s="427">
        <f>Lisäosat[[#This Row],[HYTE-kerroin (sis. Kulttuurihyte)]]/$N$7</f>
        <v>1.035043449531196</v>
      </c>
      <c r="O291" s="439">
        <v>0</v>
      </c>
      <c r="P291" s="197">
        <v>122727.98892199999</v>
      </c>
      <c r="Q291" s="159">
        <v>0</v>
      </c>
      <c r="R291" s="159">
        <v>37272.708846263704</v>
      </c>
      <c r="S291" s="159">
        <v>60567.399476223611</v>
      </c>
      <c r="T291" s="159">
        <v>0</v>
      </c>
      <c r="U291" s="309">
        <f t="shared" si="5"/>
        <v>220568.09724448732</v>
      </c>
      <c r="V291" s="44"/>
      <c r="W291" s="44"/>
      <c r="X291" s="110"/>
      <c r="Y291" s="110"/>
      <c r="Z291" s="111"/>
    </row>
    <row r="292" spans="1:26" s="45" customFormat="1" x14ac:dyDescent="0.25">
      <c r="A292" s="127">
        <v>936</v>
      </c>
      <c r="B292" s="124" t="s">
        <v>296</v>
      </c>
      <c r="C292" s="408">
        <v>6190</v>
      </c>
      <c r="D292" s="412">
        <v>1.0767333333333333</v>
      </c>
      <c r="E292" s="420">
        <v>0</v>
      </c>
      <c r="F292" s="155">
        <v>0</v>
      </c>
      <c r="G292" s="419">
        <v>0</v>
      </c>
      <c r="H292" s="269">
        <v>2227</v>
      </c>
      <c r="I292" s="15">
        <v>2228</v>
      </c>
      <c r="J292" s="331">
        <v>0.99955116696588864</v>
      </c>
      <c r="K292" s="427">
        <v>0.99999770189437742</v>
      </c>
      <c r="L292" s="434">
        <v>0.68004871</v>
      </c>
      <c r="M292" s="14">
        <f>Lisäosat[[#This Row],[HYTE-kerroin (sis. Kulttuurihyte)]]*Lisäosat[[#This Row],[Asukasmäärä 31.12.2024]]</f>
        <v>4209.5015149000001</v>
      </c>
      <c r="N292" s="427">
        <f>Lisäosat[[#This Row],[HYTE-kerroin (sis. Kulttuurihyte)]]/$N$7</f>
        <v>1.0562682976476283</v>
      </c>
      <c r="O292" s="439">
        <v>0</v>
      </c>
      <c r="P292" s="197">
        <v>669730.44831000001</v>
      </c>
      <c r="Q292" s="159">
        <v>0</v>
      </c>
      <c r="R292" s="159">
        <v>86783.600561661267</v>
      </c>
      <c r="S292" s="159">
        <v>135146.67675961042</v>
      </c>
      <c r="T292" s="159">
        <v>0</v>
      </c>
      <c r="U292" s="309">
        <f t="shared" si="5"/>
        <v>891660.72563127172</v>
      </c>
      <c r="V292" s="44"/>
      <c r="W292" s="44"/>
      <c r="X292" s="110"/>
      <c r="Y292" s="110"/>
      <c r="Z292" s="111"/>
    </row>
    <row r="293" spans="1:26" s="45" customFormat="1" x14ac:dyDescent="0.25">
      <c r="A293" s="127">
        <v>946</v>
      </c>
      <c r="B293" s="124" t="s">
        <v>297</v>
      </c>
      <c r="C293" s="408">
        <v>6210</v>
      </c>
      <c r="D293" s="412">
        <v>0.40866666666666668</v>
      </c>
      <c r="E293" s="420">
        <v>0</v>
      </c>
      <c r="F293" s="155">
        <v>0</v>
      </c>
      <c r="G293" s="419">
        <v>0</v>
      </c>
      <c r="H293" s="269">
        <v>2268</v>
      </c>
      <c r="I293" s="15">
        <v>2700</v>
      </c>
      <c r="J293" s="331">
        <v>0.84</v>
      </c>
      <c r="K293" s="427">
        <v>0.84037525776801314</v>
      </c>
      <c r="L293" s="434">
        <v>0.62270616099999998</v>
      </c>
      <c r="M293" s="14">
        <f>Lisäosat[[#This Row],[HYTE-kerroin (sis. Kulttuurihyte)]]*Lisäosat[[#This Row],[Asukasmäärä 31.12.2024]]</f>
        <v>3867.0052598100001</v>
      </c>
      <c r="N293" s="427">
        <f>Lisäosat[[#This Row],[HYTE-kerroin (sis. Kulttuurihyte)]]/$N$7</f>
        <v>0.96720244732786842</v>
      </c>
      <c r="O293" s="439">
        <v>0</v>
      </c>
      <c r="P293" s="197">
        <v>170008.5618</v>
      </c>
      <c r="Q293" s="159">
        <v>0</v>
      </c>
      <c r="R293" s="159">
        <v>73166.599517365845</v>
      </c>
      <c r="S293" s="159">
        <v>124150.78318071832</v>
      </c>
      <c r="T293" s="159">
        <v>0</v>
      </c>
      <c r="U293" s="309">
        <f t="shared" si="5"/>
        <v>367325.94449808414</v>
      </c>
      <c r="V293" s="44"/>
      <c r="W293" s="44"/>
      <c r="X293" s="110"/>
      <c r="Y293" s="110"/>
      <c r="Z293" s="111"/>
    </row>
    <row r="294" spans="1:26" s="45" customFormat="1" x14ac:dyDescent="0.25">
      <c r="A294" s="127">
        <v>976</v>
      </c>
      <c r="B294" s="124" t="s">
        <v>298</v>
      </c>
      <c r="C294" s="408">
        <v>3721</v>
      </c>
      <c r="D294" s="412">
        <v>1.7273999999999998</v>
      </c>
      <c r="E294" s="420">
        <v>0</v>
      </c>
      <c r="F294" s="155">
        <v>2</v>
      </c>
      <c r="G294" s="419">
        <v>5.3748992206396125E-4</v>
      </c>
      <c r="H294" s="269">
        <v>1138</v>
      </c>
      <c r="I294" s="15">
        <v>1273</v>
      </c>
      <c r="J294" s="331">
        <v>0.8939512961508248</v>
      </c>
      <c r="K294" s="427">
        <v>0.89435065587476059</v>
      </c>
      <c r="L294" s="434">
        <v>0.56197745899999996</v>
      </c>
      <c r="M294" s="14">
        <f>Lisäosat[[#This Row],[HYTE-kerroin (sis. Kulttuurihyte)]]*Lisäosat[[#This Row],[Asukasmäärä 31.12.2024]]</f>
        <v>2091.1181249389997</v>
      </c>
      <c r="N294" s="427">
        <f>Lisäosat[[#This Row],[HYTE-kerroin (sis. Kulttuurihyte)]]/$N$7</f>
        <v>0.87287714130693628</v>
      </c>
      <c r="O294" s="439">
        <v>0</v>
      </c>
      <c r="P294" s="197">
        <v>1291765.9057379998</v>
      </c>
      <c r="Q294" s="159">
        <v>0</v>
      </c>
      <c r="R294" s="159">
        <v>46656.860642949978</v>
      </c>
      <c r="S294" s="159">
        <v>67135.660670740297</v>
      </c>
      <c r="T294" s="159">
        <v>0</v>
      </c>
      <c r="U294" s="309">
        <f t="shared" si="5"/>
        <v>1405558.4270516902</v>
      </c>
      <c r="V294" s="44"/>
      <c r="W294" s="44"/>
      <c r="X294" s="110"/>
      <c r="Y294" s="110"/>
      <c r="Z294" s="111"/>
    </row>
    <row r="295" spans="1:26" s="45" customFormat="1" x14ac:dyDescent="0.25">
      <c r="A295" s="127">
        <v>977</v>
      </c>
      <c r="B295" s="124" t="s">
        <v>299</v>
      </c>
      <c r="C295" s="408">
        <v>15406</v>
      </c>
      <c r="D295" s="412">
        <v>0</v>
      </c>
      <c r="E295" s="420">
        <v>0</v>
      </c>
      <c r="F295" s="155">
        <v>1</v>
      </c>
      <c r="G295" s="419">
        <v>6.4909775412177079E-5</v>
      </c>
      <c r="H295" s="269">
        <v>6863</v>
      </c>
      <c r="I295" s="15">
        <v>6314</v>
      </c>
      <c r="J295" s="331">
        <v>1.0869496357301236</v>
      </c>
      <c r="K295" s="427">
        <v>1.087435214651846</v>
      </c>
      <c r="L295" s="434">
        <v>0.64314312200000001</v>
      </c>
      <c r="M295" s="14">
        <f>Lisäosat[[#This Row],[HYTE-kerroin (sis. Kulttuurihyte)]]*Lisäosat[[#This Row],[Asukasmäärä 31.12.2024]]</f>
        <v>9908.2629375319993</v>
      </c>
      <c r="N295" s="427">
        <f>Lisäosat[[#This Row],[HYTE-kerroin (sis. Kulttuurihyte)]]/$N$7</f>
        <v>0.99894563526004021</v>
      </c>
      <c r="O295" s="439">
        <v>0.10698522864487359</v>
      </c>
      <c r="P295" s="197">
        <v>0</v>
      </c>
      <c r="Q295" s="159">
        <v>0</v>
      </c>
      <c r="R295" s="159">
        <v>234877.43737530729</v>
      </c>
      <c r="S295" s="159">
        <v>318106.26596239046</v>
      </c>
      <c r="T295" s="159">
        <v>18064.430180232033</v>
      </c>
      <c r="U295" s="309">
        <f t="shared" si="5"/>
        <v>571048.13351792982</v>
      </c>
      <c r="V295" s="44"/>
      <c r="W295" s="44"/>
      <c r="X295" s="110"/>
      <c r="Y295" s="110"/>
      <c r="Z295" s="111"/>
    </row>
    <row r="296" spans="1:26" s="45" customFormat="1" x14ac:dyDescent="0.25">
      <c r="A296" s="127">
        <v>980</v>
      </c>
      <c r="B296" s="124" t="s">
        <v>300</v>
      </c>
      <c r="C296" s="408">
        <v>33704</v>
      </c>
      <c r="D296" s="412">
        <v>0</v>
      </c>
      <c r="E296" s="420">
        <v>0</v>
      </c>
      <c r="F296" s="155">
        <v>1</v>
      </c>
      <c r="G296" s="419">
        <v>2.9670068834559697E-5</v>
      </c>
      <c r="H296" s="269">
        <v>10178</v>
      </c>
      <c r="I296" s="15">
        <v>15252</v>
      </c>
      <c r="J296" s="331">
        <v>0.6673223183844742</v>
      </c>
      <c r="K296" s="427">
        <v>0.66762043491273892</v>
      </c>
      <c r="L296" s="434">
        <v>0.68679250999999997</v>
      </c>
      <c r="M296" s="14">
        <f>Lisäosat[[#This Row],[HYTE-kerroin (sis. Kulttuurihyte)]]*Lisäosat[[#This Row],[Asukasmäärä 31.12.2024]]</f>
        <v>23147.65475704</v>
      </c>
      <c r="N296" s="427">
        <f>Lisäosat[[#This Row],[HYTE-kerroin (sis. Kulttuurihyte)]]/$N$7</f>
        <v>1.0667429328332108</v>
      </c>
      <c r="O296" s="439">
        <v>0.16971382989020198</v>
      </c>
      <c r="P296" s="197">
        <v>0</v>
      </c>
      <c r="Q296" s="159">
        <v>0</v>
      </c>
      <c r="R296" s="159">
        <v>315470.7375189513</v>
      </c>
      <c r="S296" s="159">
        <v>743158.92371571192</v>
      </c>
      <c r="T296" s="159">
        <v>62691.582751908274</v>
      </c>
      <c r="U296" s="309">
        <f t="shared" si="5"/>
        <v>1121321.2439865717</v>
      </c>
      <c r="V296" s="44"/>
      <c r="W296" s="44"/>
      <c r="X296" s="110"/>
      <c r="Y296" s="110"/>
      <c r="Z296" s="111"/>
    </row>
    <row r="297" spans="1:26" s="45" customFormat="1" x14ac:dyDescent="0.25">
      <c r="A297" s="127">
        <v>981</v>
      </c>
      <c r="B297" s="124" t="s">
        <v>301</v>
      </c>
      <c r="C297" s="408">
        <v>2193</v>
      </c>
      <c r="D297" s="412">
        <v>0</v>
      </c>
      <c r="E297" s="420">
        <v>0</v>
      </c>
      <c r="F297" s="155">
        <v>0</v>
      </c>
      <c r="G297" s="419">
        <v>0</v>
      </c>
      <c r="H297" s="269">
        <v>559</v>
      </c>
      <c r="I297" s="15">
        <v>934</v>
      </c>
      <c r="J297" s="331">
        <v>0.59850107066381153</v>
      </c>
      <c r="K297" s="427">
        <v>0.59876844230182436</v>
      </c>
      <c r="L297" s="434">
        <v>0.53673579000000005</v>
      </c>
      <c r="M297" s="14">
        <f>Lisäosat[[#This Row],[HYTE-kerroin (sis. Kulttuurihyte)]]*Lisäosat[[#This Row],[Asukasmäärä 31.12.2024]]</f>
        <v>1177.0615874700002</v>
      </c>
      <c r="N297" s="427">
        <f>Lisäosat[[#This Row],[HYTE-kerroin (sis. Kulttuurihyte)]]/$N$7</f>
        <v>0.8336711633345425</v>
      </c>
      <c r="O297" s="439">
        <v>0</v>
      </c>
      <c r="P297" s="197">
        <v>0</v>
      </c>
      <c r="Q297" s="159">
        <v>0</v>
      </c>
      <c r="R297" s="159">
        <v>18409.650699429971</v>
      </c>
      <c r="S297" s="159">
        <v>37789.738600852113</v>
      </c>
      <c r="T297" s="159">
        <v>0</v>
      </c>
      <c r="U297" s="309">
        <f t="shared" si="5"/>
        <v>56199.389300282084</v>
      </c>
      <c r="V297" s="44"/>
      <c r="W297" s="44"/>
      <c r="X297" s="110"/>
      <c r="Y297" s="110"/>
      <c r="Z297" s="111"/>
    </row>
    <row r="298" spans="1:26" s="45" customFormat="1" x14ac:dyDescent="0.25">
      <c r="A298" s="127">
        <v>989</v>
      </c>
      <c r="B298" s="124" t="s">
        <v>302</v>
      </c>
      <c r="C298" s="408">
        <v>5220</v>
      </c>
      <c r="D298" s="412">
        <v>0.91591666666666671</v>
      </c>
      <c r="E298" s="420">
        <v>0</v>
      </c>
      <c r="F298" s="155">
        <v>0</v>
      </c>
      <c r="G298" s="419">
        <v>0</v>
      </c>
      <c r="H298" s="269">
        <v>1811</v>
      </c>
      <c r="I298" s="15">
        <v>1849</v>
      </c>
      <c r="J298" s="331">
        <v>0.97944835045970791</v>
      </c>
      <c r="K298" s="427">
        <v>0.97988590474765758</v>
      </c>
      <c r="L298" s="434">
        <v>0.65562975099999998</v>
      </c>
      <c r="M298" s="14">
        <f>Lisäosat[[#This Row],[HYTE-kerroin (sis. Kulttuurihyte)]]*Lisäosat[[#This Row],[Asukasmäärä 31.12.2024]]</f>
        <v>3422.3873002199998</v>
      </c>
      <c r="N298" s="427">
        <f>Lisäosat[[#This Row],[HYTE-kerroin (sis. Kulttuurihyte)]]/$N$7</f>
        <v>1.0183401729795332</v>
      </c>
      <c r="O298" s="439">
        <v>0</v>
      </c>
      <c r="P298" s="197">
        <v>320284.88415</v>
      </c>
      <c r="Q298" s="159">
        <v>0</v>
      </c>
      <c r="R298" s="159">
        <v>71712.362007414471</v>
      </c>
      <c r="S298" s="159">
        <v>109876.25698004189</v>
      </c>
      <c r="T298" s="159">
        <v>0</v>
      </c>
      <c r="U298" s="309">
        <f t="shared" si="5"/>
        <v>501873.50313745637</v>
      </c>
      <c r="V298" s="44"/>
      <c r="W298" s="44"/>
      <c r="X298" s="110"/>
      <c r="Y298" s="110"/>
      <c r="Z298" s="111"/>
    </row>
    <row r="299" spans="1:26" s="45" customFormat="1" x14ac:dyDescent="0.25">
      <c r="A299" s="127">
        <v>992</v>
      </c>
      <c r="B299" s="124" t="s">
        <v>303</v>
      </c>
      <c r="C299" s="409">
        <v>17740</v>
      </c>
      <c r="D299" s="413">
        <v>0</v>
      </c>
      <c r="E299" s="421">
        <v>0</v>
      </c>
      <c r="F299" s="422">
        <v>7</v>
      </c>
      <c r="G299" s="423">
        <v>3.9458850056369788E-4</v>
      </c>
      <c r="H299" s="394">
        <v>6839</v>
      </c>
      <c r="I299" s="402">
        <v>6335</v>
      </c>
      <c r="J299" s="428">
        <v>1.0795580110497238</v>
      </c>
      <c r="K299" s="429">
        <v>1.0800402878707562</v>
      </c>
      <c r="L299" s="435">
        <v>0.56363620800000003</v>
      </c>
      <c r="M299" s="436">
        <f>Lisäosat[[#This Row],[HYTE-kerroin (sis. Kulttuurihyte)]]*Lisäosat[[#This Row],[Asukasmäärä 31.12.2024]]</f>
        <v>9998.9063299200006</v>
      </c>
      <c r="N299" s="429">
        <f>Lisäosat[[#This Row],[HYTE-kerroin (sis. Kulttuurihyte)]]/$N$7</f>
        <v>0.87545355084450427</v>
      </c>
      <c r="O299" s="440">
        <v>0</v>
      </c>
      <c r="P299" s="197">
        <v>0</v>
      </c>
      <c r="Q299" s="159">
        <v>0</v>
      </c>
      <c r="R299" s="159">
        <v>268622.00418971753</v>
      </c>
      <c r="S299" s="159">
        <v>321016.38565425773</v>
      </c>
      <c r="T299" s="159">
        <v>0</v>
      </c>
      <c r="U299" s="309">
        <f t="shared" si="5"/>
        <v>589638.38984397519</v>
      </c>
      <c r="V299" s="44"/>
      <c r="W299" s="44"/>
      <c r="X299" s="110"/>
      <c r="Y299" s="110"/>
      <c r="Z299" s="111"/>
    </row>
  </sheetData>
  <phoneticPr fontId="50" type="noConversion"/>
  <pageMargins left="0.51181102362204722" right="0.51181102362204722" top="0.55118110236220474" bottom="0.55118110236220474" header="0.31496062992125984" footer="0.31496062992125984"/>
  <pageSetup paperSize="9" scale="80" orientation="landscape" r:id="rId1"/>
  <ignoredErrors>
    <ignoredError sqref="U6 U10:U185 U8:U9 U186:U299" formulaRange="1"/>
    <ignoredError sqref="M7" calculatedColum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17"/>
  <sheetViews>
    <sheetView zoomScale="90" zoomScaleNormal="90" workbookViewId="0">
      <pane xSplit="2" ySplit="4" topLeftCell="C5"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0.625" style="239" customWidth="1"/>
    <col min="2" max="3" width="20.625" style="239" customWidth="1"/>
    <col min="4" max="4" width="24.125" style="131" customWidth="1"/>
    <col min="5" max="5" width="30.375" style="131" bestFit="1" customWidth="1"/>
    <col min="6" max="6" width="20.625" style="131" bestFit="1" customWidth="1"/>
    <col min="7" max="7" width="23.5" style="36" customWidth="1"/>
    <col min="8" max="8" width="15.875" style="36" bestFit="1" customWidth="1"/>
    <col min="9" max="9" width="21.125" style="131" customWidth="1"/>
    <col min="10" max="10" width="21.375" style="131" bestFit="1" customWidth="1"/>
    <col min="11" max="11" width="28.625" style="131" customWidth="1"/>
    <col min="12" max="12" width="23.125" style="131" customWidth="1"/>
    <col min="13" max="13" width="22" style="131" customWidth="1"/>
    <col min="14" max="16" width="23.125" style="131" customWidth="1"/>
    <col min="17" max="17" width="25.125" style="248" bestFit="1" customWidth="1"/>
    <col min="18" max="18" width="8.625" style="21"/>
  </cols>
  <sheetData>
    <row r="1" spans="1:18" ht="23.25" x14ac:dyDescent="0.35">
      <c r="A1" s="312" t="s">
        <v>1093</v>
      </c>
      <c r="B1" s="238"/>
      <c r="C1" s="238"/>
      <c r="D1" s="41"/>
      <c r="E1" s="321"/>
      <c r="F1" s="41"/>
      <c r="G1" s="38"/>
      <c r="H1" s="38"/>
      <c r="I1" s="41"/>
      <c r="J1" s="41"/>
      <c r="K1" s="41"/>
      <c r="L1" s="41"/>
      <c r="M1" s="41"/>
      <c r="N1" s="41"/>
      <c r="O1" s="41"/>
      <c r="P1" s="41"/>
    </row>
    <row r="2" spans="1:18" ht="14.25" x14ac:dyDescent="0.2">
      <c r="A2" s="239" t="s">
        <v>355</v>
      </c>
      <c r="B2" s="240"/>
      <c r="C2" s="328"/>
      <c r="D2" s="328"/>
      <c r="E2" s="328"/>
      <c r="F2" s="328"/>
      <c r="G2" s="328"/>
      <c r="H2" s="328"/>
      <c r="I2" s="363"/>
      <c r="J2" s="328"/>
      <c r="K2" s="328"/>
      <c r="L2" s="328"/>
      <c r="M2" s="328"/>
      <c r="N2" s="328"/>
      <c r="O2" s="328"/>
      <c r="P2" s="328"/>
      <c r="Q2" s="338"/>
    </row>
    <row r="3" spans="1:18" s="212" customFormat="1" ht="71.25" x14ac:dyDescent="0.2">
      <c r="A3" s="246" t="s">
        <v>656</v>
      </c>
      <c r="B3" s="246" t="s">
        <v>3</v>
      </c>
      <c r="C3" s="246" t="s">
        <v>1096</v>
      </c>
      <c r="D3" s="252" t="s">
        <v>1097</v>
      </c>
      <c r="E3" s="252" t="s">
        <v>1098</v>
      </c>
      <c r="F3" s="252" t="s">
        <v>733</v>
      </c>
      <c r="G3" s="252" t="s">
        <v>718</v>
      </c>
      <c r="H3" s="252" t="s">
        <v>726</v>
      </c>
      <c r="I3" s="364" t="s">
        <v>713</v>
      </c>
      <c r="J3" s="364" t="s">
        <v>1078</v>
      </c>
      <c r="K3" s="364" t="s">
        <v>1049</v>
      </c>
      <c r="L3" s="364" t="s">
        <v>746</v>
      </c>
      <c r="M3" s="364" t="s">
        <v>1079</v>
      </c>
      <c r="N3" s="364" t="s">
        <v>1050</v>
      </c>
      <c r="O3" s="447" t="s">
        <v>747</v>
      </c>
      <c r="P3" s="447" t="s">
        <v>1080</v>
      </c>
      <c r="Q3" s="250" t="s">
        <v>1051</v>
      </c>
      <c r="R3" s="247"/>
    </row>
    <row r="4" spans="1:18" s="31" customFormat="1" x14ac:dyDescent="0.25">
      <c r="A4" s="237"/>
      <c r="B4" s="237" t="s">
        <v>359</v>
      </c>
      <c r="C4" s="241">
        <f t="shared" ref="C4:O4" si="0">SUM(C5:C296)</f>
        <v>-5493210.6600000001</v>
      </c>
      <c r="D4" s="241">
        <f t="shared" si="0"/>
        <v>-9977464.2599999998</v>
      </c>
      <c r="E4" s="241">
        <f t="shared" si="0"/>
        <v>-5493210.6600000001</v>
      </c>
      <c r="F4" s="241">
        <f t="shared" si="0"/>
        <v>-56053.169999999969</v>
      </c>
      <c r="G4" s="241">
        <f t="shared" si="0"/>
        <v>-102465194.76000004</v>
      </c>
      <c r="H4" s="241">
        <f t="shared" si="0"/>
        <v>-361027818.11645031</v>
      </c>
      <c r="I4" s="241">
        <f t="shared" si="0"/>
        <v>0.27999701583757997</v>
      </c>
      <c r="J4" s="241">
        <f t="shared" si="0"/>
        <v>9.2732079792767763E-9</v>
      </c>
      <c r="K4" s="241">
        <f t="shared" si="0"/>
        <v>-167038446.60000008</v>
      </c>
      <c r="L4" s="241">
        <f t="shared" si="0"/>
        <v>-64012720.140000015</v>
      </c>
      <c r="M4" s="241">
        <f t="shared" ref="M4" si="1">SUM(M5:M296)</f>
        <v>-75306468.503796846</v>
      </c>
      <c r="N4" s="241">
        <f t="shared" ref="N4" si="2">SUM(N5:N296)</f>
        <v>-21804683.13000001</v>
      </c>
      <c r="O4" s="448">
        <f t="shared" si="0"/>
        <v>216081015.58784497</v>
      </c>
      <c r="P4" s="448">
        <f t="shared" ref="P4" si="3">SUM(P5:P296)</f>
        <v>1920.2597915862716</v>
      </c>
      <c r="Q4" s="251">
        <f>SUM(Q5:Q296)</f>
        <v>-596592333.87261307</v>
      </c>
      <c r="R4" s="114"/>
    </row>
    <row r="5" spans="1:18" s="45" customFormat="1" x14ac:dyDescent="0.25">
      <c r="A5" s="239">
        <v>5</v>
      </c>
      <c r="B5" s="239" t="s">
        <v>12</v>
      </c>
      <c r="C5" s="326">
        <v>-8896.44</v>
      </c>
      <c r="D5" s="121">
        <v>-16158.84</v>
      </c>
      <c r="E5" s="121">
        <v>-8896.44</v>
      </c>
      <c r="F5" s="121">
        <v>-90.78</v>
      </c>
      <c r="G5" s="121">
        <v>-165945.84</v>
      </c>
      <c r="H5" s="121">
        <v>-319408.51384999999</v>
      </c>
      <c r="I5" s="121">
        <v>1109106.1207811574</v>
      </c>
      <c r="J5" s="34">
        <v>-38813.889167024558</v>
      </c>
      <c r="K5" s="34">
        <v>-270524.40000000002</v>
      </c>
      <c r="L5" s="34">
        <v>-103670.76</v>
      </c>
      <c r="M5" s="34">
        <v>-234385.00395360211</v>
      </c>
      <c r="N5" s="34">
        <v>-35313.42</v>
      </c>
      <c r="O5" s="449">
        <v>316760.57052561705</v>
      </c>
      <c r="P5" s="449">
        <v>73496.007155641535</v>
      </c>
      <c r="Q5" s="251">
        <f>SUM(LisäyksetVähennykset[[#This Row],[Kuntien yhdistymisavustus (-0,98 €/as)]:[TE25: Uudistuksen rahoituksen siirtymäajan porrastus (25 % kustannusperusteinen / 75 % vos-kriteerit)]])</f>
        <v>297258.37149178935</v>
      </c>
      <c r="R5" s="112"/>
    </row>
    <row r="6" spans="1:18" s="45" customFormat="1" x14ac:dyDescent="0.25">
      <c r="A6" s="239">
        <v>9</v>
      </c>
      <c r="B6" s="239" t="s">
        <v>13</v>
      </c>
      <c r="C6" s="326">
        <v>-2361.8000000000002</v>
      </c>
      <c r="D6" s="121">
        <v>-4289.8</v>
      </c>
      <c r="E6" s="121">
        <v>-2361.8000000000002</v>
      </c>
      <c r="F6" s="121">
        <v>-24.1</v>
      </c>
      <c r="G6" s="121">
        <v>-44054.8</v>
      </c>
      <c r="H6" s="121">
        <v>-71174.633449999994</v>
      </c>
      <c r="I6" s="121">
        <v>507818.30530274403</v>
      </c>
      <c r="J6" s="34">
        <v>-10342.762364337263</v>
      </c>
      <c r="K6" s="34">
        <v>-71818</v>
      </c>
      <c r="L6" s="34">
        <v>-27522.2</v>
      </c>
      <c r="M6" s="34">
        <v>-83247.6072447474</v>
      </c>
      <c r="N6" s="34">
        <v>-9374.9</v>
      </c>
      <c r="O6" s="449">
        <v>76029.623449555904</v>
      </c>
      <c r="P6" s="449">
        <v>-454.29378111229744</v>
      </c>
      <c r="Q6" s="251">
        <f>SUM(LisäyksetVähennykset[[#This Row],[Kuntien yhdistymisavustus (-0,98 €/as)]:[TE25: Uudistuksen rahoituksen siirtymäajan porrastus (25 % kustannusperusteinen / 75 % vos-kriteerit)]])</f>
        <v>256821.23191210296</v>
      </c>
      <c r="R6" s="112"/>
    </row>
    <row r="7" spans="1:18" s="45" customFormat="1" x14ac:dyDescent="0.25">
      <c r="A7" s="239">
        <v>10</v>
      </c>
      <c r="B7" s="239" t="s">
        <v>14</v>
      </c>
      <c r="C7" s="326">
        <v>-10564.4</v>
      </c>
      <c r="D7" s="121">
        <v>-19188.400000000001</v>
      </c>
      <c r="E7" s="121">
        <v>-10564.4</v>
      </c>
      <c r="F7" s="121">
        <v>-107.8</v>
      </c>
      <c r="G7" s="121">
        <v>-197058.40000000002</v>
      </c>
      <c r="H7" s="121">
        <v>-368426.34285000002</v>
      </c>
      <c r="I7" s="121">
        <v>-338822.04824569105</v>
      </c>
      <c r="J7" s="34">
        <v>-728458.86502881115</v>
      </c>
      <c r="K7" s="34">
        <v>-321244</v>
      </c>
      <c r="L7" s="34">
        <v>-123107.6</v>
      </c>
      <c r="M7" s="34">
        <v>-225441.16448339785</v>
      </c>
      <c r="N7" s="34">
        <v>-41934.200000000004</v>
      </c>
      <c r="O7" s="449">
        <v>534209.61680744821</v>
      </c>
      <c r="P7" s="449">
        <v>4477.9526616929215</v>
      </c>
      <c r="Q7" s="251">
        <f>SUM(LisäyksetVähennykset[[#This Row],[Kuntien yhdistymisavustus (-0,98 €/as)]:[TE25: Uudistuksen rahoituksen siirtymäajan porrastus (25 % kustannusperusteinen / 75 % vos-kriteerit)]])</f>
        <v>-1846230.0511387589</v>
      </c>
      <c r="R7" s="112"/>
    </row>
    <row r="8" spans="1:18" s="45" customFormat="1" x14ac:dyDescent="0.25">
      <c r="A8" s="239">
        <v>16</v>
      </c>
      <c r="B8" s="239" t="s">
        <v>15</v>
      </c>
      <c r="C8" s="326">
        <v>-7731.22</v>
      </c>
      <c r="D8" s="121">
        <v>-14042.42</v>
      </c>
      <c r="E8" s="121">
        <v>-7731.22</v>
      </c>
      <c r="F8" s="121">
        <v>-78.89</v>
      </c>
      <c r="G8" s="121">
        <v>-144210.92000000001</v>
      </c>
      <c r="H8" s="121">
        <v>-279735.76209999999</v>
      </c>
      <c r="I8" s="121">
        <v>2193579.711165017</v>
      </c>
      <c r="J8" s="34">
        <v>1721533.769598346</v>
      </c>
      <c r="K8" s="34">
        <v>-235092.2</v>
      </c>
      <c r="L8" s="34">
        <v>-90092.38</v>
      </c>
      <c r="M8" s="34">
        <v>-158554.59631114249</v>
      </c>
      <c r="N8" s="34">
        <v>-30688.210000000003</v>
      </c>
      <c r="O8" s="449">
        <v>294529.82823765307</v>
      </c>
      <c r="P8" s="449">
        <v>34872.074217785936</v>
      </c>
      <c r="Q8" s="251">
        <f>SUM(LisäyksetVähennykset[[#This Row],[Kuntien yhdistymisavustus (-0,98 €/as)]:[TE25: Uudistuksen rahoituksen siirtymäajan porrastus (25 % kustannusperusteinen / 75 % vos-kriteerit)]])</f>
        <v>3276557.5648076595</v>
      </c>
      <c r="R8" s="112"/>
    </row>
    <row r="9" spans="1:18" s="45" customFormat="1" x14ac:dyDescent="0.25">
      <c r="A9" s="239">
        <v>18</v>
      </c>
      <c r="B9" s="239" t="s">
        <v>16</v>
      </c>
      <c r="C9" s="326">
        <v>-4557.9799999999996</v>
      </c>
      <c r="D9" s="121">
        <v>-8278.7800000000007</v>
      </c>
      <c r="E9" s="121">
        <v>-4557.9799999999996</v>
      </c>
      <c r="F9" s="121">
        <v>-46.51</v>
      </c>
      <c r="G9" s="121">
        <v>-85020.28</v>
      </c>
      <c r="H9" s="121">
        <v>-101394.96</v>
      </c>
      <c r="I9" s="121">
        <v>-455651.56277451664</v>
      </c>
      <c r="J9" s="34">
        <v>-156698.89640664784</v>
      </c>
      <c r="K9" s="34">
        <v>-138599.80000000002</v>
      </c>
      <c r="L9" s="34">
        <v>-53114.42</v>
      </c>
      <c r="M9" s="34">
        <v>-61904.66201628714</v>
      </c>
      <c r="N9" s="34">
        <v>-18092.39</v>
      </c>
      <c r="O9" s="449">
        <v>135236.42157126064</v>
      </c>
      <c r="P9" s="449">
        <v>-4928.4505157470994</v>
      </c>
      <c r="Q9" s="251">
        <f>SUM(LisäyksetVähennykset[[#This Row],[Kuntien yhdistymisavustus (-0,98 €/as)]:[TE25: Uudistuksen rahoituksen siirtymäajan porrastus (25 % kustannusperusteinen / 75 % vos-kriteerit)]])</f>
        <v>-957610.2501419381</v>
      </c>
      <c r="R9" s="112"/>
    </row>
    <row r="10" spans="1:18" s="45" customFormat="1" x14ac:dyDescent="0.25">
      <c r="A10" s="239">
        <v>19</v>
      </c>
      <c r="B10" s="239" t="s">
        <v>17</v>
      </c>
      <c r="C10" s="326">
        <v>-3886.68</v>
      </c>
      <c r="D10" s="121">
        <v>-7059.4800000000005</v>
      </c>
      <c r="E10" s="121">
        <v>-3886.68</v>
      </c>
      <c r="F10" s="121">
        <v>-39.660000000000004</v>
      </c>
      <c r="G10" s="121">
        <v>-72498.48000000001</v>
      </c>
      <c r="H10" s="121">
        <v>-109305.08500000001</v>
      </c>
      <c r="I10" s="121">
        <v>-363181.43061748438</v>
      </c>
      <c r="J10" s="34">
        <v>-403520.12650864484</v>
      </c>
      <c r="K10" s="34">
        <v>-118186.8</v>
      </c>
      <c r="L10" s="34">
        <v>-45291.72</v>
      </c>
      <c r="M10" s="34">
        <v>-62335.167768773266</v>
      </c>
      <c r="N10" s="34">
        <v>-15427.74</v>
      </c>
      <c r="O10" s="449">
        <v>77081.081784552516</v>
      </c>
      <c r="P10" s="449">
        <v>-13656.603699062238</v>
      </c>
      <c r="Q10" s="251">
        <f>SUM(LisäyksetVähennykset[[#This Row],[Kuntien yhdistymisavustus (-0,98 €/as)]:[TE25: Uudistuksen rahoituksen siirtymäajan porrastus (25 % kustannusperusteinen / 75 % vos-kriteerit)]])</f>
        <v>-1141194.5718094122</v>
      </c>
      <c r="R10" s="112"/>
    </row>
    <row r="11" spans="1:18" s="45" customFormat="1" x14ac:dyDescent="0.25">
      <c r="A11" s="239">
        <v>20</v>
      </c>
      <c r="B11" s="239" t="s">
        <v>18</v>
      </c>
      <c r="C11" s="326">
        <v>-16059.26</v>
      </c>
      <c r="D11" s="121">
        <v>-29168.86</v>
      </c>
      <c r="E11" s="121">
        <v>-16059.26</v>
      </c>
      <c r="F11" s="121">
        <v>-163.87</v>
      </c>
      <c r="G11" s="121">
        <v>-299554.36000000004</v>
      </c>
      <c r="H11" s="121">
        <v>-919291.13399999996</v>
      </c>
      <c r="I11" s="121">
        <v>-2785117.3322464745</v>
      </c>
      <c r="J11" s="34">
        <v>-1928333.1933880118</v>
      </c>
      <c r="K11" s="34">
        <v>-488332.60000000003</v>
      </c>
      <c r="L11" s="34">
        <v>-187139.54</v>
      </c>
      <c r="M11" s="34">
        <v>-166184.12823311359</v>
      </c>
      <c r="N11" s="34">
        <v>-63745.43</v>
      </c>
      <c r="O11" s="449">
        <v>1028469.863971878</v>
      </c>
      <c r="P11" s="449">
        <v>-10792.743643912137</v>
      </c>
      <c r="Q11" s="251">
        <f>SUM(LisäyksetVähennykset[[#This Row],[Kuntien yhdistymisavustus (-0,98 €/as)]:[TE25: Uudistuksen rahoituksen siirtymäajan porrastus (25 % kustannusperusteinen / 75 % vos-kriteerit)]])</f>
        <v>-5881471.8475396335</v>
      </c>
      <c r="R11" s="112"/>
    </row>
    <row r="12" spans="1:18" s="45" customFormat="1" x14ac:dyDescent="0.25">
      <c r="A12" s="239">
        <v>46</v>
      </c>
      <c r="B12" s="239" t="s">
        <v>19</v>
      </c>
      <c r="C12" s="326">
        <v>-1262.24</v>
      </c>
      <c r="D12" s="121">
        <v>-2292.64</v>
      </c>
      <c r="E12" s="121">
        <v>-1262.24</v>
      </c>
      <c r="F12" s="121">
        <v>-12.88</v>
      </c>
      <c r="G12" s="121">
        <v>-23544.640000000003</v>
      </c>
      <c r="H12" s="121">
        <v>-35885.635000000002</v>
      </c>
      <c r="I12" s="121">
        <v>386486.75930091698</v>
      </c>
      <c r="J12" s="34">
        <v>244613.23978327421</v>
      </c>
      <c r="K12" s="34">
        <v>-38382.400000000001</v>
      </c>
      <c r="L12" s="34">
        <v>-14708.96</v>
      </c>
      <c r="M12" s="34">
        <v>-45577.052700670247</v>
      </c>
      <c r="N12" s="34">
        <v>-5010.32</v>
      </c>
      <c r="O12" s="449">
        <v>39422.009864600623</v>
      </c>
      <c r="P12" s="449">
        <v>10771.684965350993</v>
      </c>
      <c r="Q12" s="251">
        <f>SUM(LisäyksetVähennykset[[#This Row],[Kuntien yhdistymisavustus (-0,98 €/as)]:[TE25: Uudistuksen rahoituksen siirtymäajan porrastus (25 % kustannusperusteinen / 75 % vos-kriteerit)]])</f>
        <v>513354.68621347245</v>
      </c>
      <c r="R12" s="112"/>
    </row>
    <row r="13" spans="1:18" s="45" customFormat="1" x14ac:dyDescent="0.25">
      <c r="A13" s="239">
        <v>47</v>
      </c>
      <c r="B13" s="239" t="s">
        <v>20</v>
      </c>
      <c r="C13" s="326">
        <v>-1726.76</v>
      </c>
      <c r="D13" s="121">
        <v>-3136.36</v>
      </c>
      <c r="E13" s="121">
        <v>-1726.76</v>
      </c>
      <c r="F13" s="121">
        <v>-17.62</v>
      </c>
      <c r="G13" s="121">
        <v>-32209.360000000001</v>
      </c>
      <c r="H13" s="121">
        <v>-23854.27505</v>
      </c>
      <c r="I13" s="121">
        <v>-127873.58371498143</v>
      </c>
      <c r="J13" s="34">
        <v>513106.37581028906</v>
      </c>
      <c r="K13" s="34">
        <v>-52507.6</v>
      </c>
      <c r="L13" s="34">
        <v>-20122.04</v>
      </c>
      <c r="M13" s="34">
        <v>-68057.052555952003</v>
      </c>
      <c r="N13" s="34">
        <v>-6854.18</v>
      </c>
      <c r="O13" s="449">
        <v>44772.299622023187</v>
      </c>
      <c r="P13" s="449">
        <v>2490.7162598632785</v>
      </c>
      <c r="Q13" s="251">
        <f>SUM(LisäyksetVähennykset[[#This Row],[Kuntien yhdistymisavustus (-0,98 €/as)]:[TE25: Uudistuksen rahoituksen siirtymäajan porrastus (25 % kustannusperusteinen / 75 % vos-kriteerit)]])</f>
        <v>222283.80037124211</v>
      </c>
      <c r="R13" s="112"/>
    </row>
    <row r="14" spans="1:18" s="45" customFormat="1" x14ac:dyDescent="0.25">
      <c r="A14" s="239">
        <v>49</v>
      </c>
      <c r="B14" s="239" t="s">
        <v>21</v>
      </c>
      <c r="C14" s="326">
        <v>-314512.38</v>
      </c>
      <c r="D14" s="121">
        <v>-571257.18000000005</v>
      </c>
      <c r="E14" s="121">
        <v>-314512.38</v>
      </c>
      <c r="F14" s="121">
        <v>-3209.31</v>
      </c>
      <c r="G14" s="121">
        <v>-5866618.6800000006</v>
      </c>
      <c r="H14" s="121">
        <v>-26184153.306449998</v>
      </c>
      <c r="I14" s="121">
        <v>116403180.46761133</v>
      </c>
      <c r="J14" s="34">
        <v>34766284.262598157</v>
      </c>
      <c r="K14" s="34">
        <v>-9563743.8000000007</v>
      </c>
      <c r="L14" s="34">
        <v>-3665032.02</v>
      </c>
      <c r="M14" s="34">
        <v>-9493763.2050513588</v>
      </c>
      <c r="N14" s="34">
        <v>-1248421.5900000001</v>
      </c>
      <c r="O14" s="449">
        <v>9001638.3093743287</v>
      </c>
      <c r="P14" s="449">
        <v>-1364147.1086695418</v>
      </c>
      <c r="Q14" s="251">
        <f>SUM(LisäyksetVähennykset[[#This Row],[Kuntien yhdistymisavustus (-0,98 €/as)]:[TE25: Uudistuksen rahoituksen siirtymäajan porrastus (25 % kustannusperusteinen / 75 % vos-kriteerit)]])</f>
        <v>101581732.07941291</v>
      </c>
      <c r="R14" s="112"/>
    </row>
    <row r="15" spans="1:18" s="45" customFormat="1" x14ac:dyDescent="0.25">
      <c r="A15" s="239">
        <v>50</v>
      </c>
      <c r="B15" s="239" t="s">
        <v>22</v>
      </c>
      <c r="C15" s="326">
        <v>-10862.32</v>
      </c>
      <c r="D15" s="121">
        <v>-19729.52</v>
      </c>
      <c r="E15" s="121">
        <v>-10862.32</v>
      </c>
      <c r="F15" s="121">
        <v>-110.84</v>
      </c>
      <c r="G15" s="121">
        <v>-202615.52000000002</v>
      </c>
      <c r="H15" s="121">
        <v>-265834.45750000002</v>
      </c>
      <c r="I15" s="121">
        <v>-901823.83140918578</v>
      </c>
      <c r="J15" s="34">
        <v>-195265.51179233394</v>
      </c>
      <c r="K15" s="34">
        <v>-330303.2</v>
      </c>
      <c r="L15" s="34">
        <v>-126579.28</v>
      </c>
      <c r="M15" s="34">
        <v>-110686.01939475819</v>
      </c>
      <c r="N15" s="34">
        <v>-43116.76</v>
      </c>
      <c r="O15" s="449">
        <v>295813.22828237887</v>
      </c>
      <c r="P15" s="449">
        <v>-39204.288229627564</v>
      </c>
      <c r="Q15" s="251">
        <f>SUM(LisäyksetVähennykset[[#This Row],[Kuntien yhdistymisavustus (-0,98 €/as)]:[TE25: Uudistuksen rahoituksen siirtymäajan porrastus (25 % kustannusperusteinen / 75 % vos-kriteerit)]])</f>
        <v>-1961180.6400435264</v>
      </c>
      <c r="R15" s="112"/>
    </row>
    <row r="16" spans="1:18" s="104" customFormat="1" x14ac:dyDescent="0.25">
      <c r="A16" s="239">
        <v>51</v>
      </c>
      <c r="B16" s="239" t="s">
        <v>23</v>
      </c>
      <c r="C16" s="326">
        <v>-8870.9599999999991</v>
      </c>
      <c r="D16" s="121">
        <v>-16112.56</v>
      </c>
      <c r="E16" s="121">
        <v>-8870.9599999999991</v>
      </c>
      <c r="F16" s="121">
        <v>-90.52</v>
      </c>
      <c r="G16" s="121">
        <v>-165470.56</v>
      </c>
      <c r="H16" s="121">
        <v>-147897.033</v>
      </c>
      <c r="I16" s="121">
        <v>-4094168.4345235913</v>
      </c>
      <c r="J16" s="121">
        <v>-4225839.7226943728</v>
      </c>
      <c r="K16" s="121">
        <v>-269749.60000000003</v>
      </c>
      <c r="L16" s="121">
        <v>-103373.84</v>
      </c>
      <c r="M16" s="34">
        <v>0</v>
      </c>
      <c r="N16" s="34">
        <v>-35212.28</v>
      </c>
      <c r="O16" s="450">
        <v>263763.15918738878</v>
      </c>
      <c r="P16" s="450">
        <v>-22321.229255780694</v>
      </c>
      <c r="Q16" s="251">
        <f>SUM(LisäyksetVähennykset[[#This Row],[Kuntien yhdistymisavustus (-0,98 €/as)]:[TE25: Uudistuksen rahoituksen siirtymäajan porrastus (25 % kustannusperusteinen / 75 % vos-kriteerit)]])</f>
        <v>-8834214.5402863529</v>
      </c>
      <c r="R16" s="60"/>
    </row>
    <row r="17" spans="1:18" s="45" customFormat="1" x14ac:dyDescent="0.25">
      <c r="A17" s="239">
        <v>52</v>
      </c>
      <c r="B17" s="239" t="s">
        <v>24</v>
      </c>
      <c r="C17" s="326">
        <v>-2226.56</v>
      </c>
      <c r="D17" s="121">
        <v>-4044.16</v>
      </c>
      <c r="E17" s="121">
        <v>-2226.56</v>
      </c>
      <c r="F17" s="121">
        <v>-22.72</v>
      </c>
      <c r="G17" s="121">
        <v>-41532.160000000003</v>
      </c>
      <c r="H17" s="121">
        <v>-36858.004999999997</v>
      </c>
      <c r="I17" s="121">
        <v>435938.46574912104</v>
      </c>
      <c r="J17" s="34">
        <v>66323.658127562143</v>
      </c>
      <c r="K17" s="34">
        <v>-67705.600000000006</v>
      </c>
      <c r="L17" s="34">
        <v>-25946.240000000002</v>
      </c>
      <c r="M17" s="34">
        <v>-57063.604777697874</v>
      </c>
      <c r="N17" s="34">
        <v>-8838.08</v>
      </c>
      <c r="O17" s="449">
        <v>65695.45264651801</v>
      </c>
      <c r="P17" s="449">
        <v>104.8791093880136</v>
      </c>
      <c r="Q17" s="251">
        <f>SUM(LisäyksetVähennykset[[#This Row],[Kuntien yhdistymisavustus (-0,98 €/as)]:[TE25: Uudistuksen rahoituksen siirtymäajan porrastus (25 % kustannusperusteinen / 75 % vos-kriteerit)]])</f>
        <v>321598.76585489127</v>
      </c>
      <c r="R17" s="112"/>
    </row>
    <row r="18" spans="1:18" s="45" customFormat="1" x14ac:dyDescent="0.25">
      <c r="A18" s="239">
        <v>61</v>
      </c>
      <c r="B18" s="239" t="s">
        <v>25</v>
      </c>
      <c r="C18" s="326">
        <v>-16148.44</v>
      </c>
      <c r="D18" s="121">
        <v>-29330.84</v>
      </c>
      <c r="E18" s="121">
        <v>-16148.44</v>
      </c>
      <c r="F18" s="121">
        <v>-164.78</v>
      </c>
      <c r="G18" s="121">
        <v>-301217.84000000003</v>
      </c>
      <c r="H18" s="121">
        <v>-1163563.71395</v>
      </c>
      <c r="I18" s="121">
        <v>680225.8650918114</v>
      </c>
      <c r="J18" s="34">
        <v>668634.16471422755</v>
      </c>
      <c r="K18" s="34">
        <v>-491044.4</v>
      </c>
      <c r="L18" s="34">
        <v>-188178.76</v>
      </c>
      <c r="M18" s="34">
        <v>-200780.31087635364</v>
      </c>
      <c r="N18" s="34">
        <v>-64099.420000000006</v>
      </c>
      <c r="O18" s="449">
        <v>1310691.9463011723</v>
      </c>
      <c r="P18" s="449">
        <v>67883.274314023729</v>
      </c>
      <c r="Q18" s="251">
        <f>SUM(LisäyksetVähennykset[[#This Row],[Kuntien yhdistymisavustus (-0,98 €/as)]:[TE25: Uudistuksen rahoituksen siirtymäajan porrastus (25 % kustannusperusteinen / 75 % vos-kriteerit)]])</f>
        <v>256758.30559488124</v>
      </c>
      <c r="R18" s="112"/>
    </row>
    <row r="19" spans="1:18" s="45" customFormat="1" x14ac:dyDescent="0.25">
      <c r="A19" s="239">
        <v>69</v>
      </c>
      <c r="B19" s="239" t="s">
        <v>26</v>
      </c>
      <c r="C19" s="326">
        <v>-6362.16</v>
      </c>
      <c r="D19" s="121">
        <v>-11555.76</v>
      </c>
      <c r="E19" s="121">
        <v>-6362.16</v>
      </c>
      <c r="F19" s="121">
        <v>-64.92</v>
      </c>
      <c r="G19" s="121">
        <v>-118673.76000000001</v>
      </c>
      <c r="H19" s="121">
        <v>-219726.198</v>
      </c>
      <c r="I19" s="121">
        <v>-1819379.0551378445</v>
      </c>
      <c r="J19" s="34">
        <v>-1692938.6055470835</v>
      </c>
      <c r="K19" s="34">
        <v>-193461.6</v>
      </c>
      <c r="L19" s="34">
        <v>-74138.64</v>
      </c>
      <c r="M19" s="34">
        <v>-77990.092355977322</v>
      </c>
      <c r="N19" s="34">
        <v>-25253.88</v>
      </c>
      <c r="O19" s="449">
        <v>225377.20761484338</v>
      </c>
      <c r="P19" s="449">
        <v>-12493.271434687034</v>
      </c>
      <c r="Q19" s="251">
        <f>SUM(LisäyksetVähennykset[[#This Row],[Kuntien yhdistymisavustus (-0,98 €/as)]:[TE25: Uudistuksen rahoituksen siirtymäajan porrastus (25 % kustannusperusteinen / 75 % vos-kriteerit)]])</f>
        <v>-4033022.8948607496</v>
      </c>
      <c r="R19" s="112"/>
    </row>
    <row r="20" spans="1:18" s="45" customFormat="1" x14ac:dyDescent="0.25">
      <c r="A20" s="239">
        <v>71</v>
      </c>
      <c r="B20" s="239" t="s">
        <v>27</v>
      </c>
      <c r="C20" s="326">
        <v>-6237.7</v>
      </c>
      <c r="D20" s="121">
        <v>-11329.7</v>
      </c>
      <c r="E20" s="121">
        <v>-6237.7</v>
      </c>
      <c r="F20" s="121">
        <v>-63.65</v>
      </c>
      <c r="G20" s="121">
        <v>-116352.20000000001</v>
      </c>
      <c r="H20" s="121">
        <v>-166791.67499999999</v>
      </c>
      <c r="I20" s="121">
        <v>-306682.04770555964</v>
      </c>
      <c r="J20" s="34">
        <v>-614375.03382315312</v>
      </c>
      <c r="K20" s="34">
        <v>-189677</v>
      </c>
      <c r="L20" s="34">
        <v>-72688.3</v>
      </c>
      <c r="M20" s="34">
        <v>-177548.2101842082</v>
      </c>
      <c r="N20" s="34">
        <v>-24759.850000000002</v>
      </c>
      <c r="O20" s="449">
        <v>216053.06066545047</v>
      </c>
      <c r="P20" s="449">
        <v>-19981.862205379395</v>
      </c>
      <c r="Q20" s="251">
        <f>SUM(LisäyksetVähennykset[[#This Row],[Kuntien yhdistymisavustus (-0,98 €/as)]:[TE25: Uudistuksen rahoituksen siirtymäajan porrastus (25 % kustannusperusteinen / 75 % vos-kriteerit)]])</f>
        <v>-1496671.8682528499</v>
      </c>
      <c r="R20" s="112"/>
    </row>
    <row r="21" spans="1:18" s="45" customFormat="1" x14ac:dyDescent="0.25">
      <c r="A21" s="239">
        <v>72</v>
      </c>
      <c r="B21" s="239" t="s">
        <v>28</v>
      </c>
      <c r="C21" s="326">
        <v>-908.46</v>
      </c>
      <c r="D21" s="121">
        <v>-1650.06</v>
      </c>
      <c r="E21" s="121">
        <v>-908.46</v>
      </c>
      <c r="F21" s="121">
        <v>-9.27</v>
      </c>
      <c r="G21" s="121">
        <v>-16945.560000000001</v>
      </c>
      <c r="H21" s="121">
        <v>-18757.084999999999</v>
      </c>
      <c r="I21" s="121">
        <v>-171618.28273126914</v>
      </c>
      <c r="J21" s="34">
        <v>-47123.012701797095</v>
      </c>
      <c r="K21" s="34">
        <v>-27624.600000000002</v>
      </c>
      <c r="L21" s="34">
        <v>-10586.34</v>
      </c>
      <c r="M21" s="34">
        <v>-31636.38872608736</v>
      </c>
      <c r="N21" s="34">
        <v>-3606.03</v>
      </c>
      <c r="O21" s="449">
        <v>38544.153724807999</v>
      </c>
      <c r="P21" s="449">
        <v>7690.3149475342325</v>
      </c>
      <c r="Q21" s="251">
        <f>SUM(LisäyksetVähennykset[[#This Row],[Kuntien yhdistymisavustus (-0,98 €/as)]:[TE25: Uudistuksen rahoituksen siirtymäajan porrastus (25 % kustannusperusteinen / 75 % vos-kriteerit)]])</f>
        <v>-285139.08048681141</v>
      </c>
      <c r="R21" s="112"/>
    </row>
    <row r="22" spans="1:18" s="45" customFormat="1" x14ac:dyDescent="0.25">
      <c r="A22" s="239">
        <v>74</v>
      </c>
      <c r="B22" s="239" t="s">
        <v>29</v>
      </c>
      <c r="C22" s="326">
        <v>-965.3</v>
      </c>
      <c r="D22" s="121">
        <v>-1753.3</v>
      </c>
      <c r="E22" s="121">
        <v>-965.3</v>
      </c>
      <c r="F22" s="121">
        <v>-9.85</v>
      </c>
      <c r="G22" s="121">
        <v>-18005.800000000003</v>
      </c>
      <c r="H22" s="121">
        <v>-21849.514999999999</v>
      </c>
      <c r="I22" s="121">
        <v>202287.86616323752</v>
      </c>
      <c r="J22" s="34">
        <v>22994.161460518113</v>
      </c>
      <c r="K22" s="34">
        <v>-29353</v>
      </c>
      <c r="L22" s="34">
        <v>-11248.7</v>
      </c>
      <c r="M22" s="34">
        <v>-30070.405002507548</v>
      </c>
      <c r="N22" s="34">
        <v>-3831.65</v>
      </c>
      <c r="O22" s="449">
        <v>13527.519571801931</v>
      </c>
      <c r="P22" s="449">
        <v>5194.9684458611155</v>
      </c>
      <c r="Q22" s="251">
        <f>SUM(LisäyksetVähennykset[[#This Row],[Kuntien yhdistymisavustus (-0,98 €/as)]:[TE25: Uudistuksen rahoituksen siirtymäajan porrastus (25 % kustannusperusteinen / 75 % vos-kriteerit)]])</f>
        <v>125951.69563891111</v>
      </c>
      <c r="R22" s="112"/>
    </row>
    <row r="23" spans="1:18" s="45" customFormat="1" x14ac:dyDescent="0.25">
      <c r="A23" s="239">
        <v>75</v>
      </c>
      <c r="B23" s="239" t="s">
        <v>30</v>
      </c>
      <c r="C23" s="326">
        <v>-18924.78</v>
      </c>
      <c r="D23" s="121">
        <v>-34373.58</v>
      </c>
      <c r="E23" s="121">
        <v>-18924.78</v>
      </c>
      <c r="F23" s="121">
        <v>-193.11</v>
      </c>
      <c r="G23" s="121">
        <v>-353005.08</v>
      </c>
      <c r="H23" s="121">
        <v>-729859.14445000002</v>
      </c>
      <c r="I23" s="121">
        <v>-4035140.9718102282</v>
      </c>
      <c r="J23" s="34">
        <v>-321292.63878445694</v>
      </c>
      <c r="K23" s="34">
        <v>-575467.80000000005</v>
      </c>
      <c r="L23" s="34">
        <v>-220531.62</v>
      </c>
      <c r="M23" s="34">
        <v>-35616.961013403525</v>
      </c>
      <c r="N23" s="34">
        <v>-75119.790000000008</v>
      </c>
      <c r="O23" s="449">
        <v>898453.91864475072</v>
      </c>
      <c r="P23" s="449">
        <v>46779.052604925004</v>
      </c>
      <c r="Q23" s="251">
        <f>SUM(LisäyksetVähennykset[[#This Row],[Kuntien yhdistymisavustus (-0,98 €/as)]:[TE25: Uudistuksen rahoituksen siirtymäajan porrastus (25 % kustannusperusteinen / 75 % vos-kriteerit)]])</f>
        <v>-5473217.2848084141</v>
      </c>
      <c r="R23" s="112"/>
    </row>
    <row r="24" spans="1:18" s="45" customFormat="1" x14ac:dyDescent="0.25">
      <c r="A24" s="239">
        <v>77</v>
      </c>
      <c r="B24" s="239" t="s">
        <v>31</v>
      </c>
      <c r="C24" s="326">
        <v>-4418.82</v>
      </c>
      <c r="D24" s="121">
        <v>-8026.02</v>
      </c>
      <c r="E24" s="121">
        <v>-4418.82</v>
      </c>
      <c r="F24" s="121">
        <v>-45.09</v>
      </c>
      <c r="G24" s="121">
        <v>-82424.52</v>
      </c>
      <c r="H24" s="121">
        <v>-123815.5425</v>
      </c>
      <c r="I24" s="121">
        <v>-411774.1259344237</v>
      </c>
      <c r="J24" s="34">
        <v>-106120.50299592156</v>
      </c>
      <c r="K24" s="34">
        <v>-134368.20000000001</v>
      </c>
      <c r="L24" s="34">
        <v>-51492.78</v>
      </c>
      <c r="M24" s="34">
        <v>-60613.578318194093</v>
      </c>
      <c r="N24" s="34">
        <v>-17540.010000000002</v>
      </c>
      <c r="O24" s="449">
        <v>207058.29587333102</v>
      </c>
      <c r="P24" s="449">
        <v>18604.11232586304</v>
      </c>
      <c r="Q24" s="251">
        <f>SUM(LisäyksetVähennykset[[#This Row],[Kuntien yhdistymisavustus (-0,98 €/as)]:[TE25: Uudistuksen rahoituksen siirtymäajan porrastus (25 % kustannusperusteinen / 75 % vos-kriteerit)]])</f>
        <v>-779395.6015493453</v>
      </c>
      <c r="R24" s="112"/>
    </row>
    <row r="25" spans="1:18" s="45" customFormat="1" x14ac:dyDescent="0.25">
      <c r="A25" s="239">
        <v>78</v>
      </c>
      <c r="B25" s="239" t="s">
        <v>32</v>
      </c>
      <c r="C25" s="326">
        <v>-7547.96</v>
      </c>
      <c r="D25" s="121">
        <v>-13709.56</v>
      </c>
      <c r="E25" s="121">
        <v>-7547.96</v>
      </c>
      <c r="F25" s="121">
        <v>-77.02</v>
      </c>
      <c r="G25" s="121">
        <v>-140792.56</v>
      </c>
      <c r="H25" s="121">
        <v>-364125.91499999998</v>
      </c>
      <c r="I25" s="121">
        <v>-2245375.2181295166</v>
      </c>
      <c r="J25" s="34">
        <v>-533049.49781966663</v>
      </c>
      <c r="K25" s="34">
        <v>-229519.6</v>
      </c>
      <c r="L25" s="34">
        <v>-87956.84</v>
      </c>
      <c r="M25" s="34">
        <v>0</v>
      </c>
      <c r="N25" s="34">
        <v>-29960.780000000002</v>
      </c>
      <c r="O25" s="449">
        <v>329720.40269825689</v>
      </c>
      <c r="P25" s="449">
        <v>-2340.678577495215</v>
      </c>
      <c r="Q25" s="251">
        <f>SUM(LisäyksetVähennykset[[#This Row],[Kuntien yhdistymisavustus (-0,98 €/as)]:[TE25: Uudistuksen rahoituksen siirtymäajan porrastus (25 % kustannusperusteinen / 75 % vos-kriteerit)]])</f>
        <v>-3332283.1868284214</v>
      </c>
      <c r="R25" s="112"/>
    </row>
    <row r="26" spans="1:18" s="45" customFormat="1" x14ac:dyDescent="0.25">
      <c r="A26" s="239">
        <v>79</v>
      </c>
      <c r="B26" s="239" t="s">
        <v>33</v>
      </c>
      <c r="C26" s="326">
        <v>-6514.0599999999995</v>
      </c>
      <c r="D26" s="121">
        <v>-11831.66</v>
      </c>
      <c r="E26" s="121">
        <v>-6514.0599999999995</v>
      </c>
      <c r="F26" s="121">
        <v>-66.47</v>
      </c>
      <c r="G26" s="121">
        <v>-121507.16</v>
      </c>
      <c r="H26" s="121">
        <v>-329654.6225</v>
      </c>
      <c r="I26" s="121">
        <v>-1053593.8958628413</v>
      </c>
      <c r="J26" s="34">
        <v>-711728.63719219819</v>
      </c>
      <c r="K26" s="34">
        <v>-198080.6</v>
      </c>
      <c r="L26" s="34">
        <v>-75908.740000000005</v>
      </c>
      <c r="M26" s="34">
        <v>0</v>
      </c>
      <c r="N26" s="34">
        <v>-25856.83</v>
      </c>
      <c r="O26" s="449">
        <v>405339.7434121992</v>
      </c>
      <c r="P26" s="449">
        <v>-21428.914522479521</v>
      </c>
      <c r="Q26" s="251">
        <f>SUM(LisäyksetVähennykset[[#This Row],[Kuntien yhdistymisavustus (-0,98 €/as)]:[TE25: Uudistuksen rahoituksen siirtymäajan porrastus (25 % kustannusperusteinen / 75 % vos-kriteerit)]])</f>
        <v>-2157345.9066653196</v>
      </c>
      <c r="R26" s="112"/>
    </row>
    <row r="27" spans="1:18" s="45" customFormat="1" x14ac:dyDescent="0.25">
      <c r="A27" s="239">
        <v>81</v>
      </c>
      <c r="B27" s="239" t="s">
        <v>34</v>
      </c>
      <c r="C27" s="326">
        <v>-2432.36</v>
      </c>
      <c r="D27" s="121">
        <v>-4417.96</v>
      </c>
      <c r="E27" s="121">
        <v>-2432.36</v>
      </c>
      <c r="F27" s="121">
        <v>-24.82</v>
      </c>
      <c r="G27" s="121">
        <v>-45370.960000000006</v>
      </c>
      <c r="H27" s="121">
        <v>-86605.97</v>
      </c>
      <c r="I27" s="121">
        <v>-140682.24961389371</v>
      </c>
      <c r="J27" s="34">
        <v>-10879.554689744224</v>
      </c>
      <c r="K27" s="34">
        <v>-73963.600000000006</v>
      </c>
      <c r="L27" s="34">
        <v>-28344.44</v>
      </c>
      <c r="M27" s="34">
        <v>-7649.6255948368935</v>
      </c>
      <c r="N27" s="34">
        <v>-9654.98</v>
      </c>
      <c r="O27" s="449">
        <v>118360.59974001625</v>
      </c>
      <c r="P27" s="449">
        <v>29873.590225993838</v>
      </c>
      <c r="Q27" s="251">
        <f>SUM(LisäyksetVähennykset[[#This Row],[Kuntien yhdistymisavustus (-0,98 €/as)]:[TE25: Uudistuksen rahoituksen siirtymäajan porrastus (25 % kustannusperusteinen / 75 % vos-kriteerit)]])</f>
        <v>-264224.6899324648</v>
      </c>
      <c r="R27" s="112"/>
    </row>
    <row r="28" spans="1:18" s="45" customFormat="1" x14ac:dyDescent="0.25">
      <c r="A28" s="239">
        <v>82</v>
      </c>
      <c r="B28" s="239" t="s">
        <v>35</v>
      </c>
      <c r="C28" s="326">
        <v>-9173.7800000000007</v>
      </c>
      <c r="D28" s="121">
        <v>-16662.580000000002</v>
      </c>
      <c r="E28" s="121">
        <v>-9173.7800000000007</v>
      </c>
      <c r="F28" s="121">
        <v>-93.61</v>
      </c>
      <c r="G28" s="121">
        <v>-171119.08000000002</v>
      </c>
      <c r="H28" s="121">
        <v>-190604.74</v>
      </c>
      <c r="I28" s="121">
        <v>146175.49532770694</v>
      </c>
      <c r="J28" s="34">
        <v>-39557.79034239168</v>
      </c>
      <c r="K28" s="34">
        <v>-278957.8</v>
      </c>
      <c r="L28" s="34">
        <v>-106902.62</v>
      </c>
      <c r="M28" s="34">
        <v>-87387.125230980193</v>
      </c>
      <c r="N28" s="34">
        <v>-36414.29</v>
      </c>
      <c r="O28" s="449">
        <v>235899.34011272225</v>
      </c>
      <c r="P28" s="449">
        <v>-4987.5869925853331</v>
      </c>
      <c r="Q28" s="251">
        <f>SUM(LisäyksetVähennykset[[#This Row],[Kuntien yhdistymisavustus (-0,98 €/as)]:[TE25: Uudistuksen rahoituksen siirtymäajan porrastus (25 % kustannusperusteinen / 75 % vos-kriteerit)]])</f>
        <v>-568959.94712552801</v>
      </c>
      <c r="R28" s="112"/>
    </row>
    <row r="29" spans="1:18" s="45" customFormat="1" x14ac:dyDescent="0.25">
      <c r="A29" s="239">
        <v>86</v>
      </c>
      <c r="B29" s="239" t="s">
        <v>36</v>
      </c>
      <c r="C29" s="326">
        <v>-7742.98</v>
      </c>
      <c r="D29" s="121">
        <v>-14063.78</v>
      </c>
      <c r="E29" s="121">
        <v>-7742.98</v>
      </c>
      <c r="F29" s="121">
        <v>-79.010000000000005</v>
      </c>
      <c r="G29" s="121">
        <v>-144430.28</v>
      </c>
      <c r="H29" s="121">
        <v>-225125.83249999999</v>
      </c>
      <c r="I29" s="121">
        <v>-402318.4142881424</v>
      </c>
      <c r="J29" s="34">
        <v>-187817.12009260076</v>
      </c>
      <c r="K29" s="34">
        <v>-235449.80000000002</v>
      </c>
      <c r="L29" s="34">
        <v>-90229.42</v>
      </c>
      <c r="M29" s="34">
        <v>-102901.18126848045</v>
      </c>
      <c r="N29" s="34">
        <v>-30734.89</v>
      </c>
      <c r="O29" s="449">
        <v>429084.17827694298</v>
      </c>
      <c r="P29" s="449">
        <v>-13847.710447750433</v>
      </c>
      <c r="Q29" s="251">
        <f>SUM(LisäyksetVähennykset[[#This Row],[Kuntien yhdistymisavustus (-0,98 €/as)]:[TE25: Uudistuksen rahoituksen siirtymäajan porrastus (25 % kustannusperusteinen / 75 % vos-kriteerit)]])</f>
        <v>-1033399.2203200307</v>
      </c>
      <c r="R29" s="112"/>
    </row>
    <row r="30" spans="1:18" s="45" customFormat="1" x14ac:dyDescent="0.25">
      <c r="A30" s="239">
        <v>90</v>
      </c>
      <c r="B30" s="239" t="s">
        <v>37</v>
      </c>
      <c r="C30" s="326">
        <v>-2870.42</v>
      </c>
      <c r="D30" s="121">
        <v>-5213.62</v>
      </c>
      <c r="E30" s="121">
        <v>-2870.42</v>
      </c>
      <c r="F30" s="121">
        <v>-29.29</v>
      </c>
      <c r="G30" s="121">
        <v>-53542.12</v>
      </c>
      <c r="H30" s="121">
        <v>-109418.53140000001</v>
      </c>
      <c r="I30" s="121">
        <v>-485495.99844049948</v>
      </c>
      <c r="J30" s="34">
        <v>-951279.8474813801</v>
      </c>
      <c r="K30" s="34">
        <v>-87284.2</v>
      </c>
      <c r="L30" s="34">
        <v>-33449.18</v>
      </c>
      <c r="M30" s="34">
        <v>-12800.675275882153</v>
      </c>
      <c r="N30" s="34">
        <v>-11393.81</v>
      </c>
      <c r="O30" s="449">
        <v>157682.6419541467</v>
      </c>
      <c r="P30" s="449">
        <v>37800.091419589429</v>
      </c>
      <c r="Q30" s="251">
        <f>SUM(LisäyksetVähennykset[[#This Row],[Kuntien yhdistymisavustus (-0,98 €/as)]:[TE25: Uudistuksen rahoituksen siirtymäajan porrastus (25 % kustannusperusteinen / 75 % vos-kriteerit)]])</f>
        <v>-1560165.3792240254</v>
      </c>
      <c r="R30" s="112"/>
    </row>
    <row r="31" spans="1:18" s="45" customFormat="1" x14ac:dyDescent="0.25">
      <c r="A31" s="239">
        <v>91</v>
      </c>
      <c r="B31" s="239" t="s">
        <v>38</v>
      </c>
      <c r="C31" s="326">
        <v>-670337.64</v>
      </c>
      <c r="D31" s="121">
        <v>-1217552.04</v>
      </c>
      <c r="E31" s="121">
        <v>-670337.64</v>
      </c>
      <c r="F31" s="121">
        <v>-6840.18</v>
      </c>
      <c r="G31" s="121">
        <v>-12503849.040000001</v>
      </c>
      <c r="H31" s="121">
        <v>-68230411.420550004</v>
      </c>
      <c r="I31" s="121">
        <v>55076117.060363501</v>
      </c>
      <c r="J31" s="34">
        <v>-11270173.688024743</v>
      </c>
      <c r="K31" s="34">
        <v>-20383736.400000002</v>
      </c>
      <c r="L31" s="34">
        <v>-7811485.5599999996</v>
      </c>
      <c r="M31" s="34">
        <v>-7487603.0634544315</v>
      </c>
      <c r="N31" s="34">
        <v>-2660830.02</v>
      </c>
      <c r="O31" s="449">
        <v>17349434.160264015</v>
      </c>
      <c r="P31" s="449">
        <v>-3768189.4734559059</v>
      </c>
      <c r="Q31" s="251">
        <f>SUM(LisäyksetVähennykset[[#This Row],[Kuntien yhdistymisavustus (-0,98 €/as)]:[TE25: Uudistuksen rahoituksen siirtymäajan porrastus (25 % kustannusperusteinen / 75 % vos-kriteerit)]])</f>
        <v>-64255794.944857582</v>
      </c>
      <c r="R31" s="112"/>
    </row>
    <row r="32" spans="1:18" s="45" customFormat="1" x14ac:dyDescent="0.25">
      <c r="A32" s="239">
        <v>92</v>
      </c>
      <c r="B32" s="239" t="s">
        <v>39</v>
      </c>
      <c r="C32" s="326">
        <v>-246243.62</v>
      </c>
      <c r="D32" s="121">
        <v>-447258.82</v>
      </c>
      <c r="E32" s="121">
        <v>-246243.62</v>
      </c>
      <c r="F32" s="121">
        <v>-2512.69</v>
      </c>
      <c r="G32" s="121">
        <v>-4593197.32</v>
      </c>
      <c r="H32" s="121">
        <v>-30133568.218199998</v>
      </c>
      <c r="I32" s="121">
        <v>-26465622.019977588</v>
      </c>
      <c r="J32" s="34">
        <v>-1026325.7926219902</v>
      </c>
      <c r="K32" s="34">
        <v>-7487816.2000000002</v>
      </c>
      <c r="L32" s="34">
        <v>-2869491.98</v>
      </c>
      <c r="M32" s="34">
        <v>-4465505.3969751857</v>
      </c>
      <c r="N32" s="34">
        <v>-977436.41</v>
      </c>
      <c r="O32" s="449">
        <v>10165974.187999807</v>
      </c>
      <c r="P32" s="449">
        <v>-953895.33034953475</v>
      </c>
      <c r="Q32" s="251">
        <f>SUM(LisäyksetVähennykset[[#This Row],[Kuntien yhdistymisavustus (-0,98 €/as)]:[TE25: Uudistuksen rahoituksen siirtymäajan porrastus (25 % kustannusperusteinen / 75 % vos-kriteerit)]])</f>
        <v>-69749143.230124503</v>
      </c>
      <c r="R32" s="112"/>
    </row>
    <row r="33" spans="1:18" s="45" customFormat="1" x14ac:dyDescent="0.25">
      <c r="A33" s="239">
        <v>97</v>
      </c>
      <c r="B33" s="239" t="s">
        <v>40</v>
      </c>
      <c r="C33" s="326">
        <v>-2017.82</v>
      </c>
      <c r="D33" s="121">
        <v>-3665.02</v>
      </c>
      <c r="E33" s="121">
        <v>-2017.82</v>
      </c>
      <c r="F33" s="121">
        <v>-20.59</v>
      </c>
      <c r="G33" s="121">
        <v>-37638.520000000004</v>
      </c>
      <c r="H33" s="121">
        <v>-55917.8125</v>
      </c>
      <c r="I33" s="121">
        <v>-405409.91501179541</v>
      </c>
      <c r="J33" s="34">
        <v>99775.455091083597</v>
      </c>
      <c r="K33" s="34">
        <v>-61358.200000000004</v>
      </c>
      <c r="L33" s="34">
        <v>-23513.78</v>
      </c>
      <c r="M33" s="34">
        <v>-10516.168530634293</v>
      </c>
      <c r="N33" s="34">
        <v>-8009.51</v>
      </c>
      <c r="O33" s="449">
        <v>71137.816863066037</v>
      </c>
      <c r="P33" s="449">
        <v>14292.489144349063</v>
      </c>
      <c r="Q33" s="251">
        <f>SUM(LisäyksetVähennykset[[#This Row],[Kuntien yhdistymisavustus (-0,98 €/as)]:[TE25: Uudistuksen rahoituksen siirtymäajan porrastus (25 % kustannusperusteinen / 75 % vos-kriteerit)]])</f>
        <v>-424879.39494393102</v>
      </c>
      <c r="R33" s="112"/>
    </row>
    <row r="34" spans="1:18" s="104" customFormat="1" x14ac:dyDescent="0.25">
      <c r="A34" s="237">
        <v>98</v>
      </c>
      <c r="B34" s="239" t="s">
        <v>41</v>
      </c>
      <c r="C34" s="326">
        <v>-22392.02</v>
      </c>
      <c r="D34" s="121">
        <v>-40671.22</v>
      </c>
      <c r="E34" s="121">
        <v>-22392.02</v>
      </c>
      <c r="F34" s="121">
        <v>-228.49</v>
      </c>
      <c r="G34" s="121">
        <v>-417679.72000000003</v>
      </c>
      <c r="H34" s="121">
        <v>-815141.73499999999</v>
      </c>
      <c r="I34" s="121">
        <v>4495154.9679005193</v>
      </c>
      <c r="J34" s="121">
        <v>1899914.2081101683</v>
      </c>
      <c r="K34" s="121">
        <v>-680900.20000000007</v>
      </c>
      <c r="L34" s="121">
        <v>-260935.58</v>
      </c>
      <c r="M34" s="34">
        <v>-450093.32278975518</v>
      </c>
      <c r="N34" s="34">
        <v>-88882.61</v>
      </c>
      <c r="O34" s="450">
        <v>721277.40261503099</v>
      </c>
      <c r="P34" s="450">
        <v>111826.26162913447</v>
      </c>
      <c r="Q34" s="251">
        <f>SUM(LisäyksetVähennykset[[#This Row],[Kuntien yhdistymisavustus (-0,98 €/as)]:[TE25: Uudistuksen rahoituksen siirtymäajan porrastus (25 % kustannusperusteinen / 75 % vos-kriteerit)]])</f>
        <v>4428855.9224650981</v>
      </c>
      <c r="R34" s="60"/>
    </row>
    <row r="35" spans="1:18" s="45" customFormat="1" x14ac:dyDescent="0.25">
      <c r="A35" s="239">
        <v>102</v>
      </c>
      <c r="B35" s="239" t="s">
        <v>42</v>
      </c>
      <c r="C35" s="326">
        <v>-9363.9</v>
      </c>
      <c r="D35" s="121">
        <v>-17007.900000000001</v>
      </c>
      <c r="E35" s="121">
        <v>-9363.9</v>
      </c>
      <c r="F35" s="121">
        <v>-95.55</v>
      </c>
      <c r="G35" s="121">
        <v>-174665.40000000002</v>
      </c>
      <c r="H35" s="121">
        <v>-254979.133</v>
      </c>
      <c r="I35" s="121">
        <v>310285.04827605054</v>
      </c>
      <c r="J35" s="34">
        <v>-41189.30087473095</v>
      </c>
      <c r="K35" s="34">
        <v>-284739</v>
      </c>
      <c r="L35" s="34">
        <v>-109118.1</v>
      </c>
      <c r="M35" s="34">
        <v>-131209.2695556017</v>
      </c>
      <c r="N35" s="34">
        <v>-37168.950000000004</v>
      </c>
      <c r="O35" s="449">
        <v>541626.13667940395</v>
      </c>
      <c r="P35" s="449">
        <v>-35223.848583841755</v>
      </c>
      <c r="Q35" s="251">
        <f>SUM(LisäyksetVähennykset[[#This Row],[Kuntien yhdistymisavustus (-0,98 €/as)]:[TE25: Uudistuksen rahoituksen siirtymäajan porrastus (25 % kustannusperusteinen / 75 % vos-kriteerit)]])</f>
        <v>-252213.06705871999</v>
      </c>
      <c r="R35" s="112"/>
    </row>
    <row r="36" spans="1:18" s="45" customFormat="1" x14ac:dyDescent="0.25">
      <c r="A36" s="239">
        <v>103</v>
      </c>
      <c r="B36" s="239" t="s">
        <v>43</v>
      </c>
      <c r="C36" s="326">
        <v>-2052.12</v>
      </c>
      <c r="D36" s="121">
        <v>-3727.32</v>
      </c>
      <c r="E36" s="121">
        <v>-2052.12</v>
      </c>
      <c r="F36" s="121">
        <v>-20.94</v>
      </c>
      <c r="G36" s="121">
        <v>-38278.32</v>
      </c>
      <c r="H36" s="121">
        <v>-74576.074999999997</v>
      </c>
      <c r="I36" s="121">
        <v>142099.67890654004</v>
      </c>
      <c r="J36" s="34">
        <v>-9133.9229543656838</v>
      </c>
      <c r="K36" s="34">
        <v>-62401.200000000004</v>
      </c>
      <c r="L36" s="34">
        <v>-23913.48</v>
      </c>
      <c r="M36" s="34">
        <v>-29664.078047122963</v>
      </c>
      <c r="N36" s="34">
        <v>-8145.66</v>
      </c>
      <c r="O36" s="449">
        <v>120371.25168263924</v>
      </c>
      <c r="P36" s="449">
        <v>-251.50582937322906</v>
      </c>
      <c r="Q36" s="251">
        <f>SUM(LisäyksetVähennykset[[#This Row],[Kuntien yhdistymisavustus (-0,98 €/as)]:[TE25: Uudistuksen rahoituksen siirtymäajan porrastus (25 % kustannusperusteinen / 75 % vos-kriteerit)]])</f>
        <v>8254.1887583173957</v>
      </c>
      <c r="R36" s="112"/>
    </row>
    <row r="37" spans="1:18" s="45" customFormat="1" x14ac:dyDescent="0.25">
      <c r="A37" s="239">
        <v>105</v>
      </c>
      <c r="B37" s="239" t="s">
        <v>44</v>
      </c>
      <c r="C37" s="326">
        <v>-1961.96</v>
      </c>
      <c r="D37" s="121">
        <v>-3563.56</v>
      </c>
      <c r="E37" s="121">
        <v>-1961.96</v>
      </c>
      <c r="F37" s="121">
        <v>-20.02</v>
      </c>
      <c r="G37" s="121">
        <v>-36596.560000000005</v>
      </c>
      <c r="H37" s="121">
        <v>-52490.89</v>
      </c>
      <c r="I37" s="121">
        <v>416536.76124356815</v>
      </c>
      <c r="J37" s="34">
        <v>292470.46846130467</v>
      </c>
      <c r="K37" s="34">
        <v>-59659.6</v>
      </c>
      <c r="L37" s="34">
        <v>-22862.84</v>
      </c>
      <c r="M37" s="34">
        <v>-63112.105617613997</v>
      </c>
      <c r="N37" s="34">
        <v>-7787.7800000000007</v>
      </c>
      <c r="O37" s="449">
        <v>112731.41746281052</v>
      </c>
      <c r="P37" s="449">
        <v>15758.798453729542</v>
      </c>
      <c r="Q37" s="251">
        <f>SUM(LisäyksetVähennykset[[#This Row],[Kuntien yhdistymisavustus (-0,98 €/as)]:[TE25: Uudistuksen rahoituksen siirtymäajan porrastus (25 % kustannusperusteinen / 75 % vos-kriteerit)]])</f>
        <v>587480.17000379879</v>
      </c>
      <c r="R37" s="112"/>
    </row>
    <row r="38" spans="1:18" s="45" customFormat="1" x14ac:dyDescent="0.25">
      <c r="A38" s="239">
        <v>106</v>
      </c>
      <c r="B38" s="239" t="s">
        <v>45</v>
      </c>
      <c r="C38" s="326">
        <v>-46090.38</v>
      </c>
      <c r="D38" s="121">
        <v>-83715.180000000008</v>
      </c>
      <c r="E38" s="121">
        <v>-46090.38</v>
      </c>
      <c r="F38" s="121">
        <v>-470.31</v>
      </c>
      <c r="G38" s="121">
        <v>-859726.68</v>
      </c>
      <c r="H38" s="121">
        <v>-3393573.8969000001</v>
      </c>
      <c r="I38" s="121">
        <v>-1346101.2265264208</v>
      </c>
      <c r="J38" s="34">
        <v>-197797.40513440577</v>
      </c>
      <c r="K38" s="34">
        <v>-1401523.8</v>
      </c>
      <c r="L38" s="34">
        <v>-537094.02</v>
      </c>
      <c r="M38" s="34">
        <v>-303113.38456056494</v>
      </c>
      <c r="N38" s="34">
        <v>-182950.59</v>
      </c>
      <c r="O38" s="449">
        <v>2167594.440275576</v>
      </c>
      <c r="P38" s="449">
        <v>-100706.25080397469</v>
      </c>
      <c r="Q38" s="251">
        <f>SUM(LisäyksetVähennykset[[#This Row],[Kuntien yhdistymisavustus (-0,98 €/as)]:[TE25: Uudistuksen rahoituksen siirtymäajan porrastus (25 % kustannusperusteinen / 75 % vos-kriteerit)]])</f>
        <v>-6331359.0636497894</v>
      </c>
      <c r="R38" s="112"/>
    </row>
    <row r="39" spans="1:18" s="45" customFormat="1" x14ac:dyDescent="0.25">
      <c r="A39" s="239">
        <v>108</v>
      </c>
      <c r="B39" s="239" t="s">
        <v>46</v>
      </c>
      <c r="C39" s="326">
        <v>-10141.039999999999</v>
      </c>
      <c r="D39" s="121">
        <v>-18419.439999999999</v>
      </c>
      <c r="E39" s="121">
        <v>-10141.039999999999</v>
      </c>
      <c r="F39" s="121">
        <v>-103.48</v>
      </c>
      <c r="G39" s="121">
        <v>-189161.44</v>
      </c>
      <c r="H39" s="121">
        <v>-366104.76750000002</v>
      </c>
      <c r="I39" s="121">
        <v>874673.67666952522</v>
      </c>
      <c r="J39" s="34">
        <v>-43353.377021253502</v>
      </c>
      <c r="K39" s="34">
        <v>-308370.40000000002</v>
      </c>
      <c r="L39" s="34">
        <v>-118174.16</v>
      </c>
      <c r="M39" s="34">
        <v>-206358.18239107571</v>
      </c>
      <c r="N39" s="34">
        <v>-40253.72</v>
      </c>
      <c r="O39" s="449">
        <v>386967.165501957</v>
      </c>
      <c r="P39" s="449">
        <v>-20007.832937666826</v>
      </c>
      <c r="Q39" s="251">
        <f>SUM(LisäyksetVähennykset[[#This Row],[Kuntien yhdistymisavustus (-0,98 €/as)]:[TE25: Uudistuksen rahoituksen siirtymäajan porrastus (25 % kustannusperusteinen / 75 % vos-kriteerit)]])</f>
        <v>-68948.03767851388</v>
      </c>
      <c r="R39" s="112"/>
    </row>
    <row r="40" spans="1:18" s="45" customFormat="1" x14ac:dyDescent="0.25">
      <c r="A40" s="239">
        <v>109</v>
      </c>
      <c r="B40" s="239" t="s">
        <v>47</v>
      </c>
      <c r="C40" s="326">
        <v>-67064.34</v>
      </c>
      <c r="D40" s="121">
        <v>-121810.74</v>
      </c>
      <c r="E40" s="121">
        <v>-67064.34</v>
      </c>
      <c r="F40" s="121">
        <v>-684.33</v>
      </c>
      <c r="G40" s="121">
        <v>-1250955.24</v>
      </c>
      <c r="H40" s="121">
        <v>-4823025.0991000002</v>
      </c>
      <c r="I40" s="121">
        <v>804310.22624768852</v>
      </c>
      <c r="J40" s="34">
        <v>-170457.06449358672</v>
      </c>
      <c r="K40" s="34">
        <v>-2039303.4000000001</v>
      </c>
      <c r="L40" s="34">
        <v>-781504.86</v>
      </c>
      <c r="M40" s="34">
        <v>-469923.74500371306</v>
      </c>
      <c r="N40" s="34">
        <v>-266204.37</v>
      </c>
      <c r="O40" s="449">
        <v>2513980.6113185212</v>
      </c>
      <c r="P40" s="449">
        <v>-29651.627914349781</v>
      </c>
      <c r="Q40" s="251">
        <f>SUM(LisäyksetVähennykset[[#This Row],[Kuntien yhdistymisavustus (-0,98 €/as)]:[TE25: Uudistuksen rahoituksen siirtymäajan porrastus (25 % kustannusperusteinen / 75 % vos-kriteerit)]])</f>
        <v>-6769358.3189454386</v>
      </c>
      <c r="R40" s="112"/>
    </row>
    <row r="41" spans="1:18" s="45" customFormat="1" x14ac:dyDescent="0.25">
      <c r="A41" s="239">
        <v>111</v>
      </c>
      <c r="B41" s="239" t="s">
        <v>48</v>
      </c>
      <c r="C41" s="326">
        <v>-17472.419999999998</v>
      </c>
      <c r="D41" s="121">
        <v>-31735.62</v>
      </c>
      <c r="E41" s="121">
        <v>-17472.419999999998</v>
      </c>
      <c r="F41" s="121">
        <v>-178.29</v>
      </c>
      <c r="G41" s="121">
        <v>-325914.12</v>
      </c>
      <c r="H41" s="121">
        <v>-995523.20244999998</v>
      </c>
      <c r="I41" s="121">
        <v>3283324.5640364131</v>
      </c>
      <c r="J41" s="34">
        <v>2913847.119219434</v>
      </c>
      <c r="K41" s="34">
        <v>-531304.20000000007</v>
      </c>
      <c r="L41" s="34">
        <v>-203607.18</v>
      </c>
      <c r="M41" s="34">
        <v>-190233.91401496189</v>
      </c>
      <c r="N41" s="34">
        <v>-69354.81</v>
      </c>
      <c r="O41" s="449">
        <v>580310.68038950115</v>
      </c>
      <c r="P41" s="449">
        <v>93180.457612985687</v>
      </c>
      <c r="Q41" s="251">
        <f>SUM(LisäyksetVähennykset[[#This Row],[Kuntien yhdistymisavustus (-0,98 €/as)]:[TE25: Uudistuksen rahoituksen siirtymäajan porrastus (25 % kustannusperusteinen / 75 % vos-kriteerit)]])</f>
        <v>4487866.6447933707</v>
      </c>
      <c r="R41" s="112"/>
    </row>
    <row r="42" spans="1:18" s="45" customFormat="1" x14ac:dyDescent="0.25">
      <c r="A42" s="239">
        <v>139</v>
      </c>
      <c r="B42" s="239" t="s">
        <v>49</v>
      </c>
      <c r="C42" s="326">
        <v>-9609.8799999999992</v>
      </c>
      <c r="D42" s="121">
        <v>-17454.68</v>
      </c>
      <c r="E42" s="121">
        <v>-9609.8799999999992</v>
      </c>
      <c r="F42" s="121">
        <v>-98.06</v>
      </c>
      <c r="G42" s="121">
        <v>-179253.68000000002</v>
      </c>
      <c r="H42" s="121">
        <v>-240113.73850000001</v>
      </c>
      <c r="I42" s="121">
        <v>-910061.4245212822</v>
      </c>
      <c r="J42" s="34">
        <v>-849704.6213589015</v>
      </c>
      <c r="K42" s="34">
        <v>-292218.8</v>
      </c>
      <c r="L42" s="34">
        <v>-111984.52</v>
      </c>
      <c r="M42" s="34">
        <v>-291530.69960459712</v>
      </c>
      <c r="N42" s="34">
        <v>-38145.340000000004</v>
      </c>
      <c r="O42" s="449">
        <v>551606.1976680411</v>
      </c>
      <c r="P42" s="449">
        <v>-12280.314646478102</v>
      </c>
      <c r="Q42" s="251">
        <f>SUM(LisäyksetVähennykset[[#This Row],[Kuntien yhdistymisavustus (-0,98 €/as)]:[TE25: Uudistuksen rahoituksen siirtymäajan porrastus (25 % kustannusperusteinen / 75 % vos-kriteerit)]])</f>
        <v>-2410459.4409632175</v>
      </c>
      <c r="R42" s="112"/>
    </row>
    <row r="43" spans="1:18" s="45" customFormat="1" x14ac:dyDescent="0.25">
      <c r="A43" s="239">
        <v>140</v>
      </c>
      <c r="B43" s="239" t="s">
        <v>50</v>
      </c>
      <c r="C43" s="326">
        <v>-20053.739999999998</v>
      </c>
      <c r="D43" s="121">
        <v>-36424.14</v>
      </c>
      <c r="E43" s="121">
        <v>-20053.739999999998</v>
      </c>
      <c r="F43" s="121">
        <v>-204.63</v>
      </c>
      <c r="G43" s="121">
        <v>-374063.64</v>
      </c>
      <c r="H43" s="121">
        <v>-1056652.4929</v>
      </c>
      <c r="I43" s="121">
        <v>5687944.3897173535</v>
      </c>
      <c r="J43" s="34">
        <v>2239328.8329352606</v>
      </c>
      <c r="K43" s="34">
        <v>-609797.4</v>
      </c>
      <c r="L43" s="34">
        <v>-233687.46</v>
      </c>
      <c r="M43" s="34">
        <v>-447948.07605057873</v>
      </c>
      <c r="N43" s="34">
        <v>-79601.070000000007</v>
      </c>
      <c r="O43" s="449">
        <v>778185.43467979413</v>
      </c>
      <c r="P43" s="449">
        <v>76637.413844307652</v>
      </c>
      <c r="Q43" s="251">
        <f>SUM(LisäyksetVähennykset[[#This Row],[Kuntien yhdistymisavustus (-0,98 €/as)]:[TE25: Uudistuksen rahoituksen siirtymäajan porrastus (25 % kustannusperusteinen / 75 % vos-kriteerit)]])</f>
        <v>5903609.6822261373</v>
      </c>
      <c r="R43" s="112"/>
    </row>
    <row r="44" spans="1:18" s="45" customFormat="1" x14ac:dyDescent="0.25">
      <c r="A44" s="239">
        <v>142</v>
      </c>
      <c r="B44" s="239" t="s">
        <v>51</v>
      </c>
      <c r="C44" s="326">
        <v>-6272.98</v>
      </c>
      <c r="D44" s="121">
        <v>-11393.78</v>
      </c>
      <c r="E44" s="121">
        <v>-6272.98</v>
      </c>
      <c r="F44" s="121">
        <v>-64.010000000000005</v>
      </c>
      <c r="G44" s="121">
        <v>-117010.28000000001</v>
      </c>
      <c r="H44" s="121">
        <v>-241285.59</v>
      </c>
      <c r="I44" s="121">
        <v>302401.4120114441</v>
      </c>
      <c r="J44" s="34">
        <v>39864.378232293006</v>
      </c>
      <c r="K44" s="34">
        <v>-190749.80000000002</v>
      </c>
      <c r="L44" s="34">
        <v>-73099.42</v>
      </c>
      <c r="M44" s="34">
        <v>-85261.534941167294</v>
      </c>
      <c r="N44" s="34">
        <v>-24899.89</v>
      </c>
      <c r="O44" s="449">
        <v>182776.87291591475</v>
      </c>
      <c r="P44" s="449">
        <v>51932.194978563173</v>
      </c>
      <c r="Q44" s="251">
        <f>SUM(LisäyksetVähennykset[[#This Row],[Kuntien yhdistymisavustus (-0,98 €/as)]:[TE25: Uudistuksen rahoituksen siirtymäajan porrastus (25 % kustannusperusteinen / 75 % vos-kriteerit)]])</f>
        <v>-179335.40680295229</v>
      </c>
      <c r="R44" s="112"/>
    </row>
    <row r="45" spans="1:18" s="45" customFormat="1" x14ac:dyDescent="0.25">
      <c r="A45" s="239">
        <v>143</v>
      </c>
      <c r="B45" s="239" t="s">
        <v>52</v>
      </c>
      <c r="C45" s="326">
        <v>-6622.84</v>
      </c>
      <c r="D45" s="121">
        <v>-12029.24</v>
      </c>
      <c r="E45" s="121">
        <v>-6622.84</v>
      </c>
      <c r="F45" s="121">
        <v>-67.58</v>
      </c>
      <c r="G45" s="121">
        <v>-123536.24</v>
      </c>
      <c r="H45" s="121">
        <v>-310764.88130000001</v>
      </c>
      <c r="I45" s="121">
        <v>-569157.69478586689</v>
      </c>
      <c r="J45" s="34">
        <v>-28758.543165897321</v>
      </c>
      <c r="K45" s="34">
        <v>-201388.4</v>
      </c>
      <c r="L45" s="34">
        <v>-77176.36</v>
      </c>
      <c r="M45" s="34">
        <v>-81466.888740464245</v>
      </c>
      <c r="N45" s="34">
        <v>-26288.620000000003</v>
      </c>
      <c r="O45" s="449">
        <v>334277.64786337712</v>
      </c>
      <c r="P45" s="449">
        <v>-13005.270816823962</v>
      </c>
      <c r="Q45" s="251">
        <f>SUM(LisäyksetVähennykset[[#This Row],[Kuntien yhdistymisavustus (-0,98 €/as)]:[TE25: Uudistuksen rahoituksen siirtymäajan porrastus (25 % kustannusperusteinen / 75 % vos-kriteerit)]])</f>
        <v>-1122607.7509456754</v>
      </c>
      <c r="R45" s="112"/>
    </row>
    <row r="46" spans="1:18" s="45" customFormat="1" x14ac:dyDescent="0.25">
      <c r="A46" s="239">
        <v>145</v>
      </c>
      <c r="B46" s="239" t="s">
        <v>53</v>
      </c>
      <c r="C46" s="326">
        <v>-12180.42</v>
      </c>
      <c r="D46" s="121">
        <v>-22123.62</v>
      </c>
      <c r="E46" s="121">
        <v>-12180.42</v>
      </c>
      <c r="F46" s="121">
        <v>-124.29</v>
      </c>
      <c r="G46" s="121">
        <v>-227202.12000000002</v>
      </c>
      <c r="H46" s="121">
        <v>-340916.80815</v>
      </c>
      <c r="I46" s="121">
        <v>918783.69266658579</v>
      </c>
      <c r="J46" s="34">
        <v>-52280.191125659017</v>
      </c>
      <c r="K46" s="34">
        <v>-370384.2</v>
      </c>
      <c r="L46" s="34">
        <v>-141939.18</v>
      </c>
      <c r="M46" s="34">
        <v>-304061.79550799582</v>
      </c>
      <c r="N46" s="34">
        <v>-48348.810000000005</v>
      </c>
      <c r="O46" s="449">
        <v>366573.14791111095</v>
      </c>
      <c r="P46" s="449">
        <v>-18039.021796534566</v>
      </c>
      <c r="Q46" s="251">
        <f>SUM(LisäyksetVähennykset[[#This Row],[Kuntien yhdistymisavustus (-0,98 €/as)]:[TE25: Uudistuksen rahoituksen siirtymäajan porrastus (25 % kustannusperusteinen / 75 % vos-kriteerit)]])</f>
        <v>-264424.03600249276</v>
      </c>
      <c r="R46" s="112"/>
    </row>
    <row r="47" spans="1:18" s="45" customFormat="1" x14ac:dyDescent="0.25">
      <c r="A47" s="239">
        <v>146</v>
      </c>
      <c r="B47" s="239" t="s">
        <v>54</v>
      </c>
      <c r="C47" s="326">
        <v>-4294.3599999999997</v>
      </c>
      <c r="D47" s="121">
        <v>-7799.96</v>
      </c>
      <c r="E47" s="121">
        <v>-4294.3599999999997</v>
      </c>
      <c r="F47" s="121">
        <v>-43.82</v>
      </c>
      <c r="G47" s="121">
        <v>-80102.960000000006</v>
      </c>
      <c r="H47" s="121">
        <v>-115812.43</v>
      </c>
      <c r="I47" s="121">
        <v>304573.67127162195</v>
      </c>
      <c r="J47" s="34">
        <v>-18986.386816756432</v>
      </c>
      <c r="K47" s="34">
        <v>-130583.6</v>
      </c>
      <c r="L47" s="34">
        <v>-50042.44</v>
      </c>
      <c r="M47" s="34">
        <v>-75124.528395380403</v>
      </c>
      <c r="N47" s="34">
        <v>-17045.98</v>
      </c>
      <c r="O47" s="449">
        <v>151013.83184553613</v>
      </c>
      <c r="P47" s="449">
        <v>58632.94487262136</v>
      </c>
      <c r="Q47" s="251">
        <f>SUM(LisäyksetVähennykset[[#This Row],[Kuntien yhdistymisavustus (-0,98 €/as)]:[TE25: Uudistuksen rahoituksen siirtymäajan porrastus (25 % kustannusperusteinen / 75 % vos-kriteerit)]])</f>
        <v>10089.622777642566</v>
      </c>
      <c r="R47" s="112"/>
    </row>
    <row r="48" spans="1:18" s="45" customFormat="1" x14ac:dyDescent="0.25">
      <c r="A48" s="239">
        <v>148</v>
      </c>
      <c r="B48" s="239" t="s">
        <v>55</v>
      </c>
      <c r="C48" s="326">
        <v>-7079.5199999999995</v>
      </c>
      <c r="D48" s="121">
        <v>-12858.72</v>
      </c>
      <c r="E48" s="121">
        <v>-7079.5199999999995</v>
      </c>
      <c r="F48" s="121">
        <v>-72.239999999999995</v>
      </c>
      <c r="G48" s="121">
        <v>-132054.72</v>
      </c>
      <c r="H48" s="121">
        <v>-118286.205</v>
      </c>
      <c r="I48" s="121">
        <v>804492.87175756262</v>
      </c>
      <c r="J48" s="34">
        <v>2160816.566533728</v>
      </c>
      <c r="K48" s="34">
        <v>-215275.2</v>
      </c>
      <c r="L48" s="34">
        <v>-82498.080000000002</v>
      </c>
      <c r="M48" s="34">
        <v>-267389.97207348474</v>
      </c>
      <c r="N48" s="34">
        <v>-28101.360000000001</v>
      </c>
      <c r="O48" s="449">
        <v>258610.77684593294</v>
      </c>
      <c r="P48" s="449">
        <v>21641.689545706089</v>
      </c>
      <c r="Q48" s="251">
        <f>SUM(LisäyksetVähennykset[[#This Row],[Kuntien yhdistymisavustus (-0,98 €/as)]:[TE25: Uudistuksen rahoituksen siirtymäajan porrastus (25 % kustannusperusteinen / 75 % vos-kriteerit)]])</f>
        <v>2374866.367609445</v>
      </c>
      <c r="R48" s="112"/>
    </row>
    <row r="49" spans="1:18" s="45" customFormat="1" x14ac:dyDescent="0.25">
      <c r="A49" s="239">
        <v>149</v>
      </c>
      <c r="B49" s="239" t="s">
        <v>56</v>
      </c>
      <c r="C49" s="326">
        <v>-5293.96</v>
      </c>
      <c r="D49" s="121">
        <v>-9615.56</v>
      </c>
      <c r="E49" s="121">
        <v>-5293.96</v>
      </c>
      <c r="F49" s="121">
        <v>-54.02</v>
      </c>
      <c r="G49" s="121">
        <v>-98748.560000000012</v>
      </c>
      <c r="H49" s="121">
        <v>-125581.075</v>
      </c>
      <c r="I49" s="121">
        <v>653747.95431239984</v>
      </c>
      <c r="J49" s="34">
        <v>221724.66442182669</v>
      </c>
      <c r="K49" s="34">
        <v>-160979.6</v>
      </c>
      <c r="L49" s="34">
        <v>-61690.84</v>
      </c>
      <c r="M49" s="34">
        <v>-64753.294006469332</v>
      </c>
      <c r="N49" s="34">
        <v>-21013.780000000002</v>
      </c>
      <c r="O49" s="449">
        <v>38187.848451073107</v>
      </c>
      <c r="P49" s="449">
        <v>-16948.019608913339</v>
      </c>
      <c r="Q49" s="251">
        <f>SUM(LisäyksetVähennykset[[#This Row],[Kuntien yhdistymisavustus (-0,98 €/as)]:[TE25: Uudistuksen rahoituksen siirtymäajan porrastus (25 % kustannusperusteinen / 75 % vos-kriteerit)]])</f>
        <v>343687.79856991704</v>
      </c>
      <c r="R49" s="112"/>
    </row>
    <row r="50" spans="1:18" s="45" customFormat="1" x14ac:dyDescent="0.25">
      <c r="A50" s="239">
        <v>151</v>
      </c>
      <c r="B50" s="239" t="s">
        <v>57</v>
      </c>
      <c r="C50" s="326">
        <v>-1758.12</v>
      </c>
      <c r="D50" s="121">
        <v>-3193.32</v>
      </c>
      <c r="E50" s="121">
        <v>-1758.12</v>
      </c>
      <c r="F50" s="121">
        <v>-17.940000000000001</v>
      </c>
      <c r="G50" s="121">
        <v>-32794.32</v>
      </c>
      <c r="H50" s="121">
        <v>-32864.894999999997</v>
      </c>
      <c r="I50" s="121">
        <v>-213180.22948828325</v>
      </c>
      <c r="J50" s="34">
        <v>-222515.08212838788</v>
      </c>
      <c r="K50" s="34">
        <v>-53461.200000000004</v>
      </c>
      <c r="L50" s="34">
        <v>-20487.48</v>
      </c>
      <c r="M50" s="34">
        <v>-11690.561372082399</v>
      </c>
      <c r="N50" s="34">
        <v>-6978.66</v>
      </c>
      <c r="O50" s="449">
        <v>60101.949634589699</v>
      </c>
      <c r="P50" s="449">
        <v>-10401.921205060444</v>
      </c>
      <c r="Q50" s="251">
        <f>SUM(LisäyksetVähennykset[[#This Row],[Kuntien yhdistymisavustus (-0,98 €/as)]:[TE25: Uudistuksen rahoituksen siirtymäajan porrastus (25 % kustannusperusteinen / 75 % vos-kriteerit)]])</f>
        <v>-550999.89955922426</v>
      </c>
      <c r="R50" s="112"/>
    </row>
    <row r="51" spans="1:18" s="45" customFormat="1" x14ac:dyDescent="0.25">
      <c r="A51" s="239">
        <v>152</v>
      </c>
      <c r="B51" s="239" t="s">
        <v>58</v>
      </c>
      <c r="C51" s="326">
        <v>-4232.62</v>
      </c>
      <c r="D51" s="121">
        <v>-7687.82</v>
      </c>
      <c r="E51" s="121">
        <v>-4232.62</v>
      </c>
      <c r="F51" s="121">
        <v>-43.19</v>
      </c>
      <c r="G51" s="121">
        <v>-78951.320000000007</v>
      </c>
      <c r="H51" s="121">
        <v>-146192.88500000001</v>
      </c>
      <c r="I51" s="121">
        <v>225339.63208022303</v>
      </c>
      <c r="J51" s="34">
        <v>-63857.346907893254</v>
      </c>
      <c r="K51" s="34">
        <v>-128706.2</v>
      </c>
      <c r="L51" s="34">
        <v>-49322.98</v>
      </c>
      <c r="M51" s="34">
        <v>-76052.09064800608</v>
      </c>
      <c r="N51" s="34">
        <v>-16800.91</v>
      </c>
      <c r="O51" s="449">
        <v>152581.63259346157</v>
      </c>
      <c r="P51" s="449">
        <v>2118.1656877106143</v>
      </c>
      <c r="Q51" s="251">
        <f>SUM(LisäyksetVähennykset[[#This Row],[Kuntien yhdistymisavustus (-0,98 €/as)]:[TE25: Uudistuksen rahoituksen siirtymäajan porrastus (25 % kustannusperusteinen / 75 % vos-kriteerit)]])</f>
        <v>-196040.55219450413</v>
      </c>
      <c r="R51" s="112"/>
    </row>
    <row r="52" spans="1:18" s="45" customFormat="1" x14ac:dyDescent="0.25">
      <c r="A52" s="239">
        <v>153</v>
      </c>
      <c r="B52" s="239" t="s">
        <v>59</v>
      </c>
      <c r="C52" s="326">
        <v>-24229.52</v>
      </c>
      <c r="D52" s="121">
        <v>-44008.72</v>
      </c>
      <c r="E52" s="121">
        <v>-24229.52</v>
      </c>
      <c r="F52" s="121">
        <v>-247.24</v>
      </c>
      <c r="G52" s="121">
        <v>-451954.72000000003</v>
      </c>
      <c r="H52" s="121">
        <v>-1617363.0546500001</v>
      </c>
      <c r="I52" s="121">
        <v>5223923.2469535852</v>
      </c>
      <c r="J52" s="34">
        <v>3092497.1818360779</v>
      </c>
      <c r="K52" s="34">
        <v>-736775.20000000007</v>
      </c>
      <c r="L52" s="34">
        <v>-282348.08</v>
      </c>
      <c r="M52" s="34">
        <v>-394922.96529741556</v>
      </c>
      <c r="N52" s="34">
        <v>-96176.36</v>
      </c>
      <c r="O52" s="449">
        <v>1970819.4952160623</v>
      </c>
      <c r="P52" s="449">
        <v>188627.39882439561</v>
      </c>
      <c r="Q52" s="251">
        <f>SUM(LisäyksetVähennykset[[#This Row],[Kuntien yhdistymisavustus (-0,98 €/as)]:[TE25: Uudistuksen rahoituksen siirtymäajan porrastus (25 % kustannusperusteinen / 75 % vos-kriteerit)]])</f>
        <v>6803611.9428827045</v>
      </c>
      <c r="R52" s="112"/>
    </row>
    <row r="53" spans="1:18" s="45" customFormat="1" x14ac:dyDescent="0.25">
      <c r="A53" s="239">
        <v>165</v>
      </c>
      <c r="B53" s="239" t="s">
        <v>60</v>
      </c>
      <c r="C53" s="326">
        <v>-15694.699999999999</v>
      </c>
      <c r="D53" s="121">
        <v>-28506.7</v>
      </c>
      <c r="E53" s="121">
        <v>-15694.699999999999</v>
      </c>
      <c r="F53" s="121">
        <v>-160.15</v>
      </c>
      <c r="G53" s="121">
        <v>-292754.2</v>
      </c>
      <c r="H53" s="121">
        <v>-741509.40734999999</v>
      </c>
      <c r="I53" s="121">
        <v>696649.80188388797</v>
      </c>
      <c r="J53" s="34">
        <v>-68810.858721459197</v>
      </c>
      <c r="K53" s="34">
        <v>-477247</v>
      </c>
      <c r="L53" s="34">
        <v>-182891.3</v>
      </c>
      <c r="M53" s="34">
        <v>-207617.24790758692</v>
      </c>
      <c r="N53" s="34">
        <v>-62298.35</v>
      </c>
      <c r="O53" s="449">
        <v>637902.4292259661</v>
      </c>
      <c r="P53" s="449">
        <v>17474.636979579111</v>
      </c>
      <c r="Q53" s="251">
        <f>SUM(LisäyksetVähennykset[[#This Row],[Kuntien yhdistymisavustus (-0,98 €/as)]:[TE25: Uudistuksen rahoituksen siirtymäajan porrastus (25 % kustannusperusteinen / 75 % vos-kriteerit)]])</f>
        <v>-741157.74588961282</v>
      </c>
      <c r="R53" s="112"/>
    </row>
    <row r="54" spans="1:18" s="45" customFormat="1" x14ac:dyDescent="0.25">
      <c r="A54" s="239">
        <v>167</v>
      </c>
      <c r="B54" s="239" t="s">
        <v>61</v>
      </c>
      <c r="C54" s="326">
        <v>-77166.179999999993</v>
      </c>
      <c r="D54" s="121">
        <v>-140158.98000000001</v>
      </c>
      <c r="E54" s="121">
        <v>-77166.179999999993</v>
      </c>
      <c r="F54" s="121">
        <v>-787.41</v>
      </c>
      <c r="G54" s="121">
        <v>-1439385.48</v>
      </c>
      <c r="H54" s="121">
        <v>-5483423.2962499997</v>
      </c>
      <c r="I54" s="121">
        <v>1010348.5497270249</v>
      </c>
      <c r="J54" s="34">
        <v>-327625.06708086404</v>
      </c>
      <c r="K54" s="34">
        <v>-2346481.8000000003</v>
      </c>
      <c r="L54" s="34">
        <v>-899222.22</v>
      </c>
      <c r="M54" s="34">
        <v>-952054.96288675978</v>
      </c>
      <c r="N54" s="34">
        <v>-306302.49</v>
      </c>
      <c r="O54" s="449">
        <v>3139853.0823817085</v>
      </c>
      <c r="P54" s="449">
        <v>816690.46975541906</v>
      </c>
      <c r="Q54" s="251">
        <f>SUM(LisäyksetVähennykset[[#This Row],[Kuntien yhdistymisavustus (-0,98 €/as)]:[TE25: Uudistuksen rahoituksen siirtymäajan porrastus (25 % kustannusperusteinen / 75 % vos-kriteerit)]])</f>
        <v>-7082881.964353472</v>
      </c>
      <c r="R54" s="112"/>
    </row>
    <row r="55" spans="1:18" s="45" customFormat="1" x14ac:dyDescent="0.25">
      <c r="A55" s="239">
        <v>169</v>
      </c>
      <c r="B55" s="239" t="s">
        <v>62</v>
      </c>
      <c r="C55" s="326">
        <v>-4751.04</v>
      </c>
      <c r="D55" s="121">
        <v>-8629.44</v>
      </c>
      <c r="E55" s="121">
        <v>-4751.04</v>
      </c>
      <c r="F55" s="121">
        <v>-48.480000000000004</v>
      </c>
      <c r="G55" s="121">
        <v>-88621.440000000002</v>
      </c>
      <c r="H55" s="121">
        <v>-162229.114</v>
      </c>
      <c r="I55" s="121">
        <v>348419.59021290694</v>
      </c>
      <c r="J55" s="34">
        <v>10081.77092869955</v>
      </c>
      <c r="K55" s="34">
        <v>-144470.39999999999</v>
      </c>
      <c r="L55" s="34">
        <v>-55364.159999999996</v>
      </c>
      <c r="M55" s="34">
        <v>-74912.108629637238</v>
      </c>
      <c r="N55" s="34">
        <v>-18858.72</v>
      </c>
      <c r="O55" s="449">
        <v>236395.50705608181</v>
      </c>
      <c r="P55" s="449">
        <v>4932.5647740752465</v>
      </c>
      <c r="Q55" s="251">
        <f>SUM(LisäyksetVähennykset[[#This Row],[Kuntien yhdistymisavustus (-0,98 €/as)]:[TE25: Uudistuksen rahoituksen siirtymäajan porrastus (25 % kustannusperusteinen / 75 % vos-kriteerit)]])</f>
        <v>37193.490342126301</v>
      </c>
      <c r="R55" s="112"/>
    </row>
    <row r="56" spans="1:18" s="45" customFormat="1" x14ac:dyDescent="0.25">
      <c r="A56" s="239">
        <v>171</v>
      </c>
      <c r="B56" s="239" t="s">
        <v>63</v>
      </c>
      <c r="C56" s="326">
        <v>-4460.96</v>
      </c>
      <c r="D56" s="121">
        <v>-8102.56</v>
      </c>
      <c r="E56" s="121">
        <v>-4460.96</v>
      </c>
      <c r="F56" s="121">
        <v>-45.52</v>
      </c>
      <c r="G56" s="121">
        <v>-83210.560000000012</v>
      </c>
      <c r="H56" s="121">
        <v>-131394.55499999999</v>
      </c>
      <c r="I56" s="121">
        <v>-11485.531544051584</v>
      </c>
      <c r="J56" s="34">
        <v>-23086.167534634053</v>
      </c>
      <c r="K56" s="34">
        <v>-135649.60000000001</v>
      </c>
      <c r="L56" s="34">
        <v>-51983.839999999997</v>
      </c>
      <c r="M56" s="34">
        <v>-58413.915438342483</v>
      </c>
      <c r="N56" s="34">
        <v>-17707.28</v>
      </c>
      <c r="O56" s="449">
        <v>252707.80440952297</v>
      </c>
      <c r="P56" s="449">
        <v>22724.202627015824</v>
      </c>
      <c r="Q56" s="251">
        <f>SUM(LisäyksetVähennykset[[#This Row],[Kuntien yhdistymisavustus (-0,98 €/as)]:[TE25: Uudistuksen rahoituksen siirtymäajan porrastus (25 % kustannusperusteinen / 75 % vos-kriteerit)]])</f>
        <v>-254569.44248048938</v>
      </c>
      <c r="R56" s="112"/>
    </row>
    <row r="57" spans="1:18" s="45" customFormat="1" x14ac:dyDescent="0.25">
      <c r="A57" s="239">
        <v>172</v>
      </c>
      <c r="B57" s="239" t="s">
        <v>64</v>
      </c>
      <c r="C57" s="326">
        <v>-4017.02</v>
      </c>
      <c r="D57" s="121">
        <v>-7296.22</v>
      </c>
      <c r="E57" s="121">
        <v>-4017.02</v>
      </c>
      <c r="F57" s="121">
        <v>-40.99</v>
      </c>
      <c r="G57" s="121">
        <v>-74929.72</v>
      </c>
      <c r="H57" s="121">
        <v>-135494.98754999999</v>
      </c>
      <c r="I57" s="121">
        <v>50478.673624909396</v>
      </c>
      <c r="J57" s="34">
        <v>-17629.612513956163</v>
      </c>
      <c r="K57" s="34">
        <v>-122150.2</v>
      </c>
      <c r="L57" s="34">
        <v>-46810.58</v>
      </c>
      <c r="M57" s="34">
        <v>-52450.527031725986</v>
      </c>
      <c r="N57" s="34">
        <v>-15945.11</v>
      </c>
      <c r="O57" s="449">
        <v>155567.12333135976</v>
      </c>
      <c r="P57" s="449">
        <v>17756.182505001052</v>
      </c>
      <c r="Q57" s="251">
        <f>SUM(LisäyksetVähennykset[[#This Row],[Kuntien yhdistymisavustus (-0,98 €/as)]:[TE25: Uudistuksen rahoituksen siirtymäajan porrastus (25 % kustannusperusteinen / 75 % vos-kriteerit)]])</f>
        <v>-256980.00763441194</v>
      </c>
      <c r="R57" s="112"/>
    </row>
    <row r="58" spans="1:18" s="45" customFormat="1" x14ac:dyDescent="0.25">
      <c r="A58" s="239">
        <v>176</v>
      </c>
      <c r="B58" s="239" t="s">
        <v>65</v>
      </c>
      <c r="C58" s="326">
        <v>-4076.7999999999997</v>
      </c>
      <c r="D58" s="121">
        <v>-7404.8</v>
      </c>
      <c r="E58" s="121">
        <v>-4076.7999999999997</v>
      </c>
      <c r="F58" s="121">
        <v>-41.6</v>
      </c>
      <c r="G58" s="121">
        <v>-76044.800000000003</v>
      </c>
      <c r="H58" s="121">
        <v>-164980.89600000001</v>
      </c>
      <c r="I58" s="121">
        <v>-1211231.1006262582</v>
      </c>
      <c r="J58" s="34">
        <v>-756025.14526490611</v>
      </c>
      <c r="K58" s="34">
        <v>-123968</v>
      </c>
      <c r="L58" s="34">
        <v>-47507.199999999997</v>
      </c>
      <c r="M58" s="34">
        <v>-36942.37468155026</v>
      </c>
      <c r="N58" s="34">
        <v>-16182.4</v>
      </c>
      <c r="O58" s="449">
        <v>223821.04717298021</v>
      </c>
      <c r="P58" s="449">
        <v>75260.096564653795</v>
      </c>
      <c r="Q58" s="251">
        <f>SUM(LisäyksetVähennykset[[#This Row],[Kuntien yhdistymisavustus (-0,98 €/as)]:[TE25: Uudistuksen rahoituksen siirtymäajan porrastus (25 % kustannusperusteinen / 75 % vos-kriteerit)]])</f>
        <v>-2149400.7728350805</v>
      </c>
      <c r="R58" s="112"/>
    </row>
    <row r="59" spans="1:18" s="45" customFormat="1" x14ac:dyDescent="0.25">
      <c r="A59" s="239">
        <v>177</v>
      </c>
      <c r="B59" s="239" t="s">
        <v>66</v>
      </c>
      <c r="C59" s="326">
        <v>-1634.6399999999999</v>
      </c>
      <c r="D59" s="121">
        <v>-2969.04</v>
      </c>
      <c r="E59" s="121">
        <v>-1634.6399999999999</v>
      </c>
      <c r="F59" s="121">
        <v>-16.68</v>
      </c>
      <c r="G59" s="121">
        <v>-30491.040000000001</v>
      </c>
      <c r="H59" s="121">
        <v>-63746.754999999997</v>
      </c>
      <c r="I59" s="121">
        <v>360287.54861490434</v>
      </c>
      <c r="J59" s="34">
        <v>269831.18454290828</v>
      </c>
      <c r="K59" s="34">
        <v>-49706.400000000001</v>
      </c>
      <c r="L59" s="34">
        <v>-19048.560000000001</v>
      </c>
      <c r="M59" s="34">
        <v>-19583.531317833189</v>
      </c>
      <c r="N59" s="34">
        <v>-6488.52</v>
      </c>
      <c r="O59" s="449">
        <v>82428.2548913098</v>
      </c>
      <c r="P59" s="449">
        <v>5610.212508741377</v>
      </c>
      <c r="Q59" s="251">
        <f>SUM(LisäyksetVähennykset[[#This Row],[Kuntien yhdistymisavustus (-0,98 €/as)]:[TE25: Uudistuksen rahoituksen siirtymäajan porrastus (25 % kustannusperusteinen / 75 % vos-kriteerit)]])</f>
        <v>522837.39424003061</v>
      </c>
      <c r="R59" s="112"/>
    </row>
    <row r="60" spans="1:18" s="45" customFormat="1" x14ac:dyDescent="0.25">
      <c r="A60" s="239">
        <v>178</v>
      </c>
      <c r="B60" s="239" t="s">
        <v>67</v>
      </c>
      <c r="C60" s="326">
        <v>-5560.5199999999995</v>
      </c>
      <c r="D60" s="121">
        <v>-10099.719999999999</v>
      </c>
      <c r="E60" s="121">
        <v>-5560.5199999999995</v>
      </c>
      <c r="F60" s="121">
        <v>-56.74</v>
      </c>
      <c r="G60" s="121">
        <v>-103720.72</v>
      </c>
      <c r="H60" s="121">
        <v>-142925.16305</v>
      </c>
      <c r="I60" s="121">
        <v>563572.22020073293</v>
      </c>
      <c r="J60" s="34">
        <v>-24383.897049391773</v>
      </c>
      <c r="K60" s="34">
        <v>-169085.2</v>
      </c>
      <c r="L60" s="34">
        <v>-64797.08</v>
      </c>
      <c r="M60" s="34">
        <v>-76523.632268040106</v>
      </c>
      <c r="N60" s="34">
        <v>-22071.86</v>
      </c>
      <c r="O60" s="449">
        <v>203959.63121501342</v>
      </c>
      <c r="P60" s="449">
        <v>15662.556043464298</v>
      </c>
      <c r="Q60" s="251">
        <f>SUM(LisäyksetVähennykset[[#This Row],[Kuntien yhdistymisavustus (-0,98 €/as)]:[TE25: Uudistuksen rahoituksen siirtymäajan porrastus (25 % kustannusperusteinen / 75 % vos-kriteerit)]])</f>
        <v>158409.35509177874</v>
      </c>
      <c r="R60" s="112"/>
    </row>
    <row r="61" spans="1:18" s="45" customFormat="1" x14ac:dyDescent="0.25">
      <c r="A61" s="239">
        <v>179</v>
      </c>
      <c r="B61" s="239" t="s">
        <v>68</v>
      </c>
      <c r="C61" s="326">
        <v>-146210.12</v>
      </c>
      <c r="D61" s="121">
        <v>-265565.32</v>
      </c>
      <c r="E61" s="121">
        <v>-146210.12</v>
      </c>
      <c r="F61" s="121">
        <v>-1491.94</v>
      </c>
      <c r="G61" s="121">
        <v>-2727266.3200000003</v>
      </c>
      <c r="H61" s="121">
        <v>-13597473.38295</v>
      </c>
      <c r="I61" s="121">
        <v>-16953557.2812845</v>
      </c>
      <c r="J61" s="34">
        <v>-616622.22028854536</v>
      </c>
      <c r="K61" s="34">
        <v>-4445981.2</v>
      </c>
      <c r="L61" s="34">
        <v>-1703795.48</v>
      </c>
      <c r="M61" s="34">
        <v>-1481299.7141910004</v>
      </c>
      <c r="N61" s="34">
        <v>-580364.66</v>
      </c>
      <c r="O61" s="449">
        <v>7246237.8489585929</v>
      </c>
      <c r="P61" s="449">
        <v>620600.82518881839</v>
      </c>
      <c r="Q61" s="251">
        <f>SUM(LisäyksetVähennykset[[#This Row],[Kuntien yhdistymisavustus (-0,98 €/as)]:[TE25: Uudistuksen rahoituksen siirtymäajan porrastus (25 % kustannusperusteinen / 75 % vos-kriteerit)]])</f>
        <v>-34798999.084566623</v>
      </c>
      <c r="R61" s="112"/>
    </row>
    <row r="62" spans="1:18" s="45" customFormat="1" x14ac:dyDescent="0.25">
      <c r="A62" s="239">
        <v>181</v>
      </c>
      <c r="B62" s="239" t="s">
        <v>69</v>
      </c>
      <c r="C62" s="326">
        <v>-1624.84</v>
      </c>
      <c r="D62" s="121">
        <v>-2951.2400000000002</v>
      </c>
      <c r="E62" s="121">
        <v>-1624.84</v>
      </c>
      <c r="F62" s="121">
        <v>-16.580000000000002</v>
      </c>
      <c r="G62" s="121">
        <v>-30308.240000000002</v>
      </c>
      <c r="H62" s="121">
        <v>-40117.855000000003</v>
      </c>
      <c r="I62" s="121">
        <v>394555.77329883224</v>
      </c>
      <c r="J62" s="34">
        <v>187129.26760636611</v>
      </c>
      <c r="K62" s="34">
        <v>-49408.4</v>
      </c>
      <c r="L62" s="34">
        <v>-18934.36</v>
      </c>
      <c r="M62" s="34">
        <v>-43914.30610015765</v>
      </c>
      <c r="N62" s="34">
        <v>-6449.62</v>
      </c>
      <c r="O62" s="449">
        <v>67066.497713681718</v>
      </c>
      <c r="P62" s="449">
        <v>-6840.1916230467687</v>
      </c>
      <c r="Q62" s="251">
        <f>SUM(LisäyksetVähennykset[[#This Row],[Kuntien yhdistymisavustus (-0,98 €/as)]:[TE25: Uudistuksen rahoituksen siirtymäajan porrastus (25 % kustannusperusteinen / 75 % vos-kriteerit)]])</f>
        <v>446561.06589567562</v>
      </c>
      <c r="R62" s="112"/>
    </row>
    <row r="63" spans="1:18" s="45" customFormat="1" x14ac:dyDescent="0.25">
      <c r="A63" s="239">
        <v>182</v>
      </c>
      <c r="B63" s="239" t="s">
        <v>70</v>
      </c>
      <c r="C63" s="326">
        <v>-18733.68</v>
      </c>
      <c r="D63" s="121">
        <v>-34026.480000000003</v>
      </c>
      <c r="E63" s="121">
        <v>-18733.68</v>
      </c>
      <c r="F63" s="121">
        <v>-191.16</v>
      </c>
      <c r="G63" s="121">
        <v>-349440.48000000004</v>
      </c>
      <c r="H63" s="121">
        <v>-813822.8602</v>
      </c>
      <c r="I63" s="121">
        <v>-1698618.1868244917</v>
      </c>
      <c r="J63" s="34">
        <v>-81774.182044476111</v>
      </c>
      <c r="K63" s="34">
        <v>-569656.80000000005</v>
      </c>
      <c r="L63" s="34">
        <v>-218304.72</v>
      </c>
      <c r="M63" s="34">
        <v>-68920.757147996512</v>
      </c>
      <c r="N63" s="34">
        <v>-74361.240000000005</v>
      </c>
      <c r="O63" s="449">
        <v>1296076.7919070318</v>
      </c>
      <c r="P63" s="449">
        <v>84605.124242729624</v>
      </c>
      <c r="Q63" s="251">
        <f>SUM(LisäyksetVähennykset[[#This Row],[Kuntien yhdistymisavustus (-0,98 €/as)]:[TE25: Uudistuksen rahoituksen siirtymäajan porrastus (25 % kustannusperusteinen / 75 % vos-kriteerit)]])</f>
        <v>-2565902.3100672038</v>
      </c>
      <c r="R63" s="112"/>
    </row>
    <row r="64" spans="1:18" s="45" customFormat="1" x14ac:dyDescent="0.25">
      <c r="A64" s="239">
        <v>186</v>
      </c>
      <c r="B64" s="239" t="s">
        <v>71</v>
      </c>
      <c r="C64" s="326">
        <v>-45933.58</v>
      </c>
      <c r="D64" s="121">
        <v>-83430.38</v>
      </c>
      <c r="E64" s="121">
        <v>-45933.58</v>
      </c>
      <c r="F64" s="121">
        <v>-468.71000000000004</v>
      </c>
      <c r="G64" s="121">
        <v>-856801.88</v>
      </c>
      <c r="H64" s="121">
        <v>-4227233.2801000001</v>
      </c>
      <c r="I64" s="121">
        <v>-5507718.4701112546</v>
      </c>
      <c r="J64" s="34">
        <v>-656655.60086716234</v>
      </c>
      <c r="K64" s="34">
        <v>-1396755.8</v>
      </c>
      <c r="L64" s="34">
        <v>-535266.81999999995</v>
      </c>
      <c r="M64" s="34">
        <v>-378658.62593337247</v>
      </c>
      <c r="N64" s="34">
        <v>-182328.19</v>
      </c>
      <c r="O64" s="449">
        <v>1230984.5746319396</v>
      </c>
      <c r="P64" s="449">
        <v>-258397.21326053399</v>
      </c>
      <c r="Q64" s="251">
        <f>SUM(LisäyksetVähennykset[[#This Row],[Kuntien yhdistymisavustus (-0,98 €/as)]:[TE25: Uudistuksen rahoituksen siirtymäajan porrastus (25 % kustannusperusteinen / 75 % vos-kriteerit)]])</f>
        <v>-12944597.555640383</v>
      </c>
      <c r="R64" s="112"/>
    </row>
    <row r="65" spans="1:18" s="45" customFormat="1" x14ac:dyDescent="0.25">
      <c r="A65" s="239">
        <v>202</v>
      </c>
      <c r="B65" s="239" t="s">
        <v>72</v>
      </c>
      <c r="C65" s="326">
        <v>-35819.979999999996</v>
      </c>
      <c r="D65" s="121">
        <v>-65060.78</v>
      </c>
      <c r="E65" s="121">
        <v>-35819.979999999996</v>
      </c>
      <c r="F65" s="121">
        <v>-365.51</v>
      </c>
      <c r="G65" s="121">
        <v>-668152.28</v>
      </c>
      <c r="H65" s="121">
        <v>-1225917.63805</v>
      </c>
      <c r="I65" s="121">
        <v>5611023.2644015951</v>
      </c>
      <c r="J65" s="34">
        <v>1241830.7139157765</v>
      </c>
      <c r="K65" s="34">
        <v>-1089219.8</v>
      </c>
      <c r="L65" s="34">
        <v>-417412.42</v>
      </c>
      <c r="M65" s="34">
        <v>-635164.24501609267</v>
      </c>
      <c r="N65" s="34">
        <v>-142183.39000000001</v>
      </c>
      <c r="O65" s="449">
        <v>1227989.8820834362</v>
      </c>
      <c r="P65" s="449">
        <v>-80164.525132576586</v>
      </c>
      <c r="Q65" s="251">
        <f>SUM(LisäyksetVähennykset[[#This Row],[Kuntien yhdistymisavustus (-0,98 €/as)]:[TE25: Uudistuksen rahoituksen siirtymäajan porrastus (25 % kustannusperusteinen / 75 % vos-kriteerit)]])</f>
        <v>3685563.3122021393</v>
      </c>
      <c r="R65" s="112"/>
    </row>
    <row r="66" spans="1:18" s="45" customFormat="1" x14ac:dyDescent="0.25">
      <c r="A66" s="239">
        <v>204</v>
      </c>
      <c r="B66" s="239" t="s">
        <v>73</v>
      </c>
      <c r="C66" s="326">
        <v>-2537.2199999999998</v>
      </c>
      <c r="D66" s="121">
        <v>-4608.42</v>
      </c>
      <c r="E66" s="121">
        <v>-2537.2199999999998</v>
      </c>
      <c r="F66" s="121">
        <v>-25.89</v>
      </c>
      <c r="G66" s="121">
        <v>-47326.920000000006</v>
      </c>
      <c r="H66" s="121">
        <v>-131911.04999999999</v>
      </c>
      <c r="I66" s="121">
        <v>-781894.76511632674</v>
      </c>
      <c r="J66" s="34">
        <v>-835183.20241933805</v>
      </c>
      <c r="K66" s="34">
        <v>-77152.2</v>
      </c>
      <c r="L66" s="34">
        <v>-29566.38</v>
      </c>
      <c r="M66" s="34">
        <v>-1727.5881353012094</v>
      </c>
      <c r="N66" s="34">
        <v>-10071.210000000001</v>
      </c>
      <c r="O66" s="449">
        <v>80854.91897010681</v>
      </c>
      <c r="P66" s="449">
        <v>-4327.0374607035192</v>
      </c>
      <c r="Q66" s="251">
        <f>SUM(LisäyksetVähennykset[[#This Row],[Kuntien yhdistymisavustus (-0,98 €/as)]:[TE25: Uudistuksen rahoituksen siirtymäajan porrastus (25 % kustannusperusteinen / 75 % vos-kriteerit)]])</f>
        <v>-1848014.1841615625</v>
      </c>
      <c r="R66" s="112"/>
    </row>
    <row r="67" spans="1:18" s="45" customFormat="1" x14ac:dyDescent="0.25">
      <c r="A67" s="239">
        <v>205</v>
      </c>
      <c r="B67" s="239" t="s">
        <v>74</v>
      </c>
      <c r="C67" s="326">
        <v>-35704.339999999997</v>
      </c>
      <c r="D67" s="121">
        <v>-64850.74</v>
      </c>
      <c r="E67" s="121">
        <v>-35704.339999999997</v>
      </c>
      <c r="F67" s="121">
        <v>-364.33</v>
      </c>
      <c r="G67" s="121">
        <v>-665995.24</v>
      </c>
      <c r="H67" s="121">
        <v>-2012031.2823999999</v>
      </c>
      <c r="I67" s="121">
        <v>-5505661.1376929609</v>
      </c>
      <c r="J67" s="34">
        <v>-2088634.1310368064</v>
      </c>
      <c r="K67" s="34">
        <v>-1085703.4000000001</v>
      </c>
      <c r="L67" s="34">
        <v>-416064.86</v>
      </c>
      <c r="M67" s="34">
        <v>-386152.03783863748</v>
      </c>
      <c r="N67" s="34">
        <v>-141724.37</v>
      </c>
      <c r="O67" s="449">
        <v>1831739.1055438765</v>
      </c>
      <c r="P67" s="449">
        <v>434150.46538722795</v>
      </c>
      <c r="Q67" s="251">
        <f>SUM(LisäyksetVähennykset[[#This Row],[Kuntien yhdistymisavustus (-0,98 €/as)]:[TE25: Uudistuksen rahoituksen siirtymäajan porrastus (25 % kustannusperusteinen / 75 % vos-kriteerit)]])</f>
        <v>-10172700.638037302</v>
      </c>
      <c r="R67" s="112"/>
    </row>
    <row r="68" spans="1:18" s="45" customFormat="1" x14ac:dyDescent="0.25">
      <c r="A68" s="239">
        <v>208</v>
      </c>
      <c r="B68" s="239" t="s">
        <v>75</v>
      </c>
      <c r="C68" s="326">
        <v>-12025.58</v>
      </c>
      <c r="D68" s="121">
        <v>-21842.38</v>
      </c>
      <c r="E68" s="121">
        <v>-12025.58</v>
      </c>
      <c r="F68" s="121">
        <v>-122.71000000000001</v>
      </c>
      <c r="G68" s="121">
        <v>-224313.88</v>
      </c>
      <c r="H68" s="121">
        <v>-315109.51405</v>
      </c>
      <c r="I68" s="121">
        <v>1090660.0327865274</v>
      </c>
      <c r="J68" s="34">
        <v>-52136.482944054005</v>
      </c>
      <c r="K68" s="34">
        <v>-365675.8</v>
      </c>
      <c r="L68" s="34">
        <v>-140134.82</v>
      </c>
      <c r="M68" s="34">
        <v>-276807.57964375051</v>
      </c>
      <c r="N68" s="34">
        <v>-47734.19</v>
      </c>
      <c r="O68" s="449">
        <v>420396.04003848805</v>
      </c>
      <c r="P68" s="449">
        <v>-45139.601590029895</v>
      </c>
      <c r="Q68" s="251">
        <f>SUM(LisäyksetVähennykset[[#This Row],[Kuntien yhdistymisavustus (-0,98 €/as)]:[TE25: Uudistuksen rahoituksen siirtymäajan porrastus (25 % kustannusperusteinen / 75 % vos-kriteerit)]])</f>
        <v>-2012.0454028189415</v>
      </c>
      <c r="R68" s="112"/>
    </row>
    <row r="69" spans="1:18" s="45" customFormat="1" x14ac:dyDescent="0.25">
      <c r="A69" s="239">
        <v>211</v>
      </c>
      <c r="B69" s="239" t="s">
        <v>76</v>
      </c>
      <c r="C69" s="326">
        <v>-33271.979999999996</v>
      </c>
      <c r="D69" s="121">
        <v>-60432.78</v>
      </c>
      <c r="E69" s="121">
        <v>-33271.979999999996</v>
      </c>
      <c r="F69" s="121">
        <v>-339.51</v>
      </c>
      <c r="G69" s="121">
        <v>-620624.28</v>
      </c>
      <c r="H69" s="121">
        <v>-1288561.9975000001</v>
      </c>
      <c r="I69" s="121">
        <v>227491.82921693509</v>
      </c>
      <c r="J69" s="34">
        <v>-139308.17522116547</v>
      </c>
      <c r="K69" s="34">
        <v>-1011739.8</v>
      </c>
      <c r="L69" s="34">
        <v>-387720.42</v>
      </c>
      <c r="M69" s="34">
        <v>-493026.55520586314</v>
      </c>
      <c r="N69" s="34">
        <v>-132069.39000000001</v>
      </c>
      <c r="O69" s="449">
        <v>703191.42589983507</v>
      </c>
      <c r="P69" s="449">
        <v>-116600.26070652495</v>
      </c>
      <c r="Q69" s="251">
        <f>SUM(LisäyksetVähennykset[[#This Row],[Kuntien yhdistymisavustus (-0,98 €/as)]:[TE25: Uudistuksen rahoituksen siirtymäajan porrastus (25 % kustannusperusteinen / 75 % vos-kriteerit)]])</f>
        <v>-3386283.8735167836</v>
      </c>
      <c r="R69" s="112"/>
    </row>
    <row r="70" spans="1:18" s="45" customFormat="1" x14ac:dyDescent="0.25">
      <c r="A70" s="239">
        <v>213</v>
      </c>
      <c r="B70" s="239" t="s">
        <v>77</v>
      </c>
      <c r="C70" s="326">
        <v>-4960.76</v>
      </c>
      <c r="D70" s="121">
        <v>-9010.36</v>
      </c>
      <c r="E70" s="121">
        <v>-4960.76</v>
      </c>
      <c r="F70" s="121">
        <v>-50.620000000000005</v>
      </c>
      <c r="G70" s="121">
        <v>-92533.36</v>
      </c>
      <c r="H70" s="121">
        <v>-196991.72150000001</v>
      </c>
      <c r="I70" s="121">
        <v>-469288.93150539533</v>
      </c>
      <c r="J70" s="34">
        <v>-21784.469646830508</v>
      </c>
      <c r="K70" s="34">
        <v>-150847.6</v>
      </c>
      <c r="L70" s="34">
        <v>-57808.04</v>
      </c>
      <c r="M70" s="34">
        <v>-39329.842233337324</v>
      </c>
      <c r="N70" s="34">
        <v>-19691.18</v>
      </c>
      <c r="O70" s="449">
        <v>294952.8221835086</v>
      </c>
      <c r="P70" s="449">
        <v>54247.121172120416</v>
      </c>
      <c r="Q70" s="251">
        <f>SUM(LisäyksetVähennykset[[#This Row],[Kuntien yhdistymisavustus (-0,98 €/as)]:[TE25: Uudistuksen rahoituksen siirtymäajan porrastus (25 % kustannusperusteinen / 75 % vos-kriteerit)]])</f>
        <v>-718057.70152993419</v>
      </c>
      <c r="R70" s="112"/>
    </row>
    <row r="71" spans="1:18" s="45" customFormat="1" x14ac:dyDescent="0.25">
      <c r="A71" s="239">
        <v>214</v>
      </c>
      <c r="B71" s="243" t="s">
        <v>78</v>
      </c>
      <c r="C71" s="326">
        <v>-12228.44</v>
      </c>
      <c r="D71" s="121">
        <v>-22210.84</v>
      </c>
      <c r="E71" s="121">
        <v>-12228.44</v>
      </c>
      <c r="F71" s="121">
        <v>-124.78</v>
      </c>
      <c r="G71" s="121">
        <v>-228097.84000000003</v>
      </c>
      <c r="H71" s="121">
        <v>-396169.17265000002</v>
      </c>
      <c r="I71" s="121">
        <v>-359613.47144234675</v>
      </c>
      <c r="J71" s="34">
        <v>-52952.238210223637</v>
      </c>
      <c r="K71" s="34">
        <v>-371844.4</v>
      </c>
      <c r="L71" s="34">
        <v>-142498.76</v>
      </c>
      <c r="M71" s="34">
        <v>-192049.8517070415</v>
      </c>
      <c r="N71" s="34">
        <v>-48539.42</v>
      </c>
      <c r="O71" s="449">
        <v>899235.07130062208</v>
      </c>
      <c r="P71" s="449">
        <v>58518.38894531643</v>
      </c>
      <c r="Q71" s="251">
        <f>SUM(LisäyksetVähennykset[[#This Row],[Kuntien yhdistymisavustus (-0,98 €/as)]:[TE25: Uudistuksen rahoituksen siirtymäajan porrastus (25 % kustannusperusteinen / 75 % vos-kriteerit)]])</f>
        <v>-880804.19376367331</v>
      </c>
      <c r="R71" s="112"/>
    </row>
    <row r="72" spans="1:18" s="45" customFormat="1" x14ac:dyDescent="0.25">
      <c r="A72" s="239">
        <v>216</v>
      </c>
      <c r="B72" s="239" t="s">
        <v>79</v>
      </c>
      <c r="C72" s="326">
        <v>-1162.28</v>
      </c>
      <c r="D72" s="121">
        <v>-2111.08</v>
      </c>
      <c r="E72" s="121">
        <v>-1162.28</v>
      </c>
      <c r="F72" s="121">
        <v>-11.86</v>
      </c>
      <c r="G72" s="121">
        <v>-21680.080000000002</v>
      </c>
      <c r="H72" s="121">
        <v>-24994.41</v>
      </c>
      <c r="I72" s="121">
        <v>82910.212932417213</v>
      </c>
      <c r="J72" s="34">
        <v>-5363.6965428459289</v>
      </c>
      <c r="K72" s="34">
        <v>-35342.800000000003</v>
      </c>
      <c r="L72" s="34">
        <v>-13544.12</v>
      </c>
      <c r="M72" s="34">
        <v>-26554.265557690553</v>
      </c>
      <c r="N72" s="34">
        <v>-4613.54</v>
      </c>
      <c r="O72" s="449">
        <v>72270.500594464087</v>
      </c>
      <c r="P72" s="449">
        <v>11380.498629089197</v>
      </c>
      <c r="Q72" s="251">
        <f>SUM(LisäyksetVähennykset[[#This Row],[Kuntien yhdistymisavustus (-0,98 €/as)]:[TE25: Uudistuksen rahoituksen siirtymäajan porrastus (25 % kustannusperusteinen / 75 % vos-kriteerit)]])</f>
        <v>30020.800055434003</v>
      </c>
      <c r="R72" s="112"/>
    </row>
    <row r="73" spans="1:18" s="45" customFormat="1" x14ac:dyDescent="0.25">
      <c r="A73" s="239">
        <v>217</v>
      </c>
      <c r="B73" s="239" t="s">
        <v>80</v>
      </c>
      <c r="C73" s="326">
        <v>-5158.72</v>
      </c>
      <c r="D73" s="121">
        <v>-9369.92</v>
      </c>
      <c r="E73" s="121">
        <v>-5158.72</v>
      </c>
      <c r="F73" s="121">
        <v>-52.64</v>
      </c>
      <c r="G73" s="121">
        <v>-96225.920000000013</v>
      </c>
      <c r="H73" s="121">
        <v>-121541.85</v>
      </c>
      <c r="I73" s="121">
        <v>-723950.50658415561</v>
      </c>
      <c r="J73" s="34">
        <v>-687615.84036411648</v>
      </c>
      <c r="K73" s="34">
        <v>-156867.20000000001</v>
      </c>
      <c r="L73" s="34">
        <v>-60114.879999999997</v>
      </c>
      <c r="M73" s="34">
        <v>-95687.338893723674</v>
      </c>
      <c r="N73" s="34">
        <v>-20476.96</v>
      </c>
      <c r="O73" s="449">
        <v>156458.54626414285</v>
      </c>
      <c r="P73" s="449">
        <v>-3142.2265081026999</v>
      </c>
      <c r="Q73" s="251">
        <f>SUM(LisäyksetVähennykset[[#This Row],[Kuntien yhdistymisavustus (-0,98 €/as)]:[TE25: Uudistuksen rahoituksen siirtymäajan porrastus (25 % kustannusperusteinen / 75 % vos-kriteerit)]])</f>
        <v>-1828904.1760859552</v>
      </c>
      <c r="R73" s="112"/>
    </row>
    <row r="74" spans="1:18" s="45" customFormat="1" x14ac:dyDescent="0.25">
      <c r="A74" s="239">
        <v>218</v>
      </c>
      <c r="B74" s="239" t="s">
        <v>81</v>
      </c>
      <c r="C74" s="326">
        <v>-1135.82</v>
      </c>
      <c r="D74" s="121">
        <v>-2063.02</v>
      </c>
      <c r="E74" s="121">
        <v>-1135.82</v>
      </c>
      <c r="F74" s="121">
        <v>-11.59</v>
      </c>
      <c r="G74" s="121">
        <v>-21186.52</v>
      </c>
      <c r="H74" s="121">
        <v>-18885.605</v>
      </c>
      <c r="I74" s="121">
        <v>331647.56100849988</v>
      </c>
      <c r="J74" s="34">
        <v>116003.96224210602</v>
      </c>
      <c r="K74" s="34">
        <v>-34538.200000000004</v>
      </c>
      <c r="L74" s="34">
        <v>-13235.78</v>
      </c>
      <c r="M74" s="34">
        <v>-23504.873026984882</v>
      </c>
      <c r="N74" s="34">
        <v>-4508.51</v>
      </c>
      <c r="O74" s="449">
        <v>43032.407021864608</v>
      </c>
      <c r="P74" s="449">
        <v>-3400.5574936740122</v>
      </c>
      <c r="Q74" s="251">
        <f>SUM(LisäyksetVähennykset[[#This Row],[Kuntien yhdistymisavustus (-0,98 €/as)]:[TE25: Uudistuksen rahoituksen siirtymäajan porrastus (25 % kustannusperusteinen / 75 % vos-kriteerit)]])</f>
        <v>367077.63475181162</v>
      </c>
      <c r="R74" s="112"/>
    </row>
    <row r="75" spans="1:18" s="45" customFormat="1" x14ac:dyDescent="0.25">
      <c r="A75" s="239">
        <v>224</v>
      </c>
      <c r="B75" s="239" t="s">
        <v>82</v>
      </c>
      <c r="C75" s="326">
        <v>-8271.2000000000007</v>
      </c>
      <c r="D75" s="121">
        <v>-15023.2</v>
      </c>
      <c r="E75" s="121">
        <v>-8271.2000000000007</v>
      </c>
      <c r="F75" s="121">
        <v>-84.4</v>
      </c>
      <c r="G75" s="121">
        <v>-154283.20000000001</v>
      </c>
      <c r="H75" s="121">
        <v>-547912.5405</v>
      </c>
      <c r="I75" s="121">
        <v>-207149.17075832974</v>
      </c>
      <c r="J75" s="34">
        <v>-36362.396657291982</v>
      </c>
      <c r="K75" s="34">
        <v>-251512</v>
      </c>
      <c r="L75" s="34">
        <v>-96384.8</v>
      </c>
      <c r="M75" s="34">
        <v>-138667.74008200751</v>
      </c>
      <c r="N75" s="34">
        <v>-32831.599999999999</v>
      </c>
      <c r="O75" s="449">
        <v>536415.01299321395</v>
      </c>
      <c r="P75" s="449">
        <v>46978.699000376102</v>
      </c>
      <c r="Q75" s="251">
        <f>SUM(LisäyksetVähennykset[[#This Row],[Kuntien yhdistymisavustus (-0,98 €/as)]:[TE25: Uudistuksen rahoituksen siirtymäajan porrastus (25 % kustannusperusteinen / 75 % vos-kriteerit)]])</f>
        <v>-913359.73600403965</v>
      </c>
      <c r="R75" s="112"/>
    </row>
    <row r="76" spans="1:18" s="45" customFormat="1" x14ac:dyDescent="0.25">
      <c r="A76" s="239">
        <v>226</v>
      </c>
      <c r="B76" s="239" t="s">
        <v>83</v>
      </c>
      <c r="C76" s="326">
        <v>-3501.54</v>
      </c>
      <c r="D76" s="121">
        <v>-6359.9400000000005</v>
      </c>
      <c r="E76" s="121">
        <v>-3501.54</v>
      </c>
      <c r="F76" s="121">
        <v>-35.730000000000004</v>
      </c>
      <c r="G76" s="121">
        <v>-65314.44</v>
      </c>
      <c r="H76" s="121">
        <v>-89011.490149999998</v>
      </c>
      <c r="I76" s="121">
        <v>391817.80303608027</v>
      </c>
      <c r="J76" s="34">
        <v>75703.905693674926</v>
      </c>
      <c r="K76" s="34">
        <v>-106475.40000000001</v>
      </c>
      <c r="L76" s="34">
        <v>-40803.659999999996</v>
      </c>
      <c r="M76" s="34">
        <v>-62858.772486386326</v>
      </c>
      <c r="N76" s="34">
        <v>-13898.970000000001</v>
      </c>
      <c r="O76" s="449">
        <v>220733.80584834173</v>
      </c>
      <c r="P76" s="449">
        <v>19791.331406535915</v>
      </c>
      <c r="Q76" s="251">
        <f>SUM(LisäyksetVähennykset[[#This Row],[Kuntien yhdistymisavustus (-0,98 €/as)]:[TE25: Uudistuksen rahoituksen siirtymäajan porrastus (25 % kustannusperusteinen / 75 % vos-kriteerit)]])</f>
        <v>316285.36334824655</v>
      </c>
      <c r="R76" s="112"/>
    </row>
    <row r="77" spans="1:18" s="45" customFormat="1" x14ac:dyDescent="0.25">
      <c r="A77" s="239">
        <v>230</v>
      </c>
      <c r="B77" s="239" t="s">
        <v>84</v>
      </c>
      <c r="C77" s="326">
        <v>-2126.6</v>
      </c>
      <c r="D77" s="121">
        <v>-3862.6</v>
      </c>
      <c r="E77" s="121">
        <v>-2126.6</v>
      </c>
      <c r="F77" s="121">
        <v>-21.7</v>
      </c>
      <c r="G77" s="121">
        <v>-39667.600000000006</v>
      </c>
      <c r="H77" s="121">
        <v>-26736.662499999999</v>
      </c>
      <c r="I77" s="121">
        <v>27730.53614179519</v>
      </c>
      <c r="J77" s="34">
        <v>-9467.8331410361552</v>
      </c>
      <c r="K77" s="34">
        <v>-64666</v>
      </c>
      <c r="L77" s="34">
        <v>-24781.4</v>
      </c>
      <c r="M77" s="34">
        <v>-44434.408564684862</v>
      </c>
      <c r="N77" s="34">
        <v>-8441.3000000000011</v>
      </c>
      <c r="O77" s="449">
        <v>155320.58292399131</v>
      </c>
      <c r="P77" s="449">
        <v>9722.9479398981639</v>
      </c>
      <c r="Q77" s="251">
        <f>SUM(LisäyksetVähennykset[[#This Row],[Kuntien yhdistymisavustus (-0,98 €/as)]:[TE25: Uudistuksen rahoituksen siirtymäajan porrastus (25 % kustannusperusteinen / 75 % vos-kriteerit)]])</f>
        <v>-33558.637200036334</v>
      </c>
      <c r="R77" s="112"/>
    </row>
    <row r="78" spans="1:18" s="45" customFormat="1" x14ac:dyDescent="0.25">
      <c r="A78" s="239">
        <v>231</v>
      </c>
      <c r="B78" s="239" t="s">
        <v>85</v>
      </c>
      <c r="C78" s="326">
        <v>-1216.18</v>
      </c>
      <c r="D78" s="121">
        <v>-2208.98</v>
      </c>
      <c r="E78" s="121">
        <v>-1216.18</v>
      </c>
      <c r="F78" s="121">
        <v>-12.41</v>
      </c>
      <c r="G78" s="121">
        <v>-22685.480000000003</v>
      </c>
      <c r="H78" s="121">
        <v>-19875.45</v>
      </c>
      <c r="I78" s="121">
        <v>-858317.88405327871</v>
      </c>
      <c r="J78" s="34">
        <v>-485837.36040881736</v>
      </c>
      <c r="K78" s="34">
        <v>-36981.800000000003</v>
      </c>
      <c r="L78" s="34">
        <v>-14172.22</v>
      </c>
      <c r="M78" s="34">
        <v>0</v>
      </c>
      <c r="N78" s="34">
        <v>-4827.49</v>
      </c>
      <c r="O78" s="449">
        <v>46779.537654959298</v>
      </c>
      <c r="P78" s="449">
        <v>791.64570544323215</v>
      </c>
      <c r="Q78" s="251">
        <f>SUM(LisäyksetVähennykset[[#This Row],[Kuntien yhdistymisavustus (-0,98 €/as)]:[TE25: Uudistuksen rahoituksen siirtymäajan porrastus (25 % kustannusperusteinen / 75 % vos-kriteerit)]])</f>
        <v>-1399780.2511016934</v>
      </c>
      <c r="R78" s="112"/>
    </row>
    <row r="79" spans="1:18" s="45" customFormat="1" x14ac:dyDescent="0.25">
      <c r="A79" s="239">
        <v>232</v>
      </c>
      <c r="B79" s="239" t="s">
        <v>86</v>
      </c>
      <c r="C79" s="326">
        <v>-12267.64</v>
      </c>
      <c r="D79" s="121">
        <v>-22282.04</v>
      </c>
      <c r="E79" s="121">
        <v>-12267.64</v>
      </c>
      <c r="F79" s="121">
        <v>-125.18</v>
      </c>
      <c r="G79" s="121">
        <v>-228829.04</v>
      </c>
      <c r="H79" s="121">
        <v>-511121.97905000002</v>
      </c>
      <c r="I79" s="121">
        <v>-22726.03907395744</v>
      </c>
      <c r="J79" s="34">
        <v>-53890.5681018799</v>
      </c>
      <c r="K79" s="34">
        <v>-373036.4</v>
      </c>
      <c r="L79" s="34">
        <v>-142955.56</v>
      </c>
      <c r="M79" s="34">
        <v>-203925.60953822621</v>
      </c>
      <c r="N79" s="34">
        <v>-48695.020000000004</v>
      </c>
      <c r="O79" s="449">
        <v>661631.74199529714</v>
      </c>
      <c r="P79" s="449">
        <v>24933.292302264832</v>
      </c>
      <c r="Q79" s="251">
        <f>SUM(LisäyksetVähennykset[[#This Row],[Kuntien yhdistymisavustus (-0,98 €/as)]:[TE25: Uudistuksen rahoituksen siirtymäajan porrastus (25 % kustannusperusteinen / 75 % vos-kriteerit)]])</f>
        <v>-945557.68146650167</v>
      </c>
      <c r="R79" s="112"/>
    </row>
    <row r="80" spans="1:18" s="45" customFormat="1" x14ac:dyDescent="0.25">
      <c r="A80" s="239">
        <v>233</v>
      </c>
      <c r="B80" s="239" t="s">
        <v>87</v>
      </c>
      <c r="C80" s="326">
        <v>-14749</v>
      </c>
      <c r="D80" s="121">
        <v>-26789</v>
      </c>
      <c r="E80" s="121">
        <v>-14749</v>
      </c>
      <c r="F80" s="121">
        <v>-150.5</v>
      </c>
      <c r="G80" s="121">
        <v>-275114</v>
      </c>
      <c r="H80" s="121">
        <v>-457231.19890000002</v>
      </c>
      <c r="I80" s="121">
        <v>2114932.4284441913</v>
      </c>
      <c r="J80" s="34">
        <v>-63890.966857099338</v>
      </c>
      <c r="K80" s="34">
        <v>-448490</v>
      </c>
      <c r="L80" s="34">
        <v>-171871</v>
      </c>
      <c r="M80" s="34">
        <v>-300191.22276283993</v>
      </c>
      <c r="N80" s="34">
        <v>-58544.5</v>
      </c>
      <c r="O80" s="449">
        <v>447967.17303425906</v>
      </c>
      <c r="P80" s="449">
        <v>1727.4259233442135</v>
      </c>
      <c r="Q80" s="251">
        <f>SUM(LisäyksetVähennykset[[#This Row],[Kuntien yhdistymisavustus (-0,98 €/as)]:[TE25: Uudistuksen rahoituksen siirtymäajan porrastus (25 % kustannusperusteinen / 75 % vos-kriteerit)]])</f>
        <v>732856.6388818553</v>
      </c>
      <c r="R80" s="112"/>
    </row>
    <row r="81" spans="1:18" s="45" customFormat="1" x14ac:dyDescent="0.25">
      <c r="A81" s="239">
        <v>235</v>
      </c>
      <c r="B81" s="239" t="s">
        <v>88</v>
      </c>
      <c r="C81" s="326">
        <v>-10047.94</v>
      </c>
      <c r="D81" s="121">
        <v>-18250.34</v>
      </c>
      <c r="E81" s="121">
        <v>-10047.94</v>
      </c>
      <c r="F81" s="121">
        <v>-102.53</v>
      </c>
      <c r="G81" s="121">
        <v>-187424.84000000003</v>
      </c>
      <c r="H81" s="121">
        <v>-371314.88815000001</v>
      </c>
      <c r="I81" s="121">
        <v>9961261.5929752979</v>
      </c>
      <c r="J81" s="34">
        <v>2666053.4394072024</v>
      </c>
      <c r="K81" s="34">
        <v>-305539.40000000002</v>
      </c>
      <c r="L81" s="34">
        <v>-117089.26</v>
      </c>
      <c r="M81" s="34">
        <v>-391576.05662776023</v>
      </c>
      <c r="N81" s="34">
        <v>-39884.17</v>
      </c>
      <c r="O81" s="449">
        <v>107855.81223466899</v>
      </c>
      <c r="P81" s="449">
        <v>-52521.092634767236</v>
      </c>
      <c r="Q81" s="251">
        <f>SUM(LisäyksetVähennykset[[#This Row],[Kuntien yhdistymisavustus (-0,98 €/as)]:[TE25: Uudistuksen rahoituksen siirtymäajan porrastus (25 % kustannusperusteinen / 75 % vos-kriteerit)]])</f>
        <v>11231372.387204643</v>
      </c>
      <c r="R81" s="112"/>
    </row>
    <row r="82" spans="1:18" s="45" customFormat="1" x14ac:dyDescent="0.25">
      <c r="A82" s="239">
        <v>236</v>
      </c>
      <c r="B82" s="239" t="s">
        <v>89</v>
      </c>
      <c r="C82" s="326">
        <v>-4035.64</v>
      </c>
      <c r="D82" s="121">
        <v>-7330.04</v>
      </c>
      <c r="E82" s="121">
        <v>-4035.64</v>
      </c>
      <c r="F82" s="121">
        <v>-41.18</v>
      </c>
      <c r="G82" s="121">
        <v>-75277.040000000008</v>
      </c>
      <c r="H82" s="121">
        <v>-77383.510500000004</v>
      </c>
      <c r="I82" s="121">
        <v>68777.110937036647</v>
      </c>
      <c r="J82" s="34">
        <v>-156190.58393426344</v>
      </c>
      <c r="K82" s="34">
        <v>-122716.40000000001</v>
      </c>
      <c r="L82" s="34">
        <v>-47027.56</v>
      </c>
      <c r="M82" s="34">
        <v>-94696.042037271109</v>
      </c>
      <c r="N82" s="34">
        <v>-16019.02</v>
      </c>
      <c r="O82" s="449">
        <v>120082.43017642369</v>
      </c>
      <c r="P82" s="449">
        <v>10341.697353448209</v>
      </c>
      <c r="Q82" s="251">
        <f>SUM(LisäyksetVähennykset[[#This Row],[Kuntien yhdistymisavustus (-0,98 €/as)]:[TE25: Uudistuksen rahoituksen siirtymäajan porrastus (25 % kustannusperusteinen / 75 % vos-kriteerit)]])</f>
        <v>-405551.41800462606</v>
      </c>
      <c r="R82" s="112"/>
    </row>
    <row r="83" spans="1:18" s="45" customFormat="1" x14ac:dyDescent="0.25">
      <c r="A83" s="239">
        <v>239</v>
      </c>
      <c r="B83" s="239" t="s">
        <v>90</v>
      </c>
      <c r="C83" s="326">
        <v>-1945.3</v>
      </c>
      <c r="D83" s="121">
        <v>-3533.3</v>
      </c>
      <c r="E83" s="121">
        <v>-1945.3</v>
      </c>
      <c r="F83" s="121">
        <v>-19.850000000000001</v>
      </c>
      <c r="G83" s="121">
        <v>-36285.800000000003</v>
      </c>
      <c r="H83" s="121">
        <v>-72299.554999999993</v>
      </c>
      <c r="I83" s="121">
        <v>275453.80411995272</v>
      </c>
      <c r="J83" s="34">
        <v>-161091.8643590475</v>
      </c>
      <c r="K83" s="34">
        <v>-59153</v>
      </c>
      <c r="L83" s="34">
        <v>-22668.7</v>
      </c>
      <c r="M83" s="34">
        <v>-12476.288948366513</v>
      </c>
      <c r="N83" s="34">
        <v>-7721.6500000000005</v>
      </c>
      <c r="O83" s="449">
        <v>52983.364186655905</v>
      </c>
      <c r="P83" s="449">
        <v>-5598.485740111093</v>
      </c>
      <c r="Q83" s="251">
        <f>SUM(LisäyksetVähennykset[[#This Row],[Kuntien yhdistymisavustus (-0,98 €/as)]:[TE25: Uudistuksen rahoituksen siirtymäajan porrastus (25 % kustannusperusteinen / 75 % vos-kriteerit)]])</f>
        <v>-56301.925740916457</v>
      </c>
      <c r="R83" s="112"/>
    </row>
    <row r="84" spans="1:18" s="45" customFormat="1" x14ac:dyDescent="0.25">
      <c r="A84" s="239">
        <v>240</v>
      </c>
      <c r="B84" s="239" t="s">
        <v>91</v>
      </c>
      <c r="C84" s="326">
        <v>-19013.96</v>
      </c>
      <c r="D84" s="121">
        <v>-34535.56</v>
      </c>
      <c r="E84" s="121">
        <v>-19013.96</v>
      </c>
      <c r="F84" s="121">
        <v>-194.02</v>
      </c>
      <c r="G84" s="121">
        <v>-354668.56</v>
      </c>
      <c r="H84" s="121">
        <v>-1318077.2290000001</v>
      </c>
      <c r="I84" s="121">
        <v>-7918485.2210957278</v>
      </c>
      <c r="J84" s="34">
        <v>-4240004.521795569</v>
      </c>
      <c r="K84" s="34">
        <v>-578179.6</v>
      </c>
      <c r="L84" s="34">
        <v>-221570.84</v>
      </c>
      <c r="M84" s="34">
        <v>0</v>
      </c>
      <c r="N84" s="34">
        <v>-75473.78</v>
      </c>
      <c r="O84" s="449">
        <v>1076442.2995433707</v>
      </c>
      <c r="P84" s="449">
        <v>258547.42364421836</v>
      </c>
      <c r="Q84" s="251">
        <f>SUM(LisäyksetVähennykset[[#This Row],[Kuntien yhdistymisavustus (-0,98 €/as)]:[TE25: Uudistuksen rahoituksen siirtymäajan porrastus (25 % kustannusperusteinen / 75 % vos-kriteerit)]])</f>
        <v>-13444227.528703706</v>
      </c>
      <c r="R84" s="112"/>
    </row>
    <row r="85" spans="1:18" s="45" customFormat="1" x14ac:dyDescent="0.25">
      <c r="A85" s="239">
        <v>241</v>
      </c>
      <c r="B85" s="239" t="s">
        <v>92</v>
      </c>
      <c r="C85" s="326">
        <v>-7451.92</v>
      </c>
      <c r="D85" s="121">
        <v>-13535.12</v>
      </c>
      <c r="E85" s="121">
        <v>-7451.92</v>
      </c>
      <c r="F85" s="121">
        <v>-76.040000000000006</v>
      </c>
      <c r="G85" s="121">
        <v>-139001.12</v>
      </c>
      <c r="H85" s="121">
        <v>-162161.22</v>
      </c>
      <c r="I85" s="121">
        <v>-1733822.0016617521</v>
      </c>
      <c r="J85" s="34">
        <v>-919511.14526922605</v>
      </c>
      <c r="K85" s="34">
        <v>-226599.2</v>
      </c>
      <c r="L85" s="34">
        <v>-86837.68</v>
      </c>
      <c r="M85" s="34">
        <v>-31616.004893627272</v>
      </c>
      <c r="N85" s="34">
        <v>-29579.56</v>
      </c>
      <c r="O85" s="449">
        <v>299052.76508254994</v>
      </c>
      <c r="P85" s="449">
        <v>18308.86466718986</v>
      </c>
      <c r="Q85" s="251">
        <f>SUM(LisäyksetVähennykset[[#This Row],[Kuntien yhdistymisavustus (-0,98 €/as)]:[TE25: Uudistuksen rahoituksen siirtymäajan porrastus (25 % kustannusperusteinen / 75 % vos-kriteerit)]])</f>
        <v>-3040281.3020748668</v>
      </c>
      <c r="R85" s="112"/>
    </row>
    <row r="86" spans="1:18" s="45" customFormat="1" x14ac:dyDescent="0.25">
      <c r="A86" s="239">
        <v>244</v>
      </c>
      <c r="B86" s="239" t="s">
        <v>93</v>
      </c>
      <c r="C86" s="326">
        <v>-19263.86</v>
      </c>
      <c r="D86" s="121">
        <v>-34989.46</v>
      </c>
      <c r="E86" s="121">
        <v>-19263.86</v>
      </c>
      <c r="F86" s="121">
        <v>-196.57</v>
      </c>
      <c r="G86" s="121">
        <v>-359329.96</v>
      </c>
      <c r="H86" s="121">
        <v>-419752</v>
      </c>
      <c r="I86" s="121">
        <v>565142.12860777462</v>
      </c>
      <c r="J86" s="34">
        <v>-81575.526616963296</v>
      </c>
      <c r="K86" s="34">
        <v>-585778.6</v>
      </c>
      <c r="L86" s="34">
        <v>-224482.94</v>
      </c>
      <c r="M86" s="34">
        <v>-495183.22822703386</v>
      </c>
      <c r="N86" s="34">
        <v>-76465.73</v>
      </c>
      <c r="O86" s="449">
        <v>661114.28346313501</v>
      </c>
      <c r="P86" s="449">
        <v>-95461.934645589208</v>
      </c>
      <c r="Q86" s="251">
        <f>SUM(LisäyksetVähennykset[[#This Row],[Kuntien yhdistymisavustus (-0,98 €/as)]:[TE25: Uudistuksen rahoituksen siirtymäajan porrastus (25 % kustannusperusteinen / 75 % vos-kriteerit)]])</f>
        <v>-1185487.257418677</v>
      </c>
      <c r="R86" s="112"/>
    </row>
    <row r="87" spans="1:18" s="45" customFormat="1" x14ac:dyDescent="0.25">
      <c r="A87" s="239">
        <v>245</v>
      </c>
      <c r="B87" s="239" t="s">
        <v>94</v>
      </c>
      <c r="C87" s="326">
        <v>-37691.78</v>
      </c>
      <c r="D87" s="121">
        <v>-68460.58</v>
      </c>
      <c r="E87" s="121">
        <v>-37691.78</v>
      </c>
      <c r="F87" s="121">
        <v>-384.61</v>
      </c>
      <c r="G87" s="121">
        <v>-703067.08000000007</v>
      </c>
      <c r="H87" s="121">
        <v>-4636235.7257500002</v>
      </c>
      <c r="I87" s="121">
        <v>-2323876.9373060782</v>
      </c>
      <c r="J87" s="34">
        <v>-159245.57206324919</v>
      </c>
      <c r="K87" s="34">
        <v>-1146137.8</v>
      </c>
      <c r="L87" s="34">
        <v>-439224.62</v>
      </c>
      <c r="M87" s="34">
        <v>-491889.56484965608</v>
      </c>
      <c r="N87" s="34">
        <v>-149613.29</v>
      </c>
      <c r="O87" s="449">
        <v>1730561.8999086642</v>
      </c>
      <c r="P87" s="449">
        <v>-82859.845188844716</v>
      </c>
      <c r="Q87" s="251">
        <f>SUM(LisäyksetVähennykset[[#This Row],[Kuntien yhdistymisavustus (-0,98 €/as)]:[TE25: Uudistuksen rahoituksen siirtymäajan porrastus (25 % kustannusperusteinen / 75 % vos-kriteerit)]])</f>
        <v>-8545817.2852491643</v>
      </c>
      <c r="R87" s="112"/>
    </row>
    <row r="88" spans="1:18" s="45" customFormat="1" x14ac:dyDescent="0.25">
      <c r="A88" s="239">
        <v>249</v>
      </c>
      <c r="B88" s="239" t="s">
        <v>95</v>
      </c>
      <c r="C88" s="326">
        <v>-8945.44</v>
      </c>
      <c r="D88" s="121">
        <v>-16247.84</v>
      </c>
      <c r="E88" s="121">
        <v>-8945.44</v>
      </c>
      <c r="F88" s="121">
        <v>-91.28</v>
      </c>
      <c r="G88" s="121">
        <v>-166859.84</v>
      </c>
      <c r="H88" s="121">
        <v>-391086.39155</v>
      </c>
      <c r="I88" s="121">
        <v>321804.04423444072</v>
      </c>
      <c r="J88" s="34">
        <v>352123.06729358766</v>
      </c>
      <c r="K88" s="34">
        <v>-272014.40000000002</v>
      </c>
      <c r="L88" s="34">
        <v>-104241.76</v>
      </c>
      <c r="M88" s="34">
        <v>-142692.91153287003</v>
      </c>
      <c r="N88" s="34">
        <v>-35507.919999999998</v>
      </c>
      <c r="O88" s="449">
        <v>811247.26835366606</v>
      </c>
      <c r="P88" s="449">
        <v>34725.449659186066</v>
      </c>
      <c r="Q88" s="251">
        <f>SUM(LisäyksetVähennykset[[#This Row],[Kuntien yhdistymisavustus (-0,98 €/as)]:[TE25: Uudistuksen rahoituksen siirtymäajan porrastus (25 % kustannusperusteinen / 75 % vos-kriteerit)]])</f>
        <v>373266.60645801044</v>
      </c>
      <c r="R88" s="112"/>
    </row>
    <row r="89" spans="1:18" s="45" customFormat="1" x14ac:dyDescent="0.25">
      <c r="A89" s="239">
        <v>250</v>
      </c>
      <c r="B89" s="239" t="s">
        <v>96</v>
      </c>
      <c r="C89" s="326">
        <v>-1668.94</v>
      </c>
      <c r="D89" s="121">
        <v>-3031.34</v>
      </c>
      <c r="E89" s="121">
        <v>-1668.94</v>
      </c>
      <c r="F89" s="121">
        <v>-17.03</v>
      </c>
      <c r="G89" s="121">
        <v>-31130.84</v>
      </c>
      <c r="H89" s="121">
        <v>-31540.26</v>
      </c>
      <c r="I89" s="121">
        <v>-33912.46675835787</v>
      </c>
      <c r="J89" s="34">
        <v>-18680.972671265328</v>
      </c>
      <c r="K89" s="34">
        <v>-50749.4</v>
      </c>
      <c r="L89" s="34">
        <v>-19448.259999999998</v>
      </c>
      <c r="M89" s="34">
        <v>-26388.960303884855</v>
      </c>
      <c r="N89" s="34">
        <v>-6624.67</v>
      </c>
      <c r="O89" s="449">
        <v>96046.634196465311</v>
      </c>
      <c r="P89" s="449">
        <v>4566.0326011079378</v>
      </c>
      <c r="Q89" s="251">
        <f>SUM(LisäyksetVähennykset[[#This Row],[Kuntien yhdistymisavustus (-0,98 €/as)]:[TE25: Uudistuksen rahoituksen siirtymäajan porrastus (25 % kustannusperusteinen / 75 % vos-kriteerit)]])</f>
        <v>-124249.41293593482</v>
      </c>
      <c r="R89" s="112"/>
    </row>
    <row r="90" spans="1:18" s="45" customFormat="1" x14ac:dyDescent="0.25">
      <c r="A90" s="239">
        <v>256</v>
      </c>
      <c r="B90" s="239" t="s">
        <v>97</v>
      </c>
      <c r="C90" s="326">
        <v>-1462.16</v>
      </c>
      <c r="D90" s="121">
        <v>-2655.76</v>
      </c>
      <c r="E90" s="121">
        <v>-1462.16</v>
      </c>
      <c r="F90" s="121">
        <v>-14.92</v>
      </c>
      <c r="G90" s="121">
        <v>-27273.760000000002</v>
      </c>
      <c r="H90" s="121">
        <v>-24316.22</v>
      </c>
      <c r="I90" s="121">
        <v>-362507.93580721266</v>
      </c>
      <c r="J90" s="34">
        <v>-395491.1268833112</v>
      </c>
      <c r="K90" s="34">
        <v>-44461.599999999999</v>
      </c>
      <c r="L90" s="34">
        <v>-17038.64</v>
      </c>
      <c r="M90" s="34">
        <v>-38079.508017968394</v>
      </c>
      <c r="N90" s="34">
        <v>-5803.88</v>
      </c>
      <c r="O90" s="449">
        <v>56619.720282913098</v>
      </c>
      <c r="P90" s="449">
        <v>29942.216401848997</v>
      </c>
      <c r="Q90" s="251">
        <f>SUM(LisäyksetVähennykset[[#This Row],[Kuntien yhdistymisavustus (-0,98 €/as)]:[TE25: Uudistuksen rahoituksen siirtymäajan porrastus (25 % kustannusperusteinen / 75 % vos-kriteerit)]])</f>
        <v>-834005.73402373027</v>
      </c>
      <c r="R90" s="112"/>
    </row>
    <row r="91" spans="1:18" s="45" customFormat="1" x14ac:dyDescent="0.25">
      <c r="A91" s="239">
        <v>257</v>
      </c>
      <c r="B91" s="239" t="s">
        <v>98</v>
      </c>
      <c r="C91" s="326">
        <v>-40802.299999999996</v>
      </c>
      <c r="D91" s="121">
        <v>-74110.3</v>
      </c>
      <c r="E91" s="121">
        <v>-40802.299999999996</v>
      </c>
      <c r="F91" s="121">
        <v>-416.35</v>
      </c>
      <c r="G91" s="121">
        <v>-761087.8</v>
      </c>
      <c r="H91" s="121">
        <v>-2540496.4889500001</v>
      </c>
      <c r="I91" s="121">
        <v>6730177.9833535608</v>
      </c>
      <c r="J91" s="34">
        <v>2637662.6324531757</v>
      </c>
      <c r="K91" s="34">
        <v>-1240723</v>
      </c>
      <c r="L91" s="34">
        <v>-475471.7</v>
      </c>
      <c r="M91" s="34">
        <v>-857273.45959474659</v>
      </c>
      <c r="N91" s="34">
        <v>-161960.15</v>
      </c>
      <c r="O91" s="449">
        <v>1203900.2007343438</v>
      </c>
      <c r="P91" s="449">
        <v>-162759.53532849485</v>
      </c>
      <c r="Q91" s="251">
        <f>SUM(LisäyksetVähennykset[[#This Row],[Kuntien yhdistymisavustus (-0,98 €/as)]:[TE25: Uudistuksen rahoituksen siirtymäajan porrastus (25 % kustannusperusteinen / 75 % vos-kriteerit)]])</f>
        <v>4215837.4326678384</v>
      </c>
      <c r="R91" s="112"/>
    </row>
    <row r="92" spans="1:18" s="45" customFormat="1" x14ac:dyDescent="0.25">
      <c r="A92" s="239">
        <v>260</v>
      </c>
      <c r="B92" s="239" t="s">
        <v>99</v>
      </c>
      <c r="C92" s="326">
        <v>-9374.68</v>
      </c>
      <c r="D92" s="121">
        <v>-17027.48</v>
      </c>
      <c r="E92" s="121">
        <v>-9374.68</v>
      </c>
      <c r="F92" s="121">
        <v>-95.66</v>
      </c>
      <c r="G92" s="121">
        <v>-174866.48</v>
      </c>
      <c r="H92" s="121">
        <v>-320949.14994999999</v>
      </c>
      <c r="I92" s="121">
        <v>2820993.2121783863</v>
      </c>
      <c r="J92" s="34">
        <v>1314052.6246491715</v>
      </c>
      <c r="K92" s="34">
        <v>-285066.8</v>
      </c>
      <c r="L92" s="34">
        <v>-109243.72</v>
      </c>
      <c r="M92" s="34">
        <v>-261285.84256565419</v>
      </c>
      <c r="N92" s="34">
        <v>-37211.74</v>
      </c>
      <c r="O92" s="449">
        <v>452936.70176236902</v>
      </c>
      <c r="P92" s="449">
        <v>159983.10567049051</v>
      </c>
      <c r="Q92" s="251">
        <f>SUM(LisäyksetVähennykset[[#This Row],[Kuntien yhdistymisavustus (-0,98 €/as)]:[TE25: Uudistuksen rahoituksen siirtymäajan porrastus (25 % kustannusperusteinen / 75 % vos-kriteerit)]])</f>
        <v>3523469.4117447622</v>
      </c>
      <c r="R92" s="112"/>
    </row>
    <row r="93" spans="1:18" s="45" customFormat="1" x14ac:dyDescent="0.25">
      <c r="A93" s="239">
        <v>261</v>
      </c>
      <c r="B93" s="239" t="s">
        <v>100</v>
      </c>
      <c r="C93" s="326">
        <v>-6700.26</v>
      </c>
      <c r="D93" s="121">
        <v>-12169.86</v>
      </c>
      <c r="E93" s="121">
        <v>-6700.26</v>
      </c>
      <c r="F93" s="121">
        <v>-68.37</v>
      </c>
      <c r="G93" s="121">
        <v>-124980.36</v>
      </c>
      <c r="H93" s="121">
        <v>-66663.260500000004</v>
      </c>
      <c r="I93" s="121">
        <v>610566.06775582687</v>
      </c>
      <c r="J93" s="34">
        <v>1614113.5459525648</v>
      </c>
      <c r="K93" s="34">
        <v>-203742.6</v>
      </c>
      <c r="L93" s="34">
        <v>-78078.539999999994</v>
      </c>
      <c r="M93" s="34">
        <v>-252505.21523267575</v>
      </c>
      <c r="N93" s="34">
        <v>-26595.93</v>
      </c>
      <c r="O93" s="449">
        <v>217308.11656047197</v>
      </c>
      <c r="P93" s="449">
        <v>36753.413094110874</v>
      </c>
      <c r="Q93" s="251">
        <f>SUM(LisäyksetVähennykset[[#This Row],[Kuntien yhdistymisavustus (-0,98 €/as)]:[TE25: Uudistuksen rahoituksen siirtymäajan porrastus (25 % kustannusperusteinen / 75 % vos-kriteerit)]])</f>
        <v>1700536.4876302986</v>
      </c>
      <c r="R93" s="112"/>
    </row>
    <row r="94" spans="1:18" s="45" customFormat="1" x14ac:dyDescent="0.25">
      <c r="A94" s="239">
        <v>263</v>
      </c>
      <c r="B94" s="239" t="s">
        <v>101</v>
      </c>
      <c r="C94" s="326">
        <v>-7206.92</v>
      </c>
      <c r="D94" s="121">
        <v>-13090.12</v>
      </c>
      <c r="E94" s="121">
        <v>-7206.92</v>
      </c>
      <c r="F94" s="121">
        <v>-73.540000000000006</v>
      </c>
      <c r="G94" s="121">
        <v>-134431.12</v>
      </c>
      <c r="H94" s="121">
        <v>-287427.77344999998</v>
      </c>
      <c r="I94" s="121">
        <v>1100378.9465230771</v>
      </c>
      <c r="J94" s="34">
        <v>225225.17994365917</v>
      </c>
      <c r="K94" s="34">
        <v>-219149.2</v>
      </c>
      <c r="L94" s="34">
        <v>-83982.68</v>
      </c>
      <c r="M94" s="34">
        <v>-186392.37724917498</v>
      </c>
      <c r="N94" s="34">
        <v>-28607.06</v>
      </c>
      <c r="O94" s="449">
        <v>321467.68671890185</v>
      </c>
      <c r="P94" s="449">
        <v>26516.025278651709</v>
      </c>
      <c r="Q94" s="251">
        <f>SUM(LisäyksetVähennykset[[#This Row],[Kuntien yhdistymisavustus (-0,98 €/as)]:[TE25: Uudistuksen rahoituksen siirtymäajan porrastus (25 % kustannusperusteinen / 75 % vos-kriteerit)]])</f>
        <v>706020.127765115</v>
      </c>
      <c r="R94" s="112"/>
    </row>
    <row r="95" spans="1:18" s="45" customFormat="1" x14ac:dyDescent="0.25">
      <c r="A95" s="239">
        <v>265</v>
      </c>
      <c r="B95" s="239" t="s">
        <v>102</v>
      </c>
      <c r="C95" s="326">
        <v>-990.78</v>
      </c>
      <c r="D95" s="121">
        <v>-1799.58</v>
      </c>
      <c r="E95" s="121">
        <v>-990.78</v>
      </c>
      <c r="F95" s="121">
        <v>-10.11</v>
      </c>
      <c r="G95" s="121">
        <v>-18481.080000000002</v>
      </c>
      <c r="H95" s="121">
        <v>-32747.8</v>
      </c>
      <c r="I95" s="121">
        <v>405673.08716618933</v>
      </c>
      <c r="J95" s="34">
        <v>133102.95936979365</v>
      </c>
      <c r="K95" s="34">
        <v>-30127.8</v>
      </c>
      <c r="L95" s="34">
        <v>-11545.62</v>
      </c>
      <c r="M95" s="34">
        <v>-36002.886510892255</v>
      </c>
      <c r="N95" s="34">
        <v>-3932.79</v>
      </c>
      <c r="O95" s="449">
        <v>41838.376239138408</v>
      </c>
      <c r="P95" s="449">
        <v>1939.4998036218276</v>
      </c>
      <c r="Q95" s="251">
        <f>SUM(LisäyksetVähennykset[[#This Row],[Kuntien yhdistymisavustus (-0,98 €/as)]:[TE25: Uudistuksen rahoituksen siirtymäajan porrastus (25 % kustannusperusteinen / 75 % vos-kriteerit)]])</f>
        <v>445924.69606785104</v>
      </c>
      <c r="R95" s="112"/>
    </row>
    <row r="96" spans="1:18" s="45" customFormat="1" x14ac:dyDescent="0.25">
      <c r="A96" s="239">
        <v>271</v>
      </c>
      <c r="B96" s="239" t="s">
        <v>103</v>
      </c>
      <c r="C96" s="326">
        <v>-6534.64</v>
      </c>
      <c r="D96" s="121">
        <v>-11869.04</v>
      </c>
      <c r="E96" s="121">
        <v>-6534.64</v>
      </c>
      <c r="F96" s="121">
        <v>-66.680000000000007</v>
      </c>
      <c r="G96" s="121">
        <v>-121891.04000000001</v>
      </c>
      <c r="H96" s="121">
        <v>-272806.17249999999</v>
      </c>
      <c r="I96" s="121">
        <v>-695416.62654656218</v>
      </c>
      <c r="J96" s="34">
        <v>-200435.75719801482</v>
      </c>
      <c r="K96" s="34">
        <v>-198706.4</v>
      </c>
      <c r="L96" s="34">
        <v>-76148.56</v>
      </c>
      <c r="M96" s="34">
        <v>-56806.654336897998</v>
      </c>
      <c r="N96" s="34">
        <v>-25938.52</v>
      </c>
      <c r="O96" s="449">
        <v>491867.1777064018</v>
      </c>
      <c r="P96" s="449">
        <v>-16891.093471788627</v>
      </c>
      <c r="Q96" s="251">
        <f>SUM(LisäyksetVähennykset[[#This Row],[Kuntien yhdistymisavustus (-0,98 €/as)]:[TE25: Uudistuksen rahoituksen siirtymäajan porrastus (25 % kustannusperusteinen / 75 % vos-kriteerit)]])</f>
        <v>-1198178.6463468615</v>
      </c>
      <c r="R96" s="112"/>
    </row>
    <row r="97" spans="1:18" s="45" customFormat="1" x14ac:dyDescent="0.25">
      <c r="A97" s="239">
        <v>272</v>
      </c>
      <c r="B97" s="239" t="s">
        <v>104</v>
      </c>
      <c r="C97" s="326">
        <v>-47399.659999999996</v>
      </c>
      <c r="D97" s="121">
        <v>-86093.26</v>
      </c>
      <c r="E97" s="121">
        <v>-47399.659999999996</v>
      </c>
      <c r="F97" s="121">
        <v>-483.67</v>
      </c>
      <c r="G97" s="121">
        <v>-884148.76</v>
      </c>
      <c r="H97" s="121">
        <v>-1812696.1643000001</v>
      </c>
      <c r="I97" s="121">
        <v>-9731663.1440515183</v>
      </c>
      <c r="J97" s="34">
        <v>-3280097.6519746222</v>
      </c>
      <c r="K97" s="34">
        <v>-1441336.6</v>
      </c>
      <c r="L97" s="34">
        <v>-552351.14</v>
      </c>
      <c r="M97" s="34">
        <v>-664830.55449021677</v>
      </c>
      <c r="N97" s="34">
        <v>-188147.63</v>
      </c>
      <c r="O97" s="449">
        <v>1723871.8277831194</v>
      </c>
      <c r="P97" s="449">
        <v>14300.189813519362</v>
      </c>
      <c r="Q97" s="251">
        <f>SUM(LisäyksetVähennykset[[#This Row],[Kuntien yhdistymisavustus (-0,98 €/as)]:[TE25: Uudistuksen rahoituksen siirtymäajan porrastus (25 % kustannusperusteinen / 75 % vos-kriteerit)]])</f>
        <v>-16998475.877219718</v>
      </c>
      <c r="R97" s="112"/>
    </row>
    <row r="98" spans="1:18" s="45" customFormat="1" x14ac:dyDescent="0.25">
      <c r="A98" s="239">
        <v>273</v>
      </c>
      <c r="B98" s="239" t="s">
        <v>105</v>
      </c>
      <c r="C98" s="326">
        <v>-3907.2599999999998</v>
      </c>
      <c r="D98" s="121">
        <v>-7096.86</v>
      </c>
      <c r="E98" s="121">
        <v>-3907.2599999999998</v>
      </c>
      <c r="F98" s="121">
        <v>-39.869999999999997</v>
      </c>
      <c r="G98" s="121">
        <v>-72882.36</v>
      </c>
      <c r="H98" s="121">
        <v>-35165.447849999997</v>
      </c>
      <c r="I98" s="121">
        <v>-708765.87479334534</v>
      </c>
      <c r="J98" s="34">
        <v>814792.00651170942</v>
      </c>
      <c r="K98" s="34">
        <v>-118812.6</v>
      </c>
      <c r="L98" s="34">
        <v>-45531.54</v>
      </c>
      <c r="M98" s="34">
        <v>-106711.34060208412</v>
      </c>
      <c r="N98" s="34">
        <v>-15509.43</v>
      </c>
      <c r="O98" s="449">
        <v>110023.6460623637</v>
      </c>
      <c r="P98" s="449">
        <v>40345.885004176642</v>
      </c>
      <c r="Q98" s="251">
        <f>SUM(LisäyksetVähennykset[[#This Row],[Kuntien yhdistymisavustus (-0,98 €/as)]:[TE25: Uudistuksen rahoituksen siirtymäajan porrastus (25 % kustannusperusteinen / 75 % vos-kriteerit)]])</f>
        <v>-153168.30566717969</v>
      </c>
      <c r="R98" s="112"/>
    </row>
    <row r="99" spans="1:18" s="45" customFormat="1" x14ac:dyDescent="0.25">
      <c r="A99" s="239">
        <v>275</v>
      </c>
      <c r="B99" s="239" t="s">
        <v>106</v>
      </c>
      <c r="C99" s="326">
        <v>-2392.1799999999998</v>
      </c>
      <c r="D99" s="121">
        <v>-4344.9800000000005</v>
      </c>
      <c r="E99" s="121">
        <v>-2392.1799999999998</v>
      </c>
      <c r="F99" s="121">
        <v>-24.41</v>
      </c>
      <c r="G99" s="121">
        <v>-44621.48</v>
      </c>
      <c r="H99" s="121">
        <v>-68916.535000000003</v>
      </c>
      <c r="I99" s="121">
        <v>182024.72181221083</v>
      </c>
      <c r="J99" s="34">
        <v>147437.82518489697</v>
      </c>
      <c r="K99" s="34">
        <v>-72741.8</v>
      </c>
      <c r="L99" s="34">
        <v>-27876.22</v>
      </c>
      <c r="M99" s="34">
        <v>-50299.864784933765</v>
      </c>
      <c r="N99" s="34">
        <v>-9495.49</v>
      </c>
      <c r="O99" s="449">
        <v>143997.92338687764</v>
      </c>
      <c r="P99" s="449">
        <v>9897.350659780248</v>
      </c>
      <c r="Q99" s="251">
        <f>SUM(LisäyksetVähennykset[[#This Row],[Kuntien yhdistymisavustus (-0,98 €/as)]:[TE25: Uudistuksen rahoituksen siirtymäajan porrastus (25 % kustannusperusteinen / 75 % vos-kriteerit)]])</f>
        <v>200252.68125883193</v>
      </c>
      <c r="R99" s="112"/>
    </row>
    <row r="100" spans="1:18" s="45" customFormat="1" x14ac:dyDescent="0.25">
      <c r="A100" s="239">
        <v>276</v>
      </c>
      <c r="B100" s="239" t="s">
        <v>107</v>
      </c>
      <c r="C100" s="326">
        <v>-14769.58</v>
      </c>
      <c r="D100" s="121">
        <v>-26826.38</v>
      </c>
      <c r="E100" s="121">
        <v>-14769.58</v>
      </c>
      <c r="F100" s="121">
        <v>-150.71</v>
      </c>
      <c r="G100" s="121">
        <v>-275497.88</v>
      </c>
      <c r="H100" s="121">
        <v>-478836.46</v>
      </c>
      <c r="I100" s="121">
        <v>1190534.1531384191</v>
      </c>
      <c r="J100" s="34">
        <v>-64064.262017270084</v>
      </c>
      <c r="K100" s="34">
        <v>-449115.8</v>
      </c>
      <c r="L100" s="34">
        <v>-172110.82</v>
      </c>
      <c r="M100" s="34">
        <v>-386881.25454133993</v>
      </c>
      <c r="N100" s="34">
        <v>-58626.19</v>
      </c>
      <c r="O100" s="449">
        <v>506644.39112731232</v>
      </c>
      <c r="P100" s="449">
        <v>83238.66147198627</v>
      </c>
      <c r="Q100" s="251">
        <f>SUM(LisäyksetVähennykset[[#This Row],[Kuntien yhdistymisavustus (-0,98 €/as)]:[TE25: Uudistuksen rahoituksen siirtymäajan porrastus (25 % kustannusperusteinen / 75 % vos-kriteerit)]])</f>
        <v>-161231.7108208923</v>
      </c>
      <c r="R100" s="112"/>
    </row>
    <row r="101" spans="1:18" s="45" customFormat="1" x14ac:dyDescent="0.25">
      <c r="A101" s="239">
        <v>280</v>
      </c>
      <c r="B101" s="239" t="s">
        <v>108</v>
      </c>
      <c r="C101" s="326">
        <v>-1946.28</v>
      </c>
      <c r="D101" s="121">
        <v>-3535.08</v>
      </c>
      <c r="E101" s="121">
        <v>-1946.28</v>
      </c>
      <c r="F101" s="121">
        <v>-19.86</v>
      </c>
      <c r="G101" s="121">
        <v>-36304.080000000002</v>
      </c>
      <c r="H101" s="121">
        <v>-35251.754399999998</v>
      </c>
      <c r="I101" s="121">
        <v>105036.56164960016</v>
      </c>
      <c r="J101" s="34">
        <v>223232.55175730857</v>
      </c>
      <c r="K101" s="34">
        <v>-59182.8</v>
      </c>
      <c r="L101" s="34">
        <v>-22680.12</v>
      </c>
      <c r="M101" s="34">
        <v>-64212.22708025614</v>
      </c>
      <c r="N101" s="34">
        <v>-7725.54</v>
      </c>
      <c r="O101" s="449">
        <v>86845.478161897903</v>
      </c>
      <c r="P101" s="449">
        <v>-7275.2472288369172</v>
      </c>
      <c r="Q101" s="251">
        <f>SUM(LisäyksetVähennykset[[#This Row],[Kuntien yhdistymisavustus (-0,98 €/as)]:[TE25: Uudistuksen rahoituksen siirtymäajan porrastus (25 % kustannusperusteinen / 75 % vos-kriteerit)]])</f>
        <v>175035.32285971357</v>
      </c>
      <c r="R101" s="112"/>
    </row>
    <row r="102" spans="1:18" s="45" customFormat="1" x14ac:dyDescent="0.25">
      <c r="A102" s="239">
        <v>284</v>
      </c>
      <c r="B102" s="239" t="s">
        <v>109</v>
      </c>
      <c r="C102" s="326">
        <v>-2142.2799999999997</v>
      </c>
      <c r="D102" s="121">
        <v>-3891.08</v>
      </c>
      <c r="E102" s="121">
        <v>-2142.2799999999997</v>
      </c>
      <c r="F102" s="121">
        <v>-21.86</v>
      </c>
      <c r="G102" s="121">
        <v>-39960.080000000002</v>
      </c>
      <c r="H102" s="121">
        <v>-41055.495000000003</v>
      </c>
      <c r="I102" s="121">
        <v>495986.30034370022</v>
      </c>
      <c r="J102" s="34">
        <v>359907.78400169307</v>
      </c>
      <c r="K102" s="34">
        <v>-65142.8</v>
      </c>
      <c r="L102" s="34">
        <v>-24964.12</v>
      </c>
      <c r="M102" s="34">
        <v>-28040.199757190785</v>
      </c>
      <c r="N102" s="34">
        <v>-8503.5400000000009</v>
      </c>
      <c r="O102" s="449">
        <v>87024.389776757715</v>
      </c>
      <c r="P102" s="449">
        <v>-4210.6287965298106</v>
      </c>
      <c r="Q102" s="251">
        <f>SUM(LisäyksetVähennykset[[#This Row],[Kuntien yhdistymisavustus (-0,98 €/as)]:[TE25: Uudistuksen rahoituksen siirtymäajan porrastus (25 % kustannusperusteinen / 75 % vos-kriteerit)]])</f>
        <v>722844.11056843027</v>
      </c>
      <c r="R102" s="112"/>
    </row>
    <row r="103" spans="1:18" s="45" customFormat="1" x14ac:dyDescent="0.25">
      <c r="A103" s="239">
        <v>285</v>
      </c>
      <c r="B103" s="239" t="s">
        <v>110</v>
      </c>
      <c r="C103" s="326">
        <v>-49205.799999999996</v>
      </c>
      <c r="D103" s="121">
        <v>-89373.8</v>
      </c>
      <c r="E103" s="121">
        <v>-49205.799999999996</v>
      </c>
      <c r="F103" s="121">
        <v>-502.1</v>
      </c>
      <c r="G103" s="121">
        <v>-917838.8</v>
      </c>
      <c r="H103" s="121">
        <v>-3940811.9124500002</v>
      </c>
      <c r="I103" s="121">
        <v>-9374034.1984421462</v>
      </c>
      <c r="J103" s="34">
        <v>-1099168.2126853298</v>
      </c>
      <c r="K103" s="34">
        <v>-1496258</v>
      </c>
      <c r="L103" s="34">
        <v>-573398.19999999995</v>
      </c>
      <c r="M103" s="34">
        <v>-241788.72686572338</v>
      </c>
      <c r="N103" s="34">
        <v>-195316.9</v>
      </c>
      <c r="O103" s="449">
        <v>2531911.9897187669</v>
      </c>
      <c r="P103" s="449">
        <v>214882.19354201807</v>
      </c>
      <c r="Q103" s="251">
        <f>SUM(LisäyksetVähennykset[[#This Row],[Kuntien yhdistymisavustus (-0,98 €/as)]:[TE25: Uudistuksen rahoituksen siirtymäajan porrastus (25 % kustannusperusteinen / 75 % vos-kriteerit)]])</f>
        <v>-15280108.267182412</v>
      </c>
      <c r="R103" s="112"/>
    </row>
    <row r="104" spans="1:18" s="45" customFormat="1" x14ac:dyDescent="0.25">
      <c r="A104" s="239">
        <v>286</v>
      </c>
      <c r="B104" s="239" t="s">
        <v>111</v>
      </c>
      <c r="C104" s="326">
        <v>-76818.28</v>
      </c>
      <c r="D104" s="121">
        <v>-139527.08000000002</v>
      </c>
      <c r="E104" s="121">
        <v>-76818.28</v>
      </c>
      <c r="F104" s="121">
        <v>-783.86</v>
      </c>
      <c r="G104" s="121">
        <v>-1432896.08</v>
      </c>
      <c r="H104" s="121">
        <v>-4167116.0166500001</v>
      </c>
      <c r="I104" s="121">
        <v>-15053612.211614927</v>
      </c>
      <c r="J104" s="34">
        <v>-4706855.8276157351</v>
      </c>
      <c r="K104" s="34">
        <v>-2335902.8000000003</v>
      </c>
      <c r="L104" s="34">
        <v>-895168.12</v>
      </c>
      <c r="M104" s="34">
        <v>-67696.743482885824</v>
      </c>
      <c r="N104" s="34">
        <v>-304921.54000000004</v>
      </c>
      <c r="O104" s="449">
        <v>3290555.4031940103</v>
      </c>
      <c r="P104" s="449">
        <v>241967.24749270943</v>
      </c>
      <c r="Q104" s="251">
        <f>SUM(LisäyksetVähennykset[[#This Row],[Kuntien yhdistymisavustus (-0,98 €/as)]:[TE25: Uudistuksen rahoituksen siirtymäajan porrastus (25 % kustannusperusteinen / 75 % vos-kriteerit)]])</f>
        <v>-25725594.188676827</v>
      </c>
      <c r="R104" s="112"/>
    </row>
    <row r="105" spans="1:18" s="45" customFormat="1" x14ac:dyDescent="0.25">
      <c r="A105" s="239">
        <v>287</v>
      </c>
      <c r="B105" s="239" t="s">
        <v>112</v>
      </c>
      <c r="C105" s="326">
        <v>-5998.58</v>
      </c>
      <c r="D105" s="121">
        <v>-10895.380000000001</v>
      </c>
      <c r="E105" s="121">
        <v>-5998.58</v>
      </c>
      <c r="F105" s="121">
        <v>-61.21</v>
      </c>
      <c r="G105" s="121">
        <v>-111891.88</v>
      </c>
      <c r="H105" s="121">
        <v>-89736.749299999996</v>
      </c>
      <c r="I105" s="121">
        <v>1344414.7852380527</v>
      </c>
      <c r="J105" s="34">
        <v>560967.02162362472</v>
      </c>
      <c r="K105" s="34">
        <v>-182405.80000000002</v>
      </c>
      <c r="L105" s="34">
        <v>-69901.819999999992</v>
      </c>
      <c r="M105" s="34">
        <v>-135495.61123099466</v>
      </c>
      <c r="N105" s="34">
        <v>-23810.690000000002</v>
      </c>
      <c r="O105" s="449">
        <v>89345.671418381593</v>
      </c>
      <c r="P105" s="449">
        <v>4702.3466980200028</v>
      </c>
      <c r="Q105" s="251">
        <f>SUM(LisäyksetVähennykset[[#This Row],[Kuntien yhdistymisavustus (-0,98 €/as)]:[TE25: Uudistuksen rahoituksen siirtymäajan porrastus (25 % kustannusperusteinen / 75 % vos-kriteerit)]])</f>
        <v>1363233.5244470844</v>
      </c>
      <c r="R105" s="112"/>
    </row>
    <row r="106" spans="1:18" s="45" customFormat="1" x14ac:dyDescent="0.25">
      <c r="A106" s="239">
        <v>288</v>
      </c>
      <c r="B106" s="239" t="s">
        <v>113</v>
      </c>
      <c r="C106" s="326">
        <v>-6215.16</v>
      </c>
      <c r="D106" s="121">
        <v>-11288.76</v>
      </c>
      <c r="E106" s="121">
        <v>-6215.16</v>
      </c>
      <c r="F106" s="121">
        <v>-63.42</v>
      </c>
      <c r="G106" s="121">
        <v>-115931.76000000001</v>
      </c>
      <c r="H106" s="121">
        <v>-86294.324999999997</v>
      </c>
      <c r="I106" s="121">
        <v>3202.2815455690056</v>
      </c>
      <c r="J106" s="34">
        <v>-65606.995518389653</v>
      </c>
      <c r="K106" s="34">
        <v>-188991.6</v>
      </c>
      <c r="L106" s="34">
        <v>-72425.64</v>
      </c>
      <c r="M106" s="34">
        <v>-147856.46112529477</v>
      </c>
      <c r="N106" s="34">
        <v>-24670.38</v>
      </c>
      <c r="O106" s="449">
        <v>191605.2700826042</v>
      </c>
      <c r="P106" s="449">
        <v>-32470.654278330985</v>
      </c>
      <c r="Q106" s="251">
        <f>SUM(LisäyksetVähennykset[[#This Row],[Kuntien yhdistymisavustus (-0,98 €/as)]:[TE25: Uudistuksen rahoituksen siirtymäajan porrastus (25 % kustannusperusteinen / 75 % vos-kriteerit)]])</f>
        <v>-563222.76429384225</v>
      </c>
      <c r="R106" s="112"/>
    </row>
    <row r="107" spans="1:18" s="45" customFormat="1" x14ac:dyDescent="0.25">
      <c r="A107" s="239">
        <v>290</v>
      </c>
      <c r="B107" s="239" t="s">
        <v>114</v>
      </c>
      <c r="C107" s="326">
        <v>-7333.34</v>
      </c>
      <c r="D107" s="121">
        <v>-13319.74</v>
      </c>
      <c r="E107" s="121">
        <v>-7333.34</v>
      </c>
      <c r="F107" s="121">
        <v>-74.83</v>
      </c>
      <c r="G107" s="121">
        <v>-136789.24000000002</v>
      </c>
      <c r="H107" s="121">
        <v>-198269.19899999999</v>
      </c>
      <c r="I107" s="121">
        <v>398281.32944976032</v>
      </c>
      <c r="J107" s="34">
        <v>443544.55379533878</v>
      </c>
      <c r="K107" s="34">
        <v>-222993.4</v>
      </c>
      <c r="L107" s="34">
        <v>-85455.86</v>
      </c>
      <c r="M107" s="34">
        <v>-150236.79113265139</v>
      </c>
      <c r="N107" s="34">
        <v>-29108.870000000003</v>
      </c>
      <c r="O107" s="449">
        <v>332602.48980097397</v>
      </c>
      <c r="P107" s="449">
        <v>71770.182445756596</v>
      </c>
      <c r="Q107" s="251">
        <f>SUM(LisäyksetVähennykset[[#This Row],[Kuntien yhdistymisavustus (-0,98 €/as)]:[TE25: Uudistuksen rahoituksen siirtymäajan porrastus (25 % kustannusperusteinen / 75 % vos-kriteerit)]])</f>
        <v>395283.94535917824</v>
      </c>
      <c r="R107" s="112"/>
    </row>
    <row r="108" spans="1:18" s="45" customFormat="1" x14ac:dyDescent="0.25">
      <c r="A108" s="239">
        <v>291</v>
      </c>
      <c r="B108" s="239" t="s">
        <v>115</v>
      </c>
      <c r="C108" s="326">
        <v>-1997.24</v>
      </c>
      <c r="D108" s="121">
        <v>-3627.64</v>
      </c>
      <c r="E108" s="121">
        <v>-1997.24</v>
      </c>
      <c r="F108" s="121">
        <v>-20.38</v>
      </c>
      <c r="G108" s="121">
        <v>-37254.639999999999</v>
      </c>
      <c r="H108" s="121">
        <v>-47217.925000000003</v>
      </c>
      <c r="I108" s="121">
        <v>1054656.6899326986</v>
      </c>
      <c r="J108" s="34">
        <v>851135.05839778855</v>
      </c>
      <c r="K108" s="34">
        <v>-60732.4</v>
      </c>
      <c r="L108" s="34">
        <v>-23273.96</v>
      </c>
      <c r="M108" s="34">
        <v>-49575.810344867714</v>
      </c>
      <c r="N108" s="34">
        <v>-7927.8200000000006</v>
      </c>
      <c r="O108" s="449">
        <v>104221.2387876336</v>
      </c>
      <c r="P108" s="449">
        <v>-4909.7315051138066</v>
      </c>
      <c r="Q108" s="251">
        <f>SUM(LisäyksetVähennykset[[#This Row],[Kuntien yhdistymisavustus (-0,98 €/as)]:[TE25: Uudistuksen rahoituksen siirtymäajan porrastus (25 % kustannusperusteinen / 75 % vos-kriteerit)]])</f>
        <v>1771478.2002681394</v>
      </c>
      <c r="R108" s="112"/>
    </row>
    <row r="109" spans="1:18" s="45" customFormat="1" x14ac:dyDescent="0.25">
      <c r="A109" s="239">
        <v>297</v>
      </c>
      <c r="B109" s="239" t="s">
        <v>116</v>
      </c>
      <c r="C109" s="326">
        <v>-123152.68</v>
      </c>
      <c r="D109" s="121">
        <v>-223685.48</v>
      </c>
      <c r="E109" s="121">
        <v>-123152.68</v>
      </c>
      <c r="F109" s="121">
        <v>-1256.6600000000001</v>
      </c>
      <c r="G109" s="121">
        <v>-2297174.48</v>
      </c>
      <c r="H109" s="121">
        <v>-9946861.8574999999</v>
      </c>
      <c r="I109" s="121">
        <v>-12747671.117118452</v>
      </c>
      <c r="J109" s="34">
        <v>-1124116.9187064259</v>
      </c>
      <c r="K109" s="34">
        <v>-3744846.8000000003</v>
      </c>
      <c r="L109" s="34">
        <v>-1435105.72</v>
      </c>
      <c r="M109" s="34">
        <v>-854074.7122782002</v>
      </c>
      <c r="N109" s="34">
        <v>-488840.74</v>
      </c>
      <c r="O109" s="449">
        <v>2566588.426436061</v>
      </c>
      <c r="P109" s="449">
        <v>-334193.79825294856</v>
      </c>
      <c r="Q109" s="251">
        <f>SUM(LisäyksetVähennykset[[#This Row],[Kuntien yhdistymisavustus (-0,98 €/as)]:[TE25: Uudistuksen rahoituksen siirtymäajan porrastus (25 % kustannusperusteinen / 75 % vos-kriteerit)]])</f>
        <v>-30877545.21741996</v>
      </c>
      <c r="R109" s="112"/>
    </row>
    <row r="110" spans="1:18" s="45" customFormat="1" x14ac:dyDescent="0.25">
      <c r="A110" s="237">
        <v>300</v>
      </c>
      <c r="B110" s="239" t="s">
        <v>117</v>
      </c>
      <c r="C110" s="326">
        <v>-3268.2999999999997</v>
      </c>
      <c r="D110" s="121">
        <v>-5936.3</v>
      </c>
      <c r="E110" s="121">
        <v>-3268.2999999999997</v>
      </c>
      <c r="F110" s="121">
        <v>-33.35</v>
      </c>
      <c r="G110" s="121">
        <v>-60963.8</v>
      </c>
      <c r="H110" s="121">
        <v>-67140.429999999993</v>
      </c>
      <c r="I110" s="121">
        <v>1409171.1510585283</v>
      </c>
      <c r="J110" s="121">
        <v>599400.37909800769</v>
      </c>
      <c r="K110" s="121">
        <v>-99383</v>
      </c>
      <c r="L110" s="121">
        <v>-38085.699999999997</v>
      </c>
      <c r="M110" s="34">
        <v>-84794.593270636557</v>
      </c>
      <c r="N110" s="34">
        <v>-12973.15</v>
      </c>
      <c r="O110" s="450">
        <v>68336.454363216923</v>
      </c>
      <c r="P110" s="450">
        <v>-5463.7958375757153</v>
      </c>
      <c r="Q110" s="251">
        <f>SUM(LisäyksetVähennykset[[#This Row],[Kuntien yhdistymisavustus (-0,98 €/as)]:[TE25: Uudistuksen rahoituksen siirtymäajan porrastus (25 % kustannusperusteinen / 75 % vos-kriteerit)]])</f>
        <v>1695597.2654115406</v>
      </c>
      <c r="R110" s="112"/>
    </row>
    <row r="111" spans="1:18" s="45" customFormat="1" x14ac:dyDescent="0.25">
      <c r="A111" s="239">
        <v>301</v>
      </c>
      <c r="B111" s="239" t="s">
        <v>118</v>
      </c>
      <c r="C111" s="326">
        <v>-19118.82</v>
      </c>
      <c r="D111" s="121">
        <v>-34726.020000000004</v>
      </c>
      <c r="E111" s="121">
        <v>-19118.82</v>
      </c>
      <c r="F111" s="121">
        <v>-195.09</v>
      </c>
      <c r="G111" s="121">
        <v>-356624.52</v>
      </c>
      <c r="H111" s="121">
        <v>-585639.83984999999</v>
      </c>
      <c r="I111" s="121">
        <v>-1709106.965171943</v>
      </c>
      <c r="J111" s="34">
        <v>-1534122.3809821026</v>
      </c>
      <c r="K111" s="34">
        <v>-581368.20000000007</v>
      </c>
      <c r="L111" s="34">
        <v>-222792.78</v>
      </c>
      <c r="M111" s="34">
        <v>-258999.87476387757</v>
      </c>
      <c r="N111" s="34">
        <v>-75890.010000000009</v>
      </c>
      <c r="O111" s="449">
        <v>724219.97566554113</v>
      </c>
      <c r="P111" s="449">
        <v>81194.48674392089</v>
      </c>
      <c r="Q111" s="251">
        <f>SUM(LisäyksetVähennykset[[#This Row],[Kuntien yhdistymisavustus (-0,98 €/as)]:[TE25: Uudistuksen rahoituksen siirtymäajan porrastus (25 % kustannusperusteinen / 75 % vos-kriteerit)]])</f>
        <v>-4592288.8583584614</v>
      </c>
      <c r="R111" s="112"/>
    </row>
    <row r="112" spans="1:18" s="104" customFormat="1" x14ac:dyDescent="0.25">
      <c r="A112" s="237">
        <v>304</v>
      </c>
      <c r="B112" s="239" t="s">
        <v>119</v>
      </c>
      <c r="C112" s="326">
        <v>-950.6</v>
      </c>
      <c r="D112" s="121">
        <v>-1726.6000000000001</v>
      </c>
      <c r="E112" s="121">
        <v>-950.6</v>
      </c>
      <c r="F112" s="121">
        <v>-9.7000000000000011</v>
      </c>
      <c r="G112" s="121">
        <v>-17731.600000000002</v>
      </c>
      <c r="H112" s="121">
        <v>-18173.96</v>
      </c>
      <c r="I112" s="121">
        <v>-267775.09514843271</v>
      </c>
      <c r="J112" s="121">
        <v>-4015.375662493012</v>
      </c>
      <c r="K112" s="121">
        <v>-28906</v>
      </c>
      <c r="L112" s="121">
        <v>-11077.4</v>
      </c>
      <c r="M112" s="34">
        <v>0</v>
      </c>
      <c r="N112" s="34">
        <v>-3773.3</v>
      </c>
      <c r="O112" s="450">
        <v>17393.835863849803</v>
      </c>
      <c r="P112" s="450">
        <v>9182.2773515143999</v>
      </c>
      <c r="Q112" s="251">
        <f>SUM(LisäyksetVähennykset[[#This Row],[Kuntien yhdistymisavustus (-0,98 €/as)]:[TE25: Uudistuksen rahoituksen siirtymäajan porrastus (25 % kustannusperusteinen / 75 % vos-kriteerit)]])</f>
        <v>-328514.11759556155</v>
      </c>
      <c r="R112" s="60"/>
    </row>
    <row r="113" spans="1:18" s="45" customFormat="1" x14ac:dyDescent="0.25">
      <c r="A113" s="239">
        <v>305</v>
      </c>
      <c r="B113" s="239" t="s">
        <v>120</v>
      </c>
      <c r="C113" s="326">
        <v>-14578.48</v>
      </c>
      <c r="D113" s="121">
        <v>-26479.279999999999</v>
      </c>
      <c r="E113" s="121">
        <v>-14578.48</v>
      </c>
      <c r="F113" s="121">
        <v>-148.76</v>
      </c>
      <c r="G113" s="121">
        <v>-271933.28000000003</v>
      </c>
      <c r="H113" s="121">
        <v>-416514.81284999999</v>
      </c>
      <c r="I113" s="121">
        <v>708301.42696446052</v>
      </c>
      <c r="J113" s="34">
        <v>750751.62394537916</v>
      </c>
      <c r="K113" s="34">
        <v>-443304.8</v>
      </c>
      <c r="L113" s="34">
        <v>-169883.92</v>
      </c>
      <c r="M113" s="34">
        <v>-292840.65726670466</v>
      </c>
      <c r="N113" s="34">
        <v>-57867.64</v>
      </c>
      <c r="O113" s="449">
        <v>826203.6637767629</v>
      </c>
      <c r="P113" s="449">
        <v>66298.644929121016</v>
      </c>
      <c r="Q113" s="251">
        <f>SUM(LisäyksetVähennykset[[#This Row],[Kuntien yhdistymisavustus (-0,98 €/as)]:[TE25: Uudistuksen rahoituksen siirtymäajan porrastus (25 % kustannusperusteinen / 75 % vos-kriteerit)]])</f>
        <v>643425.249499019</v>
      </c>
      <c r="R113" s="112"/>
    </row>
    <row r="114" spans="1:18" s="45" customFormat="1" x14ac:dyDescent="0.25">
      <c r="A114" s="239">
        <v>309</v>
      </c>
      <c r="B114" s="239" t="s">
        <v>121</v>
      </c>
      <c r="C114" s="326">
        <v>-6315.12</v>
      </c>
      <c r="D114" s="121">
        <v>-11470.32</v>
      </c>
      <c r="E114" s="121">
        <v>-6315.12</v>
      </c>
      <c r="F114" s="121">
        <v>-64.44</v>
      </c>
      <c r="G114" s="121">
        <v>-117796.32</v>
      </c>
      <c r="H114" s="121">
        <v>-468557.19105000002</v>
      </c>
      <c r="I114" s="121">
        <v>-1325671.1750459524</v>
      </c>
      <c r="J114" s="34">
        <v>-816439.65612605656</v>
      </c>
      <c r="K114" s="34">
        <v>-192031.2</v>
      </c>
      <c r="L114" s="34">
        <v>-73590.48</v>
      </c>
      <c r="M114" s="34">
        <v>-85553.515566063012</v>
      </c>
      <c r="N114" s="34">
        <v>-25067.16</v>
      </c>
      <c r="O114" s="449">
        <v>456450.37067146297</v>
      </c>
      <c r="P114" s="449">
        <v>114130.2391000714</v>
      </c>
      <c r="Q114" s="251">
        <f>SUM(LisäyksetVähennykset[[#This Row],[Kuntien yhdistymisavustus (-0,98 €/as)]:[TE25: Uudistuksen rahoituksen siirtymäajan porrastus (25 % kustannusperusteinen / 75 % vos-kriteerit)]])</f>
        <v>-2558291.0880165379</v>
      </c>
      <c r="R114" s="112"/>
    </row>
    <row r="115" spans="1:18" s="45" customFormat="1" x14ac:dyDescent="0.25">
      <c r="A115" s="239">
        <v>312</v>
      </c>
      <c r="B115" s="239" t="s">
        <v>122</v>
      </c>
      <c r="C115" s="326">
        <v>-1131.9000000000001</v>
      </c>
      <c r="D115" s="121">
        <v>-2055.9</v>
      </c>
      <c r="E115" s="121">
        <v>-1131.9000000000001</v>
      </c>
      <c r="F115" s="121">
        <v>-11.55</v>
      </c>
      <c r="G115" s="121">
        <v>-21113.4</v>
      </c>
      <c r="H115" s="121">
        <v>-22345.735000000001</v>
      </c>
      <c r="I115" s="121">
        <v>-92523.861880266297</v>
      </c>
      <c r="J115" s="34">
        <v>-96903.279869666032</v>
      </c>
      <c r="K115" s="34">
        <v>-34419</v>
      </c>
      <c r="L115" s="34">
        <v>-13190.1</v>
      </c>
      <c r="M115" s="34">
        <v>-24786.908397621664</v>
      </c>
      <c r="N115" s="34">
        <v>-4492.95</v>
      </c>
      <c r="O115" s="449">
        <v>87511.863550312206</v>
      </c>
      <c r="P115" s="449">
        <v>-1795.5232411983307</v>
      </c>
      <c r="Q115" s="251">
        <f>SUM(LisäyksetVähennykset[[#This Row],[Kuntien yhdistymisavustus (-0,98 €/as)]:[TE25: Uudistuksen rahoituksen siirtymäajan porrastus (25 % kustannusperusteinen / 75 % vos-kriteerit)]])</f>
        <v>-228390.14483844009</v>
      </c>
      <c r="R115" s="112"/>
    </row>
    <row r="116" spans="1:18" s="45" customFormat="1" x14ac:dyDescent="0.25">
      <c r="A116" s="239">
        <v>316</v>
      </c>
      <c r="B116" s="239" t="s">
        <v>123</v>
      </c>
      <c r="C116" s="326">
        <v>-4011.14</v>
      </c>
      <c r="D116" s="121">
        <v>-7285.54</v>
      </c>
      <c r="E116" s="121">
        <v>-4011.14</v>
      </c>
      <c r="F116" s="121">
        <v>-40.93</v>
      </c>
      <c r="G116" s="121">
        <v>-74820.040000000008</v>
      </c>
      <c r="H116" s="121">
        <v>-310841.68</v>
      </c>
      <c r="I116" s="121">
        <v>-213263.92770545735</v>
      </c>
      <c r="J116" s="34">
        <v>-69605.367111538551</v>
      </c>
      <c r="K116" s="34">
        <v>-121971.40000000001</v>
      </c>
      <c r="L116" s="34">
        <v>-46742.06</v>
      </c>
      <c r="M116" s="34">
        <v>-15266.286523922994</v>
      </c>
      <c r="N116" s="34">
        <v>-15921.77</v>
      </c>
      <c r="O116" s="449">
        <v>221465.72235582871</v>
      </c>
      <c r="P116" s="449">
        <v>47066.669771005239</v>
      </c>
      <c r="Q116" s="251">
        <f>SUM(LisäyksetVähennykset[[#This Row],[Kuntien yhdistymisavustus (-0,98 €/as)]:[TE25: Uudistuksen rahoituksen siirtymäajan porrastus (25 % kustannusperusteinen / 75 % vos-kriteerit)]])</f>
        <v>-615248.88921408495</v>
      </c>
      <c r="R116" s="112"/>
    </row>
    <row r="117" spans="1:18" s="45" customFormat="1" x14ac:dyDescent="0.25">
      <c r="A117" s="239">
        <v>317</v>
      </c>
      <c r="B117" s="239" t="s">
        <v>124</v>
      </c>
      <c r="C117" s="326">
        <v>-2325.54</v>
      </c>
      <c r="D117" s="121">
        <v>-4223.9400000000005</v>
      </c>
      <c r="E117" s="121">
        <v>-2325.54</v>
      </c>
      <c r="F117" s="121">
        <v>-23.73</v>
      </c>
      <c r="G117" s="121">
        <v>-43378.44</v>
      </c>
      <c r="H117" s="121">
        <v>-70954.167499999996</v>
      </c>
      <c r="I117" s="121">
        <v>603531.88054677029</v>
      </c>
      <c r="J117" s="34">
        <v>140512.39580791583</v>
      </c>
      <c r="K117" s="34">
        <v>-70715.400000000009</v>
      </c>
      <c r="L117" s="34">
        <v>-27099.66</v>
      </c>
      <c r="M117" s="34">
        <v>-92863.80507226054</v>
      </c>
      <c r="N117" s="34">
        <v>-9230.9700000000012</v>
      </c>
      <c r="O117" s="449">
        <v>72162.395143372414</v>
      </c>
      <c r="P117" s="449">
        <v>9392.82657968883</v>
      </c>
      <c r="Q117" s="251">
        <f>SUM(LisäyksetVähennykset[[#This Row],[Kuntien yhdistymisavustus (-0,98 €/as)]:[TE25: Uudistuksen rahoituksen siirtymäajan porrastus (25 % kustannusperusteinen / 75 % vos-kriteerit)]])</f>
        <v>502458.30550548685</v>
      </c>
      <c r="R117" s="112"/>
    </row>
    <row r="118" spans="1:18" s="45" customFormat="1" x14ac:dyDescent="0.25">
      <c r="A118" s="239">
        <v>320</v>
      </c>
      <c r="B118" s="239" t="s">
        <v>125</v>
      </c>
      <c r="C118" s="326">
        <v>-6814.92</v>
      </c>
      <c r="D118" s="121">
        <v>-12378.12</v>
      </c>
      <c r="E118" s="121">
        <v>-6814.92</v>
      </c>
      <c r="F118" s="121">
        <v>-69.540000000000006</v>
      </c>
      <c r="G118" s="121">
        <v>-127119.12000000001</v>
      </c>
      <c r="H118" s="121">
        <v>-207624.95079999999</v>
      </c>
      <c r="I118" s="121">
        <v>428143.17379731592</v>
      </c>
      <c r="J118" s="34">
        <v>482618.6336384436</v>
      </c>
      <c r="K118" s="34">
        <v>-207229.2</v>
      </c>
      <c r="L118" s="34">
        <v>-79414.679999999993</v>
      </c>
      <c r="M118" s="34">
        <v>-123293.27668878651</v>
      </c>
      <c r="N118" s="34">
        <v>-27051.06</v>
      </c>
      <c r="O118" s="449">
        <v>337314.3377577379</v>
      </c>
      <c r="P118" s="449">
        <v>74911.629403494735</v>
      </c>
      <c r="Q118" s="251">
        <f>SUM(LisäyksetVähennykset[[#This Row],[Kuntien yhdistymisavustus (-0,98 €/as)]:[TE25: Uudistuksen rahoituksen siirtymäajan porrastus (25 % kustannusperusteinen / 75 % vos-kriteerit)]])</f>
        <v>525177.98710820556</v>
      </c>
      <c r="R118" s="112"/>
    </row>
    <row r="119" spans="1:18" s="45" customFormat="1" x14ac:dyDescent="0.25">
      <c r="A119" s="239">
        <v>322</v>
      </c>
      <c r="B119" s="239" t="s">
        <v>126</v>
      </c>
      <c r="C119" s="326">
        <v>-6243.58</v>
      </c>
      <c r="D119" s="121">
        <v>-11340.380000000001</v>
      </c>
      <c r="E119" s="121">
        <v>-6243.58</v>
      </c>
      <c r="F119" s="121">
        <v>-63.71</v>
      </c>
      <c r="G119" s="121">
        <v>-116461.88</v>
      </c>
      <c r="H119" s="121">
        <v>-128495.4875</v>
      </c>
      <c r="I119" s="121">
        <v>1132721.2076239495</v>
      </c>
      <c r="J119" s="34">
        <v>803538.70037201862</v>
      </c>
      <c r="K119" s="34">
        <v>-189855.80000000002</v>
      </c>
      <c r="L119" s="34">
        <v>-72756.819999999992</v>
      </c>
      <c r="M119" s="34">
        <v>-187466.83076308414</v>
      </c>
      <c r="N119" s="34">
        <v>-24783.190000000002</v>
      </c>
      <c r="O119" s="449">
        <v>121282.15696706448</v>
      </c>
      <c r="P119" s="449">
        <v>13989.967593433394</v>
      </c>
      <c r="Q119" s="251">
        <f>SUM(LisäyksetVähennykset[[#This Row],[Kuntien yhdistymisavustus (-0,98 €/as)]:[TE25: Uudistuksen rahoituksen siirtymäajan porrastus (25 % kustannusperusteinen / 75 % vos-kriteerit)]])</f>
        <v>1327820.7742933817</v>
      </c>
      <c r="R119" s="112"/>
    </row>
    <row r="120" spans="1:18" s="45" customFormat="1" x14ac:dyDescent="0.25">
      <c r="A120" s="239">
        <v>398</v>
      </c>
      <c r="B120" s="239" t="s">
        <v>127</v>
      </c>
      <c r="C120" s="326">
        <v>-118910.26</v>
      </c>
      <c r="D120" s="121">
        <v>-215979.86000000002</v>
      </c>
      <c r="E120" s="121">
        <v>-118910.26</v>
      </c>
      <c r="F120" s="121">
        <v>-1213.3700000000001</v>
      </c>
      <c r="G120" s="121">
        <v>-2218040.3600000003</v>
      </c>
      <c r="H120" s="121">
        <v>-12628062.795050001</v>
      </c>
      <c r="I120" s="121">
        <v>9529173.0882378947</v>
      </c>
      <c r="J120" s="34">
        <v>10081610.905818775</v>
      </c>
      <c r="K120" s="34">
        <v>-3615842.6</v>
      </c>
      <c r="L120" s="34">
        <v>-1385668.54</v>
      </c>
      <c r="M120" s="34">
        <v>-1695335.0717882125</v>
      </c>
      <c r="N120" s="34">
        <v>-472000.93</v>
      </c>
      <c r="O120" s="449">
        <v>3107047.1546566971</v>
      </c>
      <c r="P120" s="449">
        <v>561105.56609621784</v>
      </c>
      <c r="Q120" s="251">
        <f>SUM(LisäyksetVähennykset[[#This Row],[Kuntien yhdistymisavustus (-0,98 €/as)]:[TE25: Uudistuksen rahoituksen siirtymäajan porrastus (25 % kustannusperusteinen / 75 % vos-kriteerit)]])</f>
        <v>808972.66797136981</v>
      </c>
      <c r="R120" s="112"/>
    </row>
    <row r="121" spans="1:18" s="104" customFormat="1" x14ac:dyDescent="0.25">
      <c r="A121" s="237">
        <v>399</v>
      </c>
      <c r="B121" s="239" t="s">
        <v>128</v>
      </c>
      <c r="C121" s="326">
        <v>-7502.88</v>
      </c>
      <c r="D121" s="121">
        <v>-13627.68</v>
      </c>
      <c r="E121" s="121">
        <v>-7502.88</v>
      </c>
      <c r="F121" s="121">
        <v>-76.56</v>
      </c>
      <c r="G121" s="121">
        <v>-139951.68000000002</v>
      </c>
      <c r="H121" s="121">
        <v>-162994.815</v>
      </c>
      <c r="I121" s="121">
        <v>-1522000.7555946151</v>
      </c>
      <c r="J121" s="121">
        <v>-1482750.881325966</v>
      </c>
      <c r="K121" s="121">
        <v>-228148.80000000002</v>
      </c>
      <c r="L121" s="121">
        <v>-87431.52</v>
      </c>
      <c r="M121" s="34">
        <v>-84325.158675779836</v>
      </c>
      <c r="N121" s="34">
        <v>-29781.84</v>
      </c>
      <c r="O121" s="450">
        <v>216844.37315656018</v>
      </c>
      <c r="P121" s="450">
        <v>-10935.827728909688</v>
      </c>
      <c r="Q121" s="251">
        <f>SUM(LisäyksetVähennykset[[#This Row],[Kuntien yhdistymisavustus (-0,98 €/as)]:[TE25: Uudistuksen rahoituksen siirtymäajan porrastus (25 % kustannusperusteinen / 75 % vos-kriteerit)]])</f>
        <v>-3560186.9051687103</v>
      </c>
      <c r="R121" s="60"/>
    </row>
    <row r="122" spans="1:18" s="45" customFormat="1" x14ac:dyDescent="0.25">
      <c r="A122" s="239">
        <v>400</v>
      </c>
      <c r="B122" s="239" t="s">
        <v>129</v>
      </c>
      <c r="C122" s="326">
        <v>-8309.42</v>
      </c>
      <c r="D122" s="121">
        <v>-15092.62</v>
      </c>
      <c r="E122" s="121">
        <v>-8309.42</v>
      </c>
      <c r="F122" s="121">
        <v>-84.79</v>
      </c>
      <c r="G122" s="121">
        <v>-154996.12</v>
      </c>
      <c r="H122" s="121">
        <v>-157130.17655</v>
      </c>
      <c r="I122" s="121">
        <v>1537828.7900891798</v>
      </c>
      <c r="J122" s="34">
        <v>799097.98726655066</v>
      </c>
      <c r="K122" s="34">
        <v>-252674.2</v>
      </c>
      <c r="L122" s="34">
        <v>-96830.18</v>
      </c>
      <c r="M122" s="34">
        <v>-231896.87852166122</v>
      </c>
      <c r="N122" s="34">
        <v>-32983.31</v>
      </c>
      <c r="O122" s="449">
        <v>275336.38565458701</v>
      </c>
      <c r="P122" s="449">
        <v>23250.867862234125</v>
      </c>
      <c r="Q122" s="251">
        <f>SUM(LisäyksetVähennykset[[#This Row],[Kuntien yhdistymisavustus (-0,98 €/as)]:[TE25: Uudistuksen rahoituksen siirtymäajan porrastus (25 % kustannusperusteinen / 75 % vos-kriteerit)]])</f>
        <v>1677206.9158008904</v>
      </c>
      <c r="R122" s="112"/>
    </row>
    <row r="123" spans="1:18" s="45" customFormat="1" x14ac:dyDescent="0.25">
      <c r="A123" s="239">
        <v>402</v>
      </c>
      <c r="B123" s="239" t="s">
        <v>130</v>
      </c>
      <c r="C123" s="326">
        <v>-8687.7000000000007</v>
      </c>
      <c r="D123" s="121">
        <v>-15779.7</v>
      </c>
      <c r="E123" s="121">
        <v>-8687.7000000000007</v>
      </c>
      <c r="F123" s="121">
        <v>-88.65</v>
      </c>
      <c r="G123" s="121">
        <v>-162052.20000000001</v>
      </c>
      <c r="H123" s="121">
        <v>-403419.6838</v>
      </c>
      <c r="I123" s="121">
        <v>-1869385.7573780392</v>
      </c>
      <c r="J123" s="34">
        <v>-1350786.5288083039</v>
      </c>
      <c r="K123" s="34">
        <v>-264177</v>
      </c>
      <c r="L123" s="34">
        <v>-101238.3</v>
      </c>
      <c r="M123" s="34">
        <v>-93508.502448022904</v>
      </c>
      <c r="N123" s="34">
        <v>-34484.85</v>
      </c>
      <c r="O123" s="449">
        <v>410445.25392134901</v>
      </c>
      <c r="P123" s="449">
        <v>35979.584623118484</v>
      </c>
      <c r="Q123" s="251">
        <f>SUM(LisäyksetVähennykset[[#This Row],[Kuntien yhdistymisavustus (-0,98 €/as)]:[TE25: Uudistuksen rahoituksen siirtymäajan porrastus (25 % kustannusperusteinen / 75 % vos-kriteerit)]])</f>
        <v>-3865871.7338898983</v>
      </c>
      <c r="R123" s="112"/>
    </row>
    <row r="124" spans="1:18" s="45" customFormat="1" x14ac:dyDescent="0.25">
      <c r="A124" s="239">
        <v>403</v>
      </c>
      <c r="B124" s="239" t="s">
        <v>131</v>
      </c>
      <c r="C124" s="326">
        <v>-2702.84</v>
      </c>
      <c r="D124" s="121">
        <v>-4909.24</v>
      </c>
      <c r="E124" s="121">
        <v>-2702.84</v>
      </c>
      <c r="F124" s="121">
        <v>-27.580000000000002</v>
      </c>
      <c r="G124" s="121">
        <v>-50416.240000000005</v>
      </c>
      <c r="H124" s="121">
        <v>-58445.964999999997</v>
      </c>
      <c r="I124" s="121">
        <v>275941.70974205603</v>
      </c>
      <c r="J124" s="34">
        <v>-11919.325650768731</v>
      </c>
      <c r="K124" s="34">
        <v>-82188.400000000009</v>
      </c>
      <c r="L124" s="34">
        <v>-31496.36</v>
      </c>
      <c r="M124" s="34">
        <v>-61024.493469720532</v>
      </c>
      <c r="N124" s="34">
        <v>-10728.62</v>
      </c>
      <c r="O124" s="449">
        <v>71252.250560115805</v>
      </c>
      <c r="P124" s="449">
        <v>3543.818777940076</v>
      </c>
      <c r="Q124" s="251">
        <f>SUM(LisäyksetVähennykset[[#This Row],[Kuntien yhdistymisavustus (-0,98 €/as)]:[TE25: Uudistuksen rahoituksen siirtymäajan porrastus (25 % kustannusperusteinen / 75 % vos-kriteerit)]])</f>
        <v>34175.874959622619</v>
      </c>
      <c r="R124" s="112"/>
    </row>
    <row r="125" spans="1:18" s="45" customFormat="1" x14ac:dyDescent="0.25">
      <c r="A125" s="239">
        <v>405</v>
      </c>
      <c r="B125" s="239" t="s">
        <v>132</v>
      </c>
      <c r="C125" s="326">
        <v>-71860.459999999992</v>
      </c>
      <c r="D125" s="121">
        <v>-130522.06</v>
      </c>
      <c r="E125" s="121">
        <v>-71860.459999999992</v>
      </c>
      <c r="F125" s="121">
        <v>-733.27</v>
      </c>
      <c r="G125" s="121">
        <v>-1340417.56</v>
      </c>
      <c r="H125" s="121">
        <v>-4625384.3104499998</v>
      </c>
      <c r="I125" s="121">
        <v>-2680554.9973284649</v>
      </c>
      <c r="J125" s="34">
        <v>-307070.57040012348</v>
      </c>
      <c r="K125" s="34">
        <v>-2185144.6</v>
      </c>
      <c r="L125" s="34">
        <v>-837394.34</v>
      </c>
      <c r="M125" s="34">
        <v>-526945.59343343624</v>
      </c>
      <c r="N125" s="34">
        <v>-285242.03000000003</v>
      </c>
      <c r="O125" s="449">
        <v>3915041.4755051285</v>
      </c>
      <c r="P125" s="449">
        <v>175624.23901520041</v>
      </c>
      <c r="Q125" s="251">
        <f>SUM(LisäyksetVähennykset[[#This Row],[Kuntien yhdistymisavustus (-0,98 €/as)]:[TE25: Uudistuksen rahoituksen siirtymäajan porrastus (25 % kustannusperusteinen / 75 % vos-kriteerit)]])</f>
        <v>-8972464.5370916929</v>
      </c>
      <c r="R125" s="112"/>
    </row>
    <row r="126" spans="1:18" s="45" customFormat="1" x14ac:dyDescent="0.25">
      <c r="A126" s="239">
        <v>407</v>
      </c>
      <c r="B126" s="239" t="s">
        <v>133</v>
      </c>
      <c r="C126" s="326">
        <v>-2380.42</v>
      </c>
      <c r="D126" s="121">
        <v>-4323.62</v>
      </c>
      <c r="E126" s="121">
        <v>-2380.42</v>
      </c>
      <c r="F126" s="121">
        <v>-24.29</v>
      </c>
      <c r="G126" s="121">
        <v>-44402.12</v>
      </c>
      <c r="H126" s="121">
        <v>-91504.302500000005</v>
      </c>
      <c r="I126" s="121">
        <v>219185.76756665396</v>
      </c>
      <c r="J126" s="34">
        <v>-10642.858861218319</v>
      </c>
      <c r="K126" s="34">
        <v>-72384.2</v>
      </c>
      <c r="L126" s="34">
        <v>-27739.18</v>
      </c>
      <c r="M126" s="34">
        <v>-44983.364401352599</v>
      </c>
      <c r="N126" s="34">
        <v>-9448.81</v>
      </c>
      <c r="O126" s="449">
        <v>34873.246195508516</v>
      </c>
      <c r="P126" s="449">
        <v>5715.4066425063647</v>
      </c>
      <c r="Q126" s="251">
        <f>SUM(LisäyksetVähennykset[[#This Row],[Kuntien yhdistymisavustus (-0,98 €/as)]:[TE25: Uudistuksen rahoituksen siirtymäajan porrastus (25 % kustannusperusteinen / 75 % vos-kriteerit)]])</f>
        <v>-50439.165357902093</v>
      </c>
      <c r="R126" s="112"/>
    </row>
    <row r="127" spans="1:18" s="45" customFormat="1" x14ac:dyDescent="0.25">
      <c r="A127" s="239">
        <v>408</v>
      </c>
      <c r="B127" s="239" t="s">
        <v>134</v>
      </c>
      <c r="C127" s="326">
        <v>-13747.44</v>
      </c>
      <c r="D127" s="121">
        <v>-24969.84</v>
      </c>
      <c r="E127" s="121">
        <v>-13747.44</v>
      </c>
      <c r="F127" s="121">
        <v>-140.28</v>
      </c>
      <c r="G127" s="121">
        <v>-256431.84000000003</v>
      </c>
      <c r="H127" s="121">
        <v>-421917.24465000001</v>
      </c>
      <c r="I127" s="121">
        <v>580006.69596974109</v>
      </c>
      <c r="J127" s="34">
        <v>-59592.401542619977</v>
      </c>
      <c r="K127" s="34">
        <v>-418034.4</v>
      </c>
      <c r="L127" s="34">
        <v>-160199.76</v>
      </c>
      <c r="M127" s="34">
        <v>-276711.56725980755</v>
      </c>
      <c r="N127" s="34">
        <v>-54568.92</v>
      </c>
      <c r="O127" s="449">
        <v>444363.51897678513</v>
      </c>
      <c r="P127" s="449">
        <v>6090.8225320954225</v>
      </c>
      <c r="Q127" s="251">
        <f>SUM(LisäyksetVähennykset[[#This Row],[Kuntien yhdistymisavustus (-0,98 €/as)]:[TE25: Uudistuksen rahoituksen siirtymäajan porrastus (25 % kustannusperusteinen / 75 % vos-kriteerit)]])</f>
        <v>-669600.09597380599</v>
      </c>
      <c r="R127" s="112"/>
    </row>
    <row r="128" spans="1:18" s="45" customFormat="1" x14ac:dyDescent="0.25">
      <c r="A128" s="239">
        <v>410</v>
      </c>
      <c r="B128" s="239" t="s">
        <v>135</v>
      </c>
      <c r="C128" s="326">
        <v>-18500.439999999999</v>
      </c>
      <c r="D128" s="121">
        <v>-33602.840000000004</v>
      </c>
      <c r="E128" s="121">
        <v>-18500.439999999999</v>
      </c>
      <c r="F128" s="121">
        <v>-188.78</v>
      </c>
      <c r="G128" s="121">
        <v>-345089.84</v>
      </c>
      <c r="H128" s="121">
        <v>-684600.54775000003</v>
      </c>
      <c r="I128" s="121">
        <v>-3718134.796940987</v>
      </c>
      <c r="J128" s="34">
        <v>-2350793.0016973577</v>
      </c>
      <c r="K128" s="34">
        <v>-562564.4</v>
      </c>
      <c r="L128" s="34">
        <v>-215586.76</v>
      </c>
      <c r="M128" s="34">
        <v>-408253.97430327255</v>
      </c>
      <c r="N128" s="34">
        <v>-73435.42</v>
      </c>
      <c r="O128" s="449">
        <v>691918.92126286472</v>
      </c>
      <c r="P128" s="449">
        <v>83740.286273885402</v>
      </c>
      <c r="Q128" s="251">
        <f>SUM(LisäyksetVähennykset[[#This Row],[Kuntien yhdistymisavustus (-0,98 €/as)]:[TE25: Uudistuksen rahoituksen siirtymäajan porrastus (25 % kustannusperusteinen / 75 % vos-kriteerit)]])</f>
        <v>-7653592.0331548667</v>
      </c>
      <c r="R128" s="112"/>
    </row>
    <row r="129" spans="1:18" s="45" customFormat="1" x14ac:dyDescent="0.25">
      <c r="A129" s="239">
        <v>416</v>
      </c>
      <c r="B129" s="239" t="s">
        <v>136</v>
      </c>
      <c r="C129" s="326">
        <v>-2792.02</v>
      </c>
      <c r="D129" s="121">
        <v>-5071.22</v>
      </c>
      <c r="E129" s="121">
        <v>-2792.02</v>
      </c>
      <c r="F129" s="121">
        <v>-28.490000000000002</v>
      </c>
      <c r="G129" s="121">
        <v>-52079.72</v>
      </c>
      <c r="H129" s="121">
        <v>-103076.88</v>
      </c>
      <c r="I129" s="121">
        <v>-449151.69105400209</v>
      </c>
      <c r="J129" s="34">
        <v>-235025.70579396776</v>
      </c>
      <c r="K129" s="34">
        <v>-84900.2</v>
      </c>
      <c r="L129" s="34">
        <v>-32535.579999999998</v>
      </c>
      <c r="M129" s="34">
        <v>-40434.087897770965</v>
      </c>
      <c r="N129" s="34">
        <v>-11082.61</v>
      </c>
      <c r="O129" s="449">
        <v>111354.64634443299</v>
      </c>
      <c r="P129" s="449">
        <v>-11919.313649703079</v>
      </c>
      <c r="Q129" s="251">
        <f>SUM(LisäyksetVähennykset[[#This Row],[Kuntien yhdistymisavustus (-0,98 €/as)]:[TE25: Uudistuksen rahoituksen siirtymäajan porrastus (25 % kustannusperusteinen / 75 % vos-kriteerit)]])</f>
        <v>-919534.89205101086</v>
      </c>
      <c r="R129" s="112"/>
    </row>
    <row r="130" spans="1:18" s="45" customFormat="1" x14ac:dyDescent="0.25">
      <c r="A130" s="239">
        <v>418</v>
      </c>
      <c r="B130" s="243" t="s">
        <v>137</v>
      </c>
      <c r="C130" s="326">
        <v>-24356.92</v>
      </c>
      <c r="D130" s="121">
        <v>-44240.12</v>
      </c>
      <c r="E130" s="121">
        <v>-24356.92</v>
      </c>
      <c r="F130" s="121">
        <v>-248.54</v>
      </c>
      <c r="G130" s="121">
        <v>-454331.12000000005</v>
      </c>
      <c r="H130" s="121">
        <v>-1058694.2623000001</v>
      </c>
      <c r="I130" s="121">
        <v>87527.887049725701</v>
      </c>
      <c r="J130" s="34">
        <v>-103892.56187797709</v>
      </c>
      <c r="K130" s="34">
        <v>-740649.20000000007</v>
      </c>
      <c r="L130" s="34">
        <v>-283832.68</v>
      </c>
      <c r="M130" s="34">
        <v>-457582.93449071591</v>
      </c>
      <c r="N130" s="34">
        <v>-96682.06</v>
      </c>
      <c r="O130" s="449">
        <v>1003107.1265508151</v>
      </c>
      <c r="P130" s="449">
        <v>-84955.809750166372</v>
      </c>
      <c r="Q130" s="251">
        <f>SUM(LisäyksetVähennykset[[#This Row],[Kuntien yhdistymisavustus (-0,98 €/as)]:[TE25: Uudistuksen rahoituksen siirtymäajan porrastus (25 % kustannusperusteinen / 75 % vos-kriteerit)]])</f>
        <v>-2283188.1148183192</v>
      </c>
      <c r="R130" s="112"/>
    </row>
    <row r="131" spans="1:18" s="45" customFormat="1" x14ac:dyDescent="0.25">
      <c r="A131" s="239">
        <v>420</v>
      </c>
      <c r="B131" s="239" t="s">
        <v>138</v>
      </c>
      <c r="C131" s="326">
        <v>-8791.58</v>
      </c>
      <c r="D131" s="121">
        <v>-15968.380000000001</v>
      </c>
      <c r="E131" s="121">
        <v>-8791.58</v>
      </c>
      <c r="F131" s="121">
        <v>-89.710000000000008</v>
      </c>
      <c r="G131" s="121">
        <v>-163989.88</v>
      </c>
      <c r="H131" s="121">
        <v>-325653.75439999998</v>
      </c>
      <c r="I131" s="121">
        <v>830477.12585432839</v>
      </c>
      <c r="J131" s="34">
        <v>-26771.685690859114</v>
      </c>
      <c r="K131" s="34">
        <v>-267335.8</v>
      </c>
      <c r="L131" s="34">
        <v>-102448.81999999999</v>
      </c>
      <c r="M131" s="34">
        <v>-106353.51957661164</v>
      </c>
      <c r="N131" s="34">
        <v>-34897.19</v>
      </c>
      <c r="O131" s="449">
        <v>269247.38487045898</v>
      </c>
      <c r="P131" s="449">
        <v>31540.281637747888</v>
      </c>
      <c r="Q131" s="251">
        <f>SUM(LisäyksetVähennykset[[#This Row],[Kuntien yhdistymisavustus (-0,98 €/as)]:[TE25: Uudistuksen rahoituksen siirtymäajan porrastus (25 % kustannusperusteinen / 75 % vos-kriteerit)]])</f>
        <v>70172.89269506454</v>
      </c>
      <c r="R131" s="112"/>
    </row>
    <row r="132" spans="1:18" s="45" customFormat="1" x14ac:dyDescent="0.25">
      <c r="A132" s="239">
        <v>421</v>
      </c>
      <c r="B132" s="239" t="s">
        <v>139</v>
      </c>
      <c r="C132" s="326">
        <v>-651.69999999999993</v>
      </c>
      <c r="D132" s="121">
        <v>-1183.7</v>
      </c>
      <c r="E132" s="121">
        <v>-651.69999999999993</v>
      </c>
      <c r="F132" s="121">
        <v>-6.65</v>
      </c>
      <c r="G132" s="121">
        <v>-12156.2</v>
      </c>
      <c r="H132" s="121">
        <v>-18593.2</v>
      </c>
      <c r="I132" s="121">
        <v>339846.08488809998</v>
      </c>
      <c r="J132" s="34">
        <v>98538.681911701977</v>
      </c>
      <c r="K132" s="34">
        <v>-19817</v>
      </c>
      <c r="L132" s="34">
        <v>-7594.3</v>
      </c>
      <c r="M132" s="34">
        <v>-24945.237693150139</v>
      </c>
      <c r="N132" s="34">
        <v>-2586.85</v>
      </c>
      <c r="O132" s="449">
        <v>14029.129123728864</v>
      </c>
      <c r="P132" s="449">
        <v>2472.613880718076</v>
      </c>
      <c r="Q132" s="251">
        <f>SUM(LisäyksetVähennykset[[#This Row],[Kuntien yhdistymisavustus (-0,98 €/as)]:[TE25: Uudistuksen rahoituksen siirtymäajan porrastus (25 % kustannusperusteinen / 75 % vos-kriteerit)]])</f>
        <v>366699.97211109876</v>
      </c>
      <c r="R132" s="112"/>
    </row>
    <row r="133" spans="1:18" s="45" customFormat="1" x14ac:dyDescent="0.25">
      <c r="A133" s="239">
        <v>422</v>
      </c>
      <c r="B133" s="239" t="s">
        <v>140</v>
      </c>
      <c r="C133" s="326">
        <v>-9848.02</v>
      </c>
      <c r="D133" s="121">
        <v>-17887.22</v>
      </c>
      <c r="E133" s="121">
        <v>-9848.02</v>
      </c>
      <c r="F133" s="121">
        <v>-100.49000000000001</v>
      </c>
      <c r="G133" s="121">
        <v>-183695.72</v>
      </c>
      <c r="H133" s="121">
        <v>-436248.95315000002</v>
      </c>
      <c r="I133" s="121">
        <v>-303805.50825229962</v>
      </c>
      <c r="J133" s="34">
        <v>-43839.448811976334</v>
      </c>
      <c r="K133" s="34">
        <v>-299460.2</v>
      </c>
      <c r="L133" s="34">
        <v>-114759.58</v>
      </c>
      <c r="M133" s="34">
        <v>-107772.26078060397</v>
      </c>
      <c r="N133" s="34">
        <v>-39090.61</v>
      </c>
      <c r="O133" s="449">
        <v>530407.05315925088</v>
      </c>
      <c r="P133" s="449">
        <v>169723.03802075516</v>
      </c>
      <c r="Q133" s="251">
        <f>SUM(LisäyksetVähennykset[[#This Row],[Kuntien yhdistymisavustus (-0,98 €/as)]:[TE25: Uudistuksen rahoituksen siirtymäajan porrastus (25 % kustannusperusteinen / 75 % vos-kriteerit)]])</f>
        <v>-866225.9398148742</v>
      </c>
      <c r="R133" s="112"/>
    </row>
    <row r="134" spans="1:18" s="45" customFormat="1" x14ac:dyDescent="0.25">
      <c r="A134" s="239">
        <v>423</v>
      </c>
      <c r="B134" s="239" t="s">
        <v>141</v>
      </c>
      <c r="C134" s="326">
        <v>-20252.68</v>
      </c>
      <c r="D134" s="121">
        <v>-36785.480000000003</v>
      </c>
      <c r="E134" s="121">
        <v>-20252.68</v>
      </c>
      <c r="F134" s="121">
        <v>-206.66</v>
      </c>
      <c r="G134" s="121">
        <v>-377774.48000000004</v>
      </c>
      <c r="H134" s="121">
        <v>-440572.75744999998</v>
      </c>
      <c r="I134" s="121">
        <v>2692273.7804819779</v>
      </c>
      <c r="J134" s="34">
        <v>-48713.045795537735</v>
      </c>
      <c r="K134" s="34">
        <v>-615846.80000000005</v>
      </c>
      <c r="L134" s="34">
        <v>-236005.72</v>
      </c>
      <c r="M134" s="34">
        <v>-370932.23205065733</v>
      </c>
      <c r="N134" s="34">
        <v>-80390.740000000005</v>
      </c>
      <c r="O134" s="449">
        <v>595485.90554074803</v>
      </c>
      <c r="P134" s="449">
        <v>-86696.320646222855</v>
      </c>
      <c r="Q134" s="251">
        <f>SUM(LisäyksetVähennykset[[#This Row],[Kuntien yhdistymisavustus (-0,98 €/as)]:[TE25: Uudistuksen rahoituksen siirtymäajan porrastus (25 % kustannusperusteinen / 75 % vos-kriteerit)]])</f>
        <v>953330.09008030803</v>
      </c>
      <c r="R134" s="112"/>
    </row>
    <row r="135" spans="1:18" s="45" customFormat="1" x14ac:dyDescent="0.25">
      <c r="A135" s="237">
        <v>425</v>
      </c>
      <c r="B135" s="239" t="s">
        <v>142</v>
      </c>
      <c r="C135" s="326">
        <v>-9986.2000000000007</v>
      </c>
      <c r="D135" s="121">
        <v>-18138.2</v>
      </c>
      <c r="E135" s="121">
        <v>-9986.2000000000007</v>
      </c>
      <c r="F135" s="121">
        <v>-101.9</v>
      </c>
      <c r="G135" s="121">
        <v>-186273.2</v>
      </c>
      <c r="H135" s="121">
        <v>-148744.85999999999</v>
      </c>
      <c r="I135" s="121">
        <v>-655908.62277299759</v>
      </c>
      <c r="J135" s="121">
        <v>-1190001.9566056086</v>
      </c>
      <c r="K135" s="121">
        <v>-303662</v>
      </c>
      <c r="L135" s="121">
        <v>-116369.8</v>
      </c>
      <c r="M135" s="34">
        <v>-440358.98101488821</v>
      </c>
      <c r="N135" s="34">
        <v>-39639.1</v>
      </c>
      <c r="O135" s="450">
        <v>255461.48908469806</v>
      </c>
      <c r="P135" s="450">
        <v>-11700.732484366017</v>
      </c>
      <c r="Q135" s="251">
        <f>SUM(LisäyksetVähennykset[[#This Row],[Kuntien yhdistymisavustus (-0,98 €/as)]:[TE25: Uudistuksen rahoituksen siirtymäajan porrastus (25 % kustannusperusteinen / 75 % vos-kriteerit)]])</f>
        <v>-2875410.2637931621</v>
      </c>
      <c r="R135" s="112"/>
    </row>
    <row r="136" spans="1:18" s="45" customFormat="1" x14ac:dyDescent="0.25">
      <c r="A136" s="239">
        <v>426</v>
      </c>
      <c r="B136" s="239" t="s">
        <v>143</v>
      </c>
      <c r="C136" s="326">
        <v>-11674.74</v>
      </c>
      <c r="D136" s="121">
        <v>-21205.14</v>
      </c>
      <c r="E136" s="121">
        <v>-11674.74</v>
      </c>
      <c r="F136" s="121">
        <v>-119.13</v>
      </c>
      <c r="G136" s="121">
        <v>-217769.64</v>
      </c>
      <c r="H136" s="121">
        <v>-477963.20500000002</v>
      </c>
      <c r="I136" s="121">
        <v>-1689718.2459034517</v>
      </c>
      <c r="J136" s="34">
        <v>-813666.46332229814</v>
      </c>
      <c r="K136" s="34">
        <v>-355007.4</v>
      </c>
      <c r="L136" s="34">
        <v>-136046.46</v>
      </c>
      <c r="M136" s="34">
        <v>-212936.50750626368</v>
      </c>
      <c r="N136" s="34">
        <v>-46341.57</v>
      </c>
      <c r="O136" s="449">
        <v>406244.44872973999</v>
      </c>
      <c r="P136" s="449">
        <v>87086.39324224327</v>
      </c>
      <c r="Q136" s="251">
        <f>SUM(LisäyksetVähennykset[[#This Row],[Kuntien yhdistymisavustus (-0,98 €/as)]:[TE25: Uudistuksen rahoituksen siirtymäajan porrastus (25 % kustannusperusteinen / 75 % vos-kriteerit)]])</f>
        <v>-3500792.3997600297</v>
      </c>
      <c r="R136" s="112"/>
    </row>
    <row r="137" spans="1:18" s="45" customFormat="1" x14ac:dyDescent="0.25">
      <c r="A137" s="239">
        <v>430</v>
      </c>
      <c r="B137" s="239" t="s">
        <v>144</v>
      </c>
      <c r="C137" s="326">
        <v>-14989.1</v>
      </c>
      <c r="D137" s="121">
        <v>-27225.100000000002</v>
      </c>
      <c r="E137" s="121">
        <v>-14989.1</v>
      </c>
      <c r="F137" s="121">
        <v>-152.95000000000002</v>
      </c>
      <c r="G137" s="121">
        <v>-279592.60000000003</v>
      </c>
      <c r="H137" s="121">
        <v>-621836.44579999999</v>
      </c>
      <c r="I137" s="121">
        <v>1261488.4010607996</v>
      </c>
      <c r="J137" s="34">
        <v>-65057.53915483415</v>
      </c>
      <c r="K137" s="34">
        <v>-455791</v>
      </c>
      <c r="L137" s="34">
        <v>-174668.9</v>
      </c>
      <c r="M137" s="34">
        <v>-231588.33789639836</v>
      </c>
      <c r="N137" s="34">
        <v>-59497.55</v>
      </c>
      <c r="O137" s="449">
        <v>798173.09282262519</v>
      </c>
      <c r="P137" s="449">
        <v>38789.449954045238</v>
      </c>
      <c r="Q137" s="251">
        <f>SUM(LisäyksetVähennykset[[#This Row],[Kuntien yhdistymisavustus (-0,98 €/as)]:[TE25: Uudistuksen rahoituksen siirtymäajan porrastus (25 % kustannusperusteinen / 75 % vos-kriteerit)]])</f>
        <v>153062.32098623749</v>
      </c>
      <c r="R137" s="112"/>
    </row>
    <row r="138" spans="1:18" s="45" customFormat="1" x14ac:dyDescent="0.25">
      <c r="A138" s="239">
        <v>433</v>
      </c>
      <c r="B138" s="239" t="s">
        <v>145</v>
      </c>
      <c r="C138" s="326">
        <v>-7503.86</v>
      </c>
      <c r="D138" s="121">
        <v>-13629.460000000001</v>
      </c>
      <c r="E138" s="121">
        <v>-7503.86</v>
      </c>
      <c r="F138" s="121">
        <v>-76.570000000000007</v>
      </c>
      <c r="G138" s="121">
        <v>-139969.96000000002</v>
      </c>
      <c r="H138" s="121">
        <v>-228907.24400000001</v>
      </c>
      <c r="I138" s="121">
        <v>55291.691277203128</v>
      </c>
      <c r="J138" s="34">
        <v>-32752.785272271947</v>
      </c>
      <c r="K138" s="34">
        <v>-228178.6</v>
      </c>
      <c r="L138" s="34">
        <v>-87442.94</v>
      </c>
      <c r="M138" s="34">
        <v>-103725.79168688502</v>
      </c>
      <c r="N138" s="34">
        <v>-29785.73</v>
      </c>
      <c r="O138" s="449">
        <v>265265.14442149957</v>
      </c>
      <c r="P138" s="449">
        <v>-20267.457240815886</v>
      </c>
      <c r="Q138" s="251">
        <f>SUM(LisäyksetVähennykset[[#This Row],[Kuntien yhdistymisavustus (-0,98 €/as)]:[TE25: Uudistuksen rahoituksen siirtymäajan porrastus (25 % kustannusperusteinen / 75 % vos-kriteerit)]])</f>
        <v>-579187.42250127019</v>
      </c>
      <c r="R138" s="112"/>
    </row>
    <row r="139" spans="1:18" s="45" customFormat="1" x14ac:dyDescent="0.25">
      <c r="A139" s="239">
        <v>434</v>
      </c>
      <c r="B139" s="239" t="s">
        <v>146</v>
      </c>
      <c r="C139" s="326">
        <v>-14064.96</v>
      </c>
      <c r="D139" s="121">
        <v>-25546.560000000001</v>
      </c>
      <c r="E139" s="121">
        <v>-14064.96</v>
      </c>
      <c r="F139" s="121">
        <v>-143.52000000000001</v>
      </c>
      <c r="G139" s="121">
        <v>-262354.56</v>
      </c>
      <c r="H139" s="121">
        <v>-573024.28599999996</v>
      </c>
      <c r="I139" s="121">
        <v>2253525.4227396073</v>
      </c>
      <c r="J139" s="34">
        <v>653082.52109084162</v>
      </c>
      <c r="K139" s="34">
        <v>-427689.60000000003</v>
      </c>
      <c r="L139" s="34">
        <v>-163899.84</v>
      </c>
      <c r="M139" s="34">
        <v>-148581.66268525625</v>
      </c>
      <c r="N139" s="34">
        <v>-55829.279999999999</v>
      </c>
      <c r="O139" s="449">
        <v>379376.06370399124</v>
      </c>
      <c r="P139" s="449">
        <v>30121.142066590546</v>
      </c>
      <c r="Q139" s="251">
        <f>SUM(LisäyksetVähennykset[[#This Row],[Kuntien yhdistymisavustus (-0,98 €/as)]:[TE25: Uudistuksen rahoituksen siirtymäajan porrastus (25 % kustannusperusteinen / 75 % vos-kriteerit)]])</f>
        <v>1630905.9209157743</v>
      </c>
      <c r="R139" s="112"/>
    </row>
    <row r="140" spans="1:18" s="45" customFormat="1" x14ac:dyDescent="0.25">
      <c r="A140" s="239">
        <v>435</v>
      </c>
      <c r="B140" s="239" t="s">
        <v>147</v>
      </c>
      <c r="C140" s="326">
        <v>-696.78</v>
      </c>
      <c r="D140" s="121">
        <v>-1265.58</v>
      </c>
      <c r="E140" s="121">
        <v>-696.78</v>
      </c>
      <c r="F140" s="121">
        <v>-7.11</v>
      </c>
      <c r="G140" s="121">
        <v>-12997.08</v>
      </c>
      <c r="H140" s="121">
        <v>-12151.48</v>
      </c>
      <c r="I140" s="121">
        <v>386514.52093453839</v>
      </c>
      <c r="J140" s="34">
        <v>374686.44892293186</v>
      </c>
      <c r="K140" s="34">
        <v>-21187.8</v>
      </c>
      <c r="L140" s="34">
        <v>-8119.62</v>
      </c>
      <c r="M140" s="34">
        <v>-22929.154094402849</v>
      </c>
      <c r="N140" s="34">
        <v>-2765.79</v>
      </c>
      <c r="O140" s="449">
        <v>24003.422800615794</v>
      </c>
      <c r="P140" s="449">
        <v>-6174.4581587784396</v>
      </c>
      <c r="Q140" s="251">
        <f>SUM(LisäyksetVähennykset[[#This Row],[Kuntien yhdistymisavustus (-0,98 €/as)]:[TE25: Uudistuksen rahoituksen siirtymäajan porrastus (25 % kustannusperusteinen / 75 % vos-kriteerit)]])</f>
        <v>696212.76040490472</v>
      </c>
      <c r="R140" s="112"/>
    </row>
    <row r="141" spans="1:18" s="45" customFormat="1" x14ac:dyDescent="0.25">
      <c r="A141" s="239">
        <v>436</v>
      </c>
      <c r="B141" s="239" t="s">
        <v>148</v>
      </c>
      <c r="C141" s="326">
        <v>-1967.84</v>
      </c>
      <c r="D141" s="121">
        <v>-3574.2400000000002</v>
      </c>
      <c r="E141" s="121">
        <v>-1967.84</v>
      </c>
      <c r="F141" s="121">
        <v>-20.080000000000002</v>
      </c>
      <c r="G141" s="121">
        <v>-36706.240000000005</v>
      </c>
      <c r="H141" s="121">
        <v>-34092.4804</v>
      </c>
      <c r="I141" s="121">
        <v>-93853.417441251542</v>
      </c>
      <c r="J141" s="34">
        <v>-147612.19681144613</v>
      </c>
      <c r="K141" s="34">
        <v>-59838.400000000001</v>
      </c>
      <c r="L141" s="34">
        <v>-22931.360000000001</v>
      </c>
      <c r="M141" s="34">
        <v>-83733.974732578499</v>
      </c>
      <c r="N141" s="34">
        <v>-7811.12</v>
      </c>
      <c r="O141" s="449">
        <v>33436.819269533007</v>
      </c>
      <c r="P141" s="449">
        <v>-7192.665847668628</v>
      </c>
      <c r="Q141" s="251">
        <f>SUM(LisäyksetVähennykset[[#This Row],[Kuntien yhdistymisavustus (-0,98 €/as)]:[TE25: Uudistuksen rahoituksen siirtymäajan porrastus (25 % kustannusperusteinen / 75 % vos-kriteerit)]])</f>
        <v>-467865.03596341179</v>
      </c>
      <c r="R141" s="112"/>
    </row>
    <row r="142" spans="1:18" s="45" customFormat="1" x14ac:dyDescent="0.25">
      <c r="A142" s="239">
        <v>440</v>
      </c>
      <c r="B142" s="239" t="s">
        <v>149</v>
      </c>
      <c r="C142" s="326">
        <v>-5766.32</v>
      </c>
      <c r="D142" s="121">
        <v>-10473.52</v>
      </c>
      <c r="E142" s="121">
        <v>-5766.32</v>
      </c>
      <c r="F142" s="121">
        <v>-58.84</v>
      </c>
      <c r="G142" s="121">
        <v>-107559.52</v>
      </c>
      <c r="H142" s="121">
        <v>-39698.088199999998</v>
      </c>
      <c r="I142" s="121">
        <v>-1088842.0824706783</v>
      </c>
      <c r="J142" s="34">
        <v>-1015988.7386618416</v>
      </c>
      <c r="K142" s="34">
        <v>-175343.2</v>
      </c>
      <c r="L142" s="34">
        <v>-67195.28</v>
      </c>
      <c r="M142" s="34">
        <v>-279233.50607037655</v>
      </c>
      <c r="N142" s="34">
        <v>-22888.760000000002</v>
      </c>
      <c r="O142" s="449">
        <v>83198.100267148111</v>
      </c>
      <c r="P142" s="449">
        <v>-43042.954495368002</v>
      </c>
      <c r="Q142" s="251">
        <f>SUM(LisäyksetVähennykset[[#This Row],[Kuntien yhdistymisavustus (-0,98 €/as)]:[TE25: Uudistuksen rahoituksen siirtymäajan porrastus (25 % kustannusperusteinen / 75 % vos-kriteerit)]])</f>
        <v>-2778659.029631116</v>
      </c>
      <c r="R142" s="112"/>
    </row>
    <row r="143" spans="1:18" s="45" customFormat="1" x14ac:dyDescent="0.25">
      <c r="A143" s="239">
        <v>441</v>
      </c>
      <c r="B143" s="239" t="s">
        <v>150</v>
      </c>
      <c r="C143" s="326">
        <v>-4270.84</v>
      </c>
      <c r="D143" s="121">
        <v>-7757.24</v>
      </c>
      <c r="E143" s="121">
        <v>-4270.84</v>
      </c>
      <c r="F143" s="121">
        <v>-43.58</v>
      </c>
      <c r="G143" s="121">
        <v>-79664.240000000005</v>
      </c>
      <c r="H143" s="121">
        <v>-173123.77</v>
      </c>
      <c r="I143" s="121">
        <v>-829996.46312295948</v>
      </c>
      <c r="J143" s="34">
        <v>-135250.73217351604</v>
      </c>
      <c r="K143" s="34">
        <v>-129868.40000000001</v>
      </c>
      <c r="L143" s="34">
        <v>-49768.36</v>
      </c>
      <c r="M143" s="34">
        <v>-21955.965375172455</v>
      </c>
      <c r="N143" s="34">
        <v>-16952.62</v>
      </c>
      <c r="O143" s="449">
        <v>229570.70439166753</v>
      </c>
      <c r="P143" s="449">
        <v>22393.896425761675</v>
      </c>
      <c r="Q143" s="251">
        <f>SUM(LisäyksetVähennykset[[#This Row],[Kuntien yhdistymisavustus (-0,98 €/as)]:[TE25: Uudistuksen rahoituksen siirtymäajan porrastus (25 % kustannusperusteinen / 75 % vos-kriteerit)]])</f>
        <v>-1200958.4498542186</v>
      </c>
      <c r="R143" s="112"/>
    </row>
    <row r="144" spans="1:18" s="45" customFormat="1" x14ac:dyDescent="0.25">
      <c r="A144" s="239">
        <v>444</v>
      </c>
      <c r="B144" s="239" t="s">
        <v>151</v>
      </c>
      <c r="C144" s="326">
        <v>-44773.26</v>
      </c>
      <c r="D144" s="121">
        <v>-81322.86</v>
      </c>
      <c r="E144" s="121">
        <v>-44773.26</v>
      </c>
      <c r="F144" s="121">
        <v>-456.87</v>
      </c>
      <c r="G144" s="121">
        <v>-835158.3600000001</v>
      </c>
      <c r="H144" s="121">
        <v>-2554957.4190500001</v>
      </c>
      <c r="I144" s="121">
        <v>2478386.7976316563</v>
      </c>
      <c r="J144" s="34">
        <v>1983331.2612191553</v>
      </c>
      <c r="K144" s="34">
        <v>-1361472.6</v>
      </c>
      <c r="L144" s="34">
        <v>-521745.54</v>
      </c>
      <c r="M144" s="34">
        <v>-542504.43353435793</v>
      </c>
      <c r="N144" s="34">
        <v>-177722.43</v>
      </c>
      <c r="O144" s="449">
        <v>2117799.1890837396</v>
      </c>
      <c r="P144" s="449">
        <v>-64621.277135109878</v>
      </c>
      <c r="Q144" s="251">
        <f>SUM(LisäyksetVähennykset[[#This Row],[Kuntien yhdistymisavustus (-0,98 €/as)]:[TE25: Uudistuksen rahoituksen siirtymäajan porrastus (25 % kustannusperusteinen / 75 % vos-kriteerit)]])</f>
        <v>350008.93821508333</v>
      </c>
      <c r="R144" s="112"/>
    </row>
    <row r="145" spans="1:18" s="45" customFormat="1" x14ac:dyDescent="0.25">
      <c r="A145" s="239">
        <v>445</v>
      </c>
      <c r="B145" s="239" t="s">
        <v>152</v>
      </c>
      <c r="C145" s="326">
        <v>-14570.64</v>
      </c>
      <c r="D145" s="121">
        <v>-26465.040000000001</v>
      </c>
      <c r="E145" s="121">
        <v>-14570.64</v>
      </c>
      <c r="F145" s="121">
        <v>-148.68</v>
      </c>
      <c r="G145" s="121">
        <v>-271787.04000000004</v>
      </c>
      <c r="H145" s="121">
        <v>-318282.01075000002</v>
      </c>
      <c r="I145" s="121">
        <v>-4499630.5183719164</v>
      </c>
      <c r="J145" s="34">
        <v>-414124.31526721222</v>
      </c>
      <c r="K145" s="34">
        <v>-443066.4</v>
      </c>
      <c r="L145" s="34">
        <v>-169792.56</v>
      </c>
      <c r="M145" s="34">
        <v>-175247.78705794766</v>
      </c>
      <c r="N145" s="34">
        <v>-57836.520000000004</v>
      </c>
      <c r="O145" s="449">
        <v>337696.10070079088</v>
      </c>
      <c r="P145" s="449">
        <v>-20957.422089700063</v>
      </c>
      <c r="Q145" s="251">
        <f>SUM(LisäyksetVähennykset[[#This Row],[Kuntien yhdistymisavustus (-0,98 €/as)]:[TE25: Uudistuksen rahoituksen siirtymäajan porrastus (25 % kustannusperusteinen / 75 % vos-kriteerit)]])</f>
        <v>-6088783.4728359841</v>
      </c>
      <c r="R145" s="112"/>
    </row>
    <row r="146" spans="1:18" s="45" customFormat="1" x14ac:dyDescent="0.25">
      <c r="A146" s="239">
        <v>475</v>
      </c>
      <c r="B146" s="239" t="s">
        <v>153</v>
      </c>
      <c r="C146" s="326">
        <v>-5306.7</v>
      </c>
      <c r="D146" s="121">
        <v>-9638.7000000000007</v>
      </c>
      <c r="E146" s="121">
        <v>-5306.7</v>
      </c>
      <c r="F146" s="121">
        <v>-54.15</v>
      </c>
      <c r="G146" s="121">
        <v>-98986.200000000012</v>
      </c>
      <c r="H146" s="121">
        <v>-63695.839999999997</v>
      </c>
      <c r="I146" s="121">
        <v>-1368804.3046799542</v>
      </c>
      <c r="J146" s="34">
        <v>-843239.03479189507</v>
      </c>
      <c r="K146" s="34">
        <v>-161367</v>
      </c>
      <c r="L146" s="34">
        <v>-61839.3</v>
      </c>
      <c r="M146" s="34">
        <v>-120422.95314034882</v>
      </c>
      <c r="N146" s="34">
        <v>-21064.350000000002</v>
      </c>
      <c r="O146" s="449">
        <v>95482.600630911737</v>
      </c>
      <c r="P146" s="449">
        <v>-16939.011266265836</v>
      </c>
      <c r="Q146" s="251">
        <f>SUM(LisäyksetVähennykset[[#This Row],[Kuntien yhdistymisavustus (-0,98 €/as)]:[TE25: Uudistuksen rahoituksen siirtymäajan porrastus (25 % kustannusperusteinen / 75 % vos-kriteerit)]])</f>
        <v>-2681181.6432475522</v>
      </c>
      <c r="R146" s="112"/>
    </row>
    <row r="147" spans="1:18" s="45" customFormat="1" x14ac:dyDescent="0.25">
      <c r="A147" s="239">
        <v>480</v>
      </c>
      <c r="B147" s="239" t="s">
        <v>154</v>
      </c>
      <c r="C147" s="326">
        <v>-1871.8</v>
      </c>
      <c r="D147" s="121">
        <v>-3399.8</v>
      </c>
      <c r="E147" s="121">
        <v>-1871.8</v>
      </c>
      <c r="F147" s="121">
        <v>-19.100000000000001</v>
      </c>
      <c r="G147" s="121">
        <v>-34914.800000000003</v>
      </c>
      <c r="H147" s="121">
        <v>-35770.026250000003</v>
      </c>
      <c r="I147" s="121">
        <v>111836.96442156307</v>
      </c>
      <c r="J147" s="34">
        <v>-8360.4348004328185</v>
      </c>
      <c r="K147" s="34">
        <v>-56918</v>
      </c>
      <c r="L147" s="34">
        <v>-21812.2</v>
      </c>
      <c r="M147" s="34">
        <v>-38163.017792271363</v>
      </c>
      <c r="N147" s="34">
        <v>-7429.9000000000005</v>
      </c>
      <c r="O147" s="449">
        <v>87338.324722934267</v>
      </c>
      <c r="P147" s="449">
        <v>-3766.0078871745427</v>
      </c>
      <c r="Q147" s="251">
        <f>SUM(LisäyksetVähennykset[[#This Row],[Kuntien yhdistymisavustus (-0,98 €/as)]:[TE25: Uudistuksen rahoituksen siirtymäajan porrastus (25 % kustannusperusteinen / 75 % vos-kriteerit)]])</f>
        <v>-15121.597585381394</v>
      </c>
      <c r="R147" s="112"/>
    </row>
    <row r="148" spans="1:18" s="45" customFormat="1" x14ac:dyDescent="0.25">
      <c r="A148" s="239">
        <v>481</v>
      </c>
      <c r="B148" s="239" t="s">
        <v>155</v>
      </c>
      <c r="C148" s="326">
        <v>-9400.16</v>
      </c>
      <c r="D148" s="121">
        <v>-17073.760000000002</v>
      </c>
      <c r="E148" s="121">
        <v>-9400.16</v>
      </c>
      <c r="F148" s="121">
        <v>-95.92</v>
      </c>
      <c r="G148" s="121">
        <v>-175341.76</v>
      </c>
      <c r="H148" s="121">
        <v>-100255.02165</v>
      </c>
      <c r="I148" s="121">
        <v>328508.05771031545</v>
      </c>
      <c r="J148" s="34">
        <v>-40753.949618692233</v>
      </c>
      <c r="K148" s="34">
        <v>-285841.60000000003</v>
      </c>
      <c r="L148" s="34">
        <v>-109540.64</v>
      </c>
      <c r="M148" s="34">
        <v>-139781.04640736917</v>
      </c>
      <c r="N148" s="34">
        <v>-37312.880000000005</v>
      </c>
      <c r="O148" s="449">
        <v>183448.77365064411</v>
      </c>
      <c r="P148" s="449">
        <v>-39371.267163381883</v>
      </c>
      <c r="Q148" s="251">
        <f>SUM(LisäyksetVähennykset[[#This Row],[Kuntien yhdistymisavustus (-0,98 €/as)]:[TE25: Uudistuksen rahoituksen siirtymäajan porrastus (25 % kustannusperusteinen / 75 % vos-kriteerit)]])</f>
        <v>-452211.33347848384</v>
      </c>
      <c r="R148" s="112"/>
    </row>
    <row r="149" spans="1:18" s="45" customFormat="1" x14ac:dyDescent="0.25">
      <c r="A149" s="239">
        <v>483</v>
      </c>
      <c r="B149" s="239" t="s">
        <v>156</v>
      </c>
      <c r="C149" s="326">
        <v>-1037.82</v>
      </c>
      <c r="D149" s="121">
        <v>-1885.02</v>
      </c>
      <c r="E149" s="121">
        <v>-1037.82</v>
      </c>
      <c r="F149" s="121">
        <v>-10.59</v>
      </c>
      <c r="G149" s="121">
        <v>-19358.52</v>
      </c>
      <c r="H149" s="121">
        <v>-39802.485000000001</v>
      </c>
      <c r="I149" s="121">
        <v>-212018.61245962916</v>
      </c>
      <c r="J149" s="34">
        <v>-248461.04502838277</v>
      </c>
      <c r="K149" s="34">
        <v>-31558.2</v>
      </c>
      <c r="L149" s="34">
        <v>-12093.78</v>
      </c>
      <c r="M149" s="34">
        <v>-39091.826132264905</v>
      </c>
      <c r="N149" s="34">
        <v>-4119.51</v>
      </c>
      <c r="O149" s="449">
        <v>40595.713300171599</v>
      </c>
      <c r="P149" s="449">
        <v>10477.675538474108</v>
      </c>
      <c r="Q149" s="251">
        <f>SUM(LisäyksetVähennykset[[#This Row],[Kuntien yhdistymisavustus (-0,98 €/as)]:[TE25: Uudistuksen rahoituksen siirtymäajan porrastus (25 % kustannusperusteinen / 75 % vos-kriteerit)]])</f>
        <v>-559401.83978163113</v>
      </c>
      <c r="R149" s="112"/>
    </row>
    <row r="150" spans="1:18" s="45" customFormat="1" x14ac:dyDescent="0.25">
      <c r="A150" s="239">
        <v>484</v>
      </c>
      <c r="B150" s="239" t="s">
        <v>157</v>
      </c>
      <c r="C150" s="326">
        <v>-2845.92</v>
      </c>
      <c r="D150" s="121">
        <v>-5169.12</v>
      </c>
      <c r="E150" s="121">
        <v>-2845.92</v>
      </c>
      <c r="F150" s="121">
        <v>-29.04</v>
      </c>
      <c r="G150" s="121">
        <v>-53085.120000000003</v>
      </c>
      <c r="H150" s="121">
        <v>-39941.006300000001</v>
      </c>
      <c r="I150" s="121">
        <v>-370876.19512735825</v>
      </c>
      <c r="J150" s="34">
        <v>-12540.652200649229</v>
      </c>
      <c r="K150" s="34">
        <v>-86539.199999999997</v>
      </c>
      <c r="L150" s="34">
        <v>-33163.68</v>
      </c>
      <c r="M150" s="34">
        <v>-17192.290747770963</v>
      </c>
      <c r="N150" s="34">
        <v>-11296.56</v>
      </c>
      <c r="O150" s="449">
        <v>96005.837051500595</v>
      </c>
      <c r="P150" s="449">
        <v>-10921.609917156347</v>
      </c>
      <c r="Q150" s="251">
        <f>SUM(LisäyksetVähennykset[[#This Row],[Kuntien yhdistymisavustus (-0,98 €/as)]:[TE25: Uudistuksen rahoituksen siirtymäajan porrastus (25 % kustannusperusteinen / 75 % vos-kriteerit)]])</f>
        <v>-550440.47724143427</v>
      </c>
      <c r="R150" s="112"/>
    </row>
    <row r="151" spans="1:18" s="45" customFormat="1" x14ac:dyDescent="0.25">
      <c r="A151" s="239">
        <v>489</v>
      </c>
      <c r="B151" s="239" t="s">
        <v>158</v>
      </c>
      <c r="C151" s="326">
        <v>-1668.94</v>
      </c>
      <c r="D151" s="121">
        <v>-3031.34</v>
      </c>
      <c r="E151" s="121">
        <v>-1668.94</v>
      </c>
      <c r="F151" s="121">
        <v>-17.03</v>
      </c>
      <c r="G151" s="121">
        <v>-31130.84</v>
      </c>
      <c r="H151" s="121">
        <v>-44852.216249999998</v>
      </c>
      <c r="I151" s="121">
        <v>633509.21216143866</v>
      </c>
      <c r="J151" s="34">
        <v>267981.68946221547</v>
      </c>
      <c r="K151" s="34">
        <v>-50749.4</v>
      </c>
      <c r="L151" s="34">
        <v>-19448.259999999998</v>
      </c>
      <c r="M151" s="34">
        <v>-44866.625739434799</v>
      </c>
      <c r="N151" s="34">
        <v>-6624.67</v>
      </c>
      <c r="O151" s="449">
        <v>57684.482908448612</v>
      </c>
      <c r="P151" s="449">
        <v>11255.722282088216</v>
      </c>
      <c r="Q151" s="251">
        <f>SUM(LisäyksetVähennykset[[#This Row],[Kuntien yhdistymisavustus (-0,98 €/as)]:[TE25: Uudistuksen rahoituksen siirtymäajan porrastus (25 % kustannusperusteinen / 75 % vos-kriteerit)]])</f>
        <v>766372.84482475591</v>
      </c>
      <c r="R151" s="112"/>
    </row>
    <row r="152" spans="1:18" s="45" customFormat="1" x14ac:dyDescent="0.25">
      <c r="A152" s="239">
        <v>491</v>
      </c>
      <c r="B152" s="239" t="s">
        <v>159</v>
      </c>
      <c r="C152" s="326">
        <v>-50852.2</v>
      </c>
      <c r="D152" s="121">
        <v>-92364.2</v>
      </c>
      <c r="E152" s="121">
        <v>-50852.2</v>
      </c>
      <c r="F152" s="121">
        <v>-518.9</v>
      </c>
      <c r="G152" s="121">
        <v>-948549.20000000007</v>
      </c>
      <c r="H152" s="121">
        <v>-2855571.9307499998</v>
      </c>
      <c r="I152" s="121">
        <v>-12122341.839662476</v>
      </c>
      <c r="J152" s="34">
        <v>-3713990.7709958358</v>
      </c>
      <c r="K152" s="34">
        <v>-1546322</v>
      </c>
      <c r="L152" s="34">
        <v>-592583.80000000005</v>
      </c>
      <c r="M152" s="34">
        <v>-144354.08022173829</v>
      </c>
      <c r="N152" s="34">
        <v>-201852.1</v>
      </c>
      <c r="O152" s="449">
        <v>2559318.0380514995</v>
      </c>
      <c r="P152" s="449">
        <v>294053.30336089013</v>
      </c>
      <c r="Q152" s="251">
        <f>SUM(LisäyksetVähennykset[[#This Row],[Kuntien yhdistymisavustus (-0,98 €/as)]:[TE25: Uudistuksen rahoituksen siirtymäajan porrastus (25 % kustannusperusteinen / 75 % vos-kriteerit)]])</f>
        <v>-19466781.88021766</v>
      </c>
      <c r="R152" s="112"/>
    </row>
    <row r="153" spans="1:18" s="45" customFormat="1" x14ac:dyDescent="0.25">
      <c r="A153" s="239">
        <v>494</v>
      </c>
      <c r="B153" s="239" t="s">
        <v>160</v>
      </c>
      <c r="C153" s="326">
        <v>-8574.02</v>
      </c>
      <c r="D153" s="121">
        <v>-15573.22</v>
      </c>
      <c r="E153" s="121">
        <v>-8574.02</v>
      </c>
      <c r="F153" s="121">
        <v>-87.49</v>
      </c>
      <c r="G153" s="121">
        <v>-159931.72</v>
      </c>
      <c r="H153" s="121">
        <v>-277833.36499999999</v>
      </c>
      <c r="I153" s="121">
        <v>-1683048.3172458161</v>
      </c>
      <c r="J153" s="34">
        <v>-1715221.9960576578</v>
      </c>
      <c r="K153" s="34">
        <v>-260720.2</v>
      </c>
      <c r="L153" s="34">
        <v>-99913.58</v>
      </c>
      <c r="M153" s="34">
        <v>-223124.87159270619</v>
      </c>
      <c r="N153" s="34">
        <v>-34033.61</v>
      </c>
      <c r="O153" s="449">
        <v>163329.14263309597</v>
      </c>
      <c r="P153" s="449">
        <v>-8228.6231646758388</v>
      </c>
      <c r="Q153" s="251">
        <f>SUM(LisäyksetVähennykset[[#This Row],[Kuntien yhdistymisavustus (-0,98 €/as)]:[TE25: Uudistuksen rahoituksen siirtymäajan porrastus (25 % kustannusperusteinen / 75 % vos-kriteerit)]])</f>
        <v>-4331535.8904277598</v>
      </c>
      <c r="R153" s="112"/>
    </row>
    <row r="154" spans="1:18" s="45" customFormat="1" x14ac:dyDescent="0.25">
      <c r="A154" s="239">
        <v>495</v>
      </c>
      <c r="B154" s="239" t="s">
        <v>161</v>
      </c>
      <c r="C154" s="326">
        <v>-1365.1399999999999</v>
      </c>
      <c r="D154" s="121">
        <v>-2479.54</v>
      </c>
      <c r="E154" s="121">
        <v>-1365.1399999999999</v>
      </c>
      <c r="F154" s="121">
        <v>-13.93</v>
      </c>
      <c r="G154" s="121">
        <v>-25464.04</v>
      </c>
      <c r="H154" s="121">
        <v>-39005.014999999999</v>
      </c>
      <c r="I154" s="121">
        <v>-7961.7651400020659</v>
      </c>
      <c r="J154" s="34">
        <v>-6242.852477370714</v>
      </c>
      <c r="K154" s="34">
        <v>-41511.4</v>
      </c>
      <c r="L154" s="34">
        <v>-15908.06</v>
      </c>
      <c r="M154" s="34">
        <v>-19101.977567461712</v>
      </c>
      <c r="N154" s="34">
        <v>-5418.77</v>
      </c>
      <c r="O154" s="449">
        <v>59588.200028801599</v>
      </c>
      <c r="P154" s="449">
        <v>11228.191962440695</v>
      </c>
      <c r="Q154" s="251">
        <f>SUM(LisäyksetVähennykset[[#This Row],[Kuntien yhdistymisavustus (-0,98 €/as)]:[TE25: Uudistuksen rahoituksen siirtymäajan porrastus (25 % kustannusperusteinen / 75 % vos-kriteerit)]])</f>
        <v>-95021.238193592202</v>
      </c>
      <c r="R154" s="112"/>
    </row>
    <row r="155" spans="1:18" s="45" customFormat="1" x14ac:dyDescent="0.25">
      <c r="A155" s="239">
        <v>498</v>
      </c>
      <c r="B155" s="239" t="s">
        <v>162</v>
      </c>
      <c r="C155" s="326">
        <v>-2266.7399999999998</v>
      </c>
      <c r="D155" s="121">
        <v>-4117.1400000000003</v>
      </c>
      <c r="E155" s="121">
        <v>-2266.7399999999998</v>
      </c>
      <c r="F155" s="121">
        <v>-23.13</v>
      </c>
      <c r="G155" s="121">
        <v>-42281.64</v>
      </c>
      <c r="H155" s="121">
        <v>-25120.465</v>
      </c>
      <c r="I155" s="121">
        <v>73697.868990974603</v>
      </c>
      <c r="J155" s="34">
        <v>502348.32928779733</v>
      </c>
      <c r="K155" s="34">
        <v>-68927.400000000009</v>
      </c>
      <c r="L155" s="34">
        <v>-26414.46</v>
      </c>
      <c r="M155" s="34">
        <v>-88074.054608633131</v>
      </c>
      <c r="N155" s="34">
        <v>-8997.57</v>
      </c>
      <c r="O155" s="449">
        <v>128689.36746121282</v>
      </c>
      <c r="P155" s="449">
        <v>20774.322885009002</v>
      </c>
      <c r="Q155" s="251">
        <f>SUM(LisäyksetVähennykset[[#This Row],[Kuntien yhdistymisavustus (-0,98 €/as)]:[TE25: Uudistuksen rahoituksen siirtymäajan porrastus (25 % kustannusperusteinen / 75 % vos-kriteerit)]])</f>
        <v>457020.54901636066</v>
      </c>
      <c r="R155" s="112"/>
    </row>
    <row r="156" spans="1:18" s="45" customFormat="1" x14ac:dyDescent="0.25">
      <c r="A156" s="239">
        <v>499</v>
      </c>
      <c r="B156" s="239" t="s">
        <v>163</v>
      </c>
      <c r="C156" s="326">
        <v>-19343.239999999998</v>
      </c>
      <c r="D156" s="121">
        <v>-35133.64</v>
      </c>
      <c r="E156" s="121">
        <v>-19343.239999999998</v>
      </c>
      <c r="F156" s="121">
        <v>-197.38</v>
      </c>
      <c r="G156" s="121">
        <v>-360810.64</v>
      </c>
      <c r="H156" s="121">
        <v>-213270.16</v>
      </c>
      <c r="I156" s="121">
        <v>1283600.7430349656</v>
      </c>
      <c r="J156" s="34">
        <v>-83105.596079934316</v>
      </c>
      <c r="K156" s="34">
        <v>-588192.4</v>
      </c>
      <c r="L156" s="34">
        <v>-225407.96</v>
      </c>
      <c r="M156" s="34">
        <v>-470221.16549698752</v>
      </c>
      <c r="N156" s="34">
        <v>-76780.820000000007</v>
      </c>
      <c r="O156" s="449">
        <v>371945.82476859394</v>
      </c>
      <c r="P156" s="449">
        <v>-97780.950146172952</v>
      </c>
      <c r="Q156" s="251">
        <f>SUM(LisäyksetVähennykset[[#This Row],[Kuntien yhdistymisavustus (-0,98 €/as)]:[TE25: Uudistuksen rahoituksen siirtymäajan porrastus (25 % kustannusperusteinen / 75 % vos-kriteerit)]])</f>
        <v>-534040.62391953531</v>
      </c>
      <c r="R156" s="112"/>
    </row>
    <row r="157" spans="1:18" s="45" customFormat="1" x14ac:dyDescent="0.25">
      <c r="A157" s="239">
        <v>500</v>
      </c>
      <c r="B157" s="239" t="s">
        <v>164</v>
      </c>
      <c r="C157" s="326">
        <v>-10401.719999999999</v>
      </c>
      <c r="D157" s="121">
        <v>-18892.920000000002</v>
      </c>
      <c r="E157" s="121">
        <v>-10401.719999999999</v>
      </c>
      <c r="F157" s="121">
        <v>-106.14</v>
      </c>
      <c r="G157" s="121">
        <v>-194023.92</v>
      </c>
      <c r="H157" s="121">
        <v>-209294.29500000001</v>
      </c>
      <c r="I157" s="121">
        <v>2705573.7844638815</v>
      </c>
      <c r="J157" s="34">
        <v>921895.23565180879</v>
      </c>
      <c r="K157" s="34">
        <v>-316297.2</v>
      </c>
      <c r="L157" s="34">
        <v>-121211.88</v>
      </c>
      <c r="M157" s="34">
        <v>-276282.52289845893</v>
      </c>
      <c r="N157" s="34">
        <v>-41288.46</v>
      </c>
      <c r="O157" s="449">
        <v>375874.37989198999</v>
      </c>
      <c r="P157" s="449">
        <v>21764.129337077378</v>
      </c>
      <c r="Q157" s="251">
        <f>SUM(LisäyksetVähennykset[[#This Row],[Kuntien yhdistymisavustus (-0,98 €/as)]:[TE25: Uudistuksen rahoituksen siirtymäajan porrastus (25 % kustannusperusteinen / 75 % vos-kriteerit)]])</f>
        <v>2826906.7514462988</v>
      </c>
      <c r="R157" s="112"/>
    </row>
    <row r="158" spans="1:18" s="45" customFormat="1" x14ac:dyDescent="0.25">
      <c r="A158" s="239">
        <v>503</v>
      </c>
      <c r="B158" s="239" t="s">
        <v>165</v>
      </c>
      <c r="C158" s="326">
        <v>-7327.46</v>
      </c>
      <c r="D158" s="121">
        <v>-13309.06</v>
      </c>
      <c r="E158" s="121">
        <v>-7327.46</v>
      </c>
      <c r="F158" s="121">
        <v>-74.77</v>
      </c>
      <c r="G158" s="121">
        <v>-136679.56</v>
      </c>
      <c r="H158" s="121">
        <v>-168131.24249999999</v>
      </c>
      <c r="I158" s="121">
        <v>-627304.2812280748</v>
      </c>
      <c r="J158" s="34">
        <v>-567824.92954429891</v>
      </c>
      <c r="K158" s="34">
        <v>-222814.6</v>
      </c>
      <c r="L158" s="34">
        <v>-85387.34</v>
      </c>
      <c r="M158" s="34">
        <v>-80340.016905414232</v>
      </c>
      <c r="N158" s="34">
        <v>-29085.530000000002</v>
      </c>
      <c r="O158" s="449">
        <v>180288.39601773233</v>
      </c>
      <c r="P158" s="449">
        <v>-7017.4173895296408</v>
      </c>
      <c r="Q158" s="251">
        <f>SUM(LisäyksetVähennykset[[#This Row],[Kuntien yhdistymisavustus (-0,98 €/as)]:[TE25: Uudistuksen rahoituksen siirtymäajan porrastus (25 % kustannusperusteinen / 75 % vos-kriteerit)]])</f>
        <v>-1772335.2715495853</v>
      </c>
      <c r="R158" s="112"/>
    </row>
    <row r="159" spans="1:18" s="45" customFormat="1" x14ac:dyDescent="0.25">
      <c r="A159" s="239">
        <v>504</v>
      </c>
      <c r="B159" s="239" t="s">
        <v>166</v>
      </c>
      <c r="C159" s="326">
        <v>-1643.46</v>
      </c>
      <c r="D159" s="121">
        <v>-2985.06</v>
      </c>
      <c r="E159" s="121">
        <v>-1643.46</v>
      </c>
      <c r="F159" s="121">
        <v>-16.77</v>
      </c>
      <c r="G159" s="121">
        <v>-30655.56</v>
      </c>
      <c r="H159" s="121">
        <v>-44483.01</v>
      </c>
      <c r="I159" s="121">
        <v>-480665.71192696487</v>
      </c>
      <c r="J159" s="34">
        <v>-130003.9088977042</v>
      </c>
      <c r="K159" s="34">
        <v>-49974.6</v>
      </c>
      <c r="L159" s="34">
        <v>-19151.34</v>
      </c>
      <c r="M159" s="34">
        <v>-12180.717300688448</v>
      </c>
      <c r="N159" s="34">
        <v>-6523.5300000000007</v>
      </c>
      <c r="O159" s="449">
        <v>41353.150778867275</v>
      </c>
      <c r="P159" s="449">
        <v>-322.48358783513686</v>
      </c>
      <c r="Q159" s="251">
        <f>SUM(LisäyksetVähennykset[[#This Row],[Kuntien yhdistymisavustus (-0,98 €/as)]:[TE25: Uudistuksen rahoituksen siirtymäajan porrastus (25 % kustannusperusteinen / 75 % vos-kriteerit)]])</f>
        <v>-738896.46093432535</v>
      </c>
      <c r="R159" s="112"/>
    </row>
    <row r="160" spans="1:18" s="45" customFormat="1" x14ac:dyDescent="0.25">
      <c r="A160" s="239">
        <v>505</v>
      </c>
      <c r="B160" s="239" t="s">
        <v>167</v>
      </c>
      <c r="C160" s="326">
        <v>-20515.32</v>
      </c>
      <c r="D160" s="121">
        <v>-37262.520000000004</v>
      </c>
      <c r="E160" s="121">
        <v>-20515.32</v>
      </c>
      <c r="F160" s="121">
        <v>-209.34</v>
      </c>
      <c r="G160" s="121">
        <v>-382673.52</v>
      </c>
      <c r="H160" s="121">
        <v>-847687.96975000005</v>
      </c>
      <c r="I160" s="121">
        <v>-686844.96260971308</v>
      </c>
      <c r="J160" s="34">
        <v>-88388.985109530389</v>
      </c>
      <c r="K160" s="34">
        <v>-623833.20000000007</v>
      </c>
      <c r="L160" s="34">
        <v>-239066.28</v>
      </c>
      <c r="M160" s="34">
        <v>-329244.02704997675</v>
      </c>
      <c r="N160" s="34">
        <v>-81433.260000000009</v>
      </c>
      <c r="O160" s="449">
        <v>516581.89035596396</v>
      </c>
      <c r="P160" s="449">
        <v>-78901.472237465379</v>
      </c>
      <c r="Q160" s="251">
        <f>SUM(LisäyksetVähennykset[[#This Row],[Kuntien yhdistymisavustus (-0,98 €/as)]:[TE25: Uudistuksen rahoituksen siirtymäajan porrastus (25 % kustannusperusteinen / 75 % vos-kriteerit)]])</f>
        <v>-2919994.2864007219</v>
      </c>
      <c r="R160" s="112"/>
    </row>
    <row r="161" spans="1:18" s="45" customFormat="1" x14ac:dyDescent="0.25">
      <c r="A161" s="239">
        <v>507</v>
      </c>
      <c r="B161" s="239" t="s">
        <v>168</v>
      </c>
      <c r="C161" s="326">
        <v>-6915.86</v>
      </c>
      <c r="D161" s="121">
        <v>-12561.460000000001</v>
      </c>
      <c r="E161" s="121">
        <v>-6915.86</v>
      </c>
      <c r="F161" s="121">
        <v>-70.570000000000007</v>
      </c>
      <c r="G161" s="121">
        <v>-129001.96</v>
      </c>
      <c r="H161" s="121">
        <v>-274861.565</v>
      </c>
      <c r="I161" s="121">
        <v>-1410487.6499089282</v>
      </c>
      <c r="J161" s="34">
        <v>-332339.47690672416</v>
      </c>
      <c r="K161" s="34">
        <v>-210298.6</v>
      </c>
      <c r="L161" s="34">
        <v>-80590.94</v>
      </c>
      <c r="M161" s="34">
        <v>-10593.3903056123</v>
      </c>
      <c r="N161" s="34">
        <v>-27451.73</v>
      </c>
      <c r="O161" s="449">
        <v>284274.49610750668</v>
      </c>
      <c r="P161" s="449">
        <v>20830.527470007975</v>
      </c>
      <c r="Q161" s="251">
        <f>SUM(LisäyksetVähennykset[[#This Row],[Kuntien yhdistymisavustus (-0,98 €/as)]:[TE25: Uudistuksen rahoituksen siirtymäajan porrastus (25 % kustannusperusteinen / 75 % vos-kriteerit)]])</f>
        <v>-2196984.0385437501</v>
      </c>
      <c r="R161" s="112"/>
    </row>
    <row r="162" spans="1:18" s="45" customFormat="1" x14ac:dyDescent="0.25">
      <c r="A162" s="239">
        <v>508</v>
      </c>
      <c r="B162" s="239" t="s">
        <v>169</v>
      </c>
      <c r="C162" s="326">
        <v>-9084.6</v>
      </c>
      <c r="D162" s="121">
        <v>-16500.599999999999</v>
      </c>
      <c r="E162" s="121">
        <v>-9084.6</v>
      </c>
      <c r="F162" s="121">
        <v>-92.7</v>
      </c>
      <c r="G162" s="121">
        <v>-169455.6</v>
      </c>
      <c r="H162" s="121">
        <v>-579182.89005000005</v>
      </c>
      <c r="I162" s="121">
        <v>-836985.06646362867</v>
      </c>
      <c r="J162" s="34">
        <v>-254886.44335563492</v>
      </c>
      <c r="K162" s="34">
        <v>-276246</v>
      </c>
      <c r="L162" s="34">
        <v>-105863.4</v>
      </c>
      <c r="M162" s="34">
        <v>0</v>
      </c>
      <c r="N162" s="34">
        <v>-36060.300000000003</v>
      </c>
      <c r="O162" s="449">
        <v>591174.74359396612</v>
      </c>
      <c r="P162" s="449">
        <v>-2222.9232197909441</v>
      </c>
      <c r="Q162" s="251">
        <f>SUM(LisäyksetVähennykset[[#This Row],[Kuntien yhdistymisavustus (-0,98 €/as)]:[TE25: Uudistuksen rahoituksen siirtymäajan porrastus (25 % kustannusperusteinen / 75 % vos-kriteerit)]])</f>
        <v>-1704490.3794950882</v>
      </c>
      <c r="R162" s="112"/>
    </row>
    <row r="163" spans="1:18" s="45" customFormat="1" x14ac:dyDescent="0.25">
      <c r="A163" s="239">
        <v>529</v>
      </c>
      <c r="B163" s="239" t="s">
        <v>170</v>
      </c>
      <c r="C163" s="326">
        <v>-19726.419999999998</v>
      </c>
      <c r="D163" s="121">
        <v>-35829.620000000003</v>
      </c>
      <c r="E163" s="121">
        <v>-19726.419999999998</v>
      </c>
      <c r="F163" s="121">
        <v>-201.29</v>
      </c>
      <c r="G163" s="121">
        <v>-367958.12</v>
      </c>
      <c r="H163" s="121">
        <v>-550625.93805</v>
      </c>
      <c r="I163" s="121">
        <v>4328799.4813034628</v>
      </c>
      <c r="J163" s="34">
        <v>265447.47238267853</v>
      </c>
      <c r="K163" s="34">
        <v>-599844.20000000007</v>
      </c>
      <c r="L163" s="34">
        <v>-229873.18</v>
      </c>
      <c r="M163" s="34">
        <v>-217732.447355107</v>
      </c>
      <c r="N163" s="34">
        <v>-78301.81</v>
      </c>
      <c r="O163" s="449">
        <v>807974.29863670806</v>
      </c>
      <c r="P163" s="449">
        <v>-21295.437038975069</v>
      </c>
      <c r="Q163" s="251">
        <f>SUM(LisäyksetVähennykset[[#This Row],[Kuntien yhdistymisavustus (-0,98 €/as)]:[TE25: Uudistuksen rahoituksen siirtymäajan porrastus (25 % kustannusperusteinen / 75 % vos-kriteerit)]])</f>
        <v>3261106.3698787671</v>
      </c>
      <c r="R163" s="112"/>
    </row>
    <row r="164" spans="1:18" s="45" customFormat="1" x14ac:dyDescent="0.25">
      <c r="A164" s="239">
        <v>531</v>
      </c>
      <c r="B164" s="239" t="s">
        <v>171</v>
      </c>
      <c r="C164" s="326">
        <v>-4840.22</v>
      </c>
      <c r="D164" s="121">
        <v>-8791.42</v>
      </c>
      <c r="E164" s="121">
        <v>-4840.22</v>
      </c>
      <c r="F164" s="121">
        <v>-49.39</v>
      </c>
      <c r="G164" s="121">
        <v>-90284.920000000013</v>
      </c>
      <c r="H164" s="121">
        <v>-145722.465</v>
      </c>
      <c r="I164" s="121">
        <v>-1123293.0359543334</v>
      </c>
      <c r="J164" s="34">
        <v>-871526.56794134167</v>
      </c>
      <c r="K164" s="34">
        <v>-147182.20000000001</v>
      </c>
      <c r="L164" s="34">
        <v>-56403.38</v>
      </c>
      <c r="M164" s="34">
        <v>-23102.371975489474</v>
      </c>
      <c r="N164" s="34">
        <v>-19212.71</v>
      </c>
      <c r="O164" s="449">
        <v>439468.97913175786</v>
      </c>
      <c r="P164" s="449">
        <v>-5982.7246344192536</v>
      </c>
      <c r="Q164" s="251">
        <f>SUM(LisäyksetVähennykset[[#This Row],[Kuntien yhdistymisavustus (-0,98 €/as)]:[TE25: Uudistuksen rahoituksen siirtymäajan porrastus (25 % kustannusperusteinen / 75 % vos-kriteerit)]])</f>
        <v>-2061762.6463738261</v>
      </c>
      <c r="R164" s="112"/>
    </row>
    <row r="165" spans="1:18" s="45" customFormat="1" x14ac:dyDescent="0.25">
      <c r="A165" s="239">
        <v>535</v>
      </c>
      <c r="B165" s="239" t="s">
        <v>172</v>
      </c>
      <c r="C165" s="326">
        <v>-10170.44</v>
      </c>
      <c r="D165" s="121">
        <v>-18472.84</v>
      </c>
      <c r="E165" s="121">
        <v>-10170.44</v>
      </c>
      <c r="F165" s="121">
        <v>-103.78</v>
      </c>
      <c r="G165" s="121">
        <v>-189709.84000000003</v>
      </c>
      <c r="H165" s="121">
        <v>-270887.34000000003</v>
      </c>
      <c r="I165" s="121">
        <v>431355.8732414273</v>
      </c>
      <c r="J165" s="34">
        <v>-96533.653856723715</v>
      </c>
      <c r="K165" s="34">
        <v>-309264.40000000002</v>
      </c>
      <c r="L165" s="34">
        <v>-118516.76</v>
      </c>
      <c r="M165" s="34">
        <v>-345725.49245982087</v>
      </c>
      <c r="N165" s="34">
        <v>-40370.42</v>
      </c>
      <c r="O165" s="449">
        <v>249789.93803309952</v>
      </c>
      <c r="P165" s="449">
        <v>-22068.870754257106</v>
      </c>
      <c r="Q165" s="251">
        <f>SUM(LisäyksetVähennykset[[#This Row],[Kuntien yhdistymisavustus (-0,98 €/as)]:[TE25: Uudistuksen rahoituksen siirtymäajan porrastus (25 % kustannusperusteinen / 75 % vos-kriteerit)]])</f>
        <v>-750848.46579627495</v>
      </c>
      <c r="R165" s="112"/>
    </row>
    <row r="166" spans="1:18" s="45" customFormat="1" x14ac:dyDescent="0.25">
      <c r="A166" s="239">
        <v>536</v>
      </c>
      <c r="B166" s="239" t="s">
        <v>173</v>
      </c>
      <c r="C166" s="326">
        <v>-35452.479999999996</v>
      </c>
      <c r="D166" s="121">
        <v>-64393.279999999999</v>
      </c>
      <c r="E166" s="121">
        <v>-35452.479999999996</v>
      </c>
      <c r="F166" s="121">
        <v>-361.76</v>
      </c>
      <c r="G166" s="121">
        <v>-661297.28</v>
      </c>
      <c r="H166" s="121">
        <v>-1945566.4069999999</v>
      </c>
      <c r="I166" s="121">
        <v>-1468266.4195354653</v>
      </c>
      <c r="J166" s="34">
        <v>-149397.33491208209</v>
      </c>
      <c r="K166" s="34">
        <v>-1078044.8</v>
      </c>
      <c r="L166" s="34">
        <v>-413129.92</v>
      </c>
      <c r="M166" s="34">
        <v>-478901.89594733552</v>
      </c>
      <c r="N166" s="34">
        <v>-140724.64000000001</v>
      </c>
      <c r="O166" s="449">
        <v>1727461.7992306368</v>
      </c>
      <c r="P166" s="449">
        <v>-60290.212631199742</v>
      </c>
      <c r="Q166" s="251">
        <f>SUM(LisäyksetVähennykset[[#This Row],[Kuntien yhdistymisavustus (-0,98 €/as)]:[TE25: Uudistuksen rahoituksen siirtymäajan porrastus (25 % kustannusperusteinen / 75 % vos-kriteerit)]])</f>
        <v>-4803817.1107954448</v>
      </c>
      <c r="R166" s="112"/>
    </row>
    <row r="167" spans="1:18" s="45" customFormat="1" x14ac:dyDescent="0.25">
      <c r="A167" s="239">
        <v>538</v>
      </c>
      <c r="B167" s="239" t="s">
        <v>174</v>
      </c>
      <c r="C167" s="326">
        <v>-4565.82</v>
      </c>
      <c r="D167" s="121">
        <v>-8293.02</v>
      </c>
      <c r="E167" s="121">
        <v>-4565.82</v>
      </c>
      <c r="F167" s="121">
        <v>-46.59</v>
      </c>
      <c r="G167" s="121">
        <v>-85166.52</v>
      </c>
      <c r="H167" s="121">
        <v>-40896.347099999999</v>
      </c>
      <c r="I167" s="121">
        <v>4520.992781539514</v>
      </c>
      <c r="J167" s="34">
        <v>-88592.711074054299</v>
      </c>
      <c r="K167" s="34">
        <v>-138838.20000000001</v>
      </c>
      <c r="L167" s="34">
        <v>-53205.78</v>
      </c>
      <c r="M167" s="34">
        <v>-95106.860376512894</v>
      </c>
      <c r="N167" s="34">
        <v>-18123.510000000002</v>
      </c>
      <c r="O167" s="449">
        <v>100731.70676837518</v>
      </c>
      <c r="P167" s="449">
        <v>-21016.727134491681</v>
      </c>
      <c r="Q167" s="251">
        <f>SUM(LisäyksetVähennykset[[#This Row],[Kuntien yhdistymisavustus (-0,98 €/as)]:[TE25: Uudistuksen rahoituksen siirtymäajan porrastus (25 % kustannusperusteinen / 75 % vos-kriteerit)]])</f>
        <v>-453165.20613514417</v>
      </c>
      <c r="R167" s="112"/>
    </row>
    <row r="168" spans="1:18" s="45" customFormat="1" x14ac:dyDescent="0.25">
      <c r="A168" s="239">
        <v>541</v>
      </c>
      <c r="B168" s="239" t="s">
        <v>175</v>
      </c>
      <c r="C168" s="326">
        <v>-8800.4</v>
      </c>
      <c r="D168" s="121">
        <v>-15984.4</v>
      </c>
      <c r="E168" s="121">
        <v>-8800.4</v>
      </c>
      <c r="F168" s="121">
        <v>-89.8</v>
      </c>
      <c r="G168" s="121">
        <v>-164154.40000000002</v>
      </c>
      <c r="H168" s="121">
        <v>-285333.9449</v>
      </c>
      <c r="I168" s="121">
        <v>2452029.1786533692</v>
      </c>
      <c r="J168" s="34">
        <v>1344684.0561266013</v>
      </c>
      <c r="K168" s="34">
        <v>-267604</v>
      </c>
      <c r="L168" s="34">
        <v>-102551.6</v>
      </c>
      <c r="M168" s="34">
        <v>-226890.09212181333</v>
      </c>
      <c r="N168" s="34">
        <v>-34932.200000000004</v>
      </c>
      <c r="O168" s="449">
        <v>242239.31361104886</v>
      </c>
      <c r="P168" s="449">
        <v>172564.53550095521</v>
      </c>
      <c r="Q168" s="251">
        <f>SUM(LisäyksetVähennykset[[#This Row],[Kuntien yhdistymisavustus (-0,98 €/as)]:[TE25: Uudistuksen rahoituksen siirtymäajan porrastus (25 % kustannusperusteinen / 75 % vos-kriteerit)]])</f>
        <v>3096375.8468701611</v>
      </c>
      <c r="R168" s="112"/>
    </row>
    <row r="169" spans="1:18" s="45" customFormat="1" x14ac:dyDescent="0.25">
      <c r="A169" s="239">
        <v>543</v>
      </c>
      <c r="B169" s="239" t="s">
        <v>176</v>
      </c>
      <c r="C169" s="326">
        <v>-44147.040000000001</v>
      </c>
      <c r="D169" s="121">
        <v>-80185.440000000002</v>
      </c>
      <c r="E169" s="121">
        <v>-44147.040000000001</v>
      </c>
      <c r="F169" s="121">
        <v>-450.48</v>
      </c>
      <c r="G169" s="121">
        <v>-823477.44000000006</v>
      </c>
      <c r="H169" s="121">
        <v>-1928310.2568000001</v>
      </c>
      <c r="I169" s="121">
        <v>5233977.5570725771</v>
      </c>
      <c r="J169" s="34">
        <v>1450762.6195492414</v>
      </c>
      <c r="K169" s="34">
        <v>-1342430.4000000001</v>
      </c>
      <c r="L169" s="34">
        <v>-514448.16</v>
      </c>
      <c r="M169" s="34">
        <v>-842013.8221870393</v>
      </c>
      <c r="N169" s="34">
        <v>-175236.72</v>
      </c>
      <c r="O169" s="449">
        <v>1069403.5095069902</v>
      </c>
      <c r="P169" s="449">
        <v>-259291.25272573868</v>
      </c>
      <c r="Q169" s="251">
        <f>SUM(LisäyksetVähennykset[[#This Row],[Kuntien yhdistymisavustus (-0,98 €/as)]:[TE25: Uudistuksen rahoituksen siirtymäajan porrastus (25 % kustannusperusteinen / 75 % vos-kriteerit)]])</f>
        <v>1700005.6344160307</v>
      </c>
      <c r="R169" s="112"/>
    </row>
    <row r="170" spans="1:18" s="45" customFormat="1" x14ac:dyDescent="0.25">
      <c r="A170" s="239">
        <v>545</v>
      </c>
      <c r="B170" s="239" t="s">
        <v>177</v>
      </c>
      <c r="C170" s="326">
        <v>-9362.92</v>
      </c>
      <c r="D170" s="121">
        <v>-17006.12</v>
      </c>
      <c r="E170" s="121">
        <v>-9362.92</v>
      </c>
      <c r="F170" s="121">
        <v>-95.54</v>
      </c>
      <c r="G170" s="121">
        <v>-174647.12000000002</v>
      </c>
      <c r="H170" s="121">
        <v>-69670.441900000005</v>
      </c>
      <c r="I170" s="121">
        <v>1844380.1191372457</v>
      </c>
      <c r="J170" s="34">
        <v>1093153.6479346761</v>
      </c>
      <c r="K170" s="34">
        <v>-284709.2</v>
      </c>
      <c r="L170" s="34">
        <v>-109106.68</v>
      </c>
      <c r="M170" s="34">
        <v>-354207.78895752376</v>
      </c>
      <c r="N170" s="34">
        <v>-37165.06</v>
      </c>
      <c r="O170" s="449">
        <v>254727.42332646169</v>
      </c>
      <c r="P170" s="449">
        <v>-66821.583671830245</v>
      </c>
      <c r="Q170" s="251">
        <f>SUM(LisäyksetVähennykset[[#This Row],[Kuntien yhdistymisavustus (-0,98 €/as)]:[TE25: Uudistuksen rahoituksen siirtymäajan porrastus (25 % kustannusperusteinen / 75 % vos-kriteerit)]])</f>
        <v>2060105.8158690291</v>
      </c>
      <c r="R170" s="112"/>
    </row>
    <row r="171" spans="1:18" s="45" customFormat="1" x14ac:dyDescent="0.25">
      <c r="A171" s="239">
        <v>560</v>
      </c>
      <c r="B171" s="239" t="s">
        <v>178</v>
      </c>
      <c r="C171" s="326">
        <v>-15337.98</v>
      </c>
      <c r="D171" s="121">
        <v>-27858.78</v>
      </c>
      <c r="E171" s="121">
        <v>-15337.98</v>
      </c>
      <c r="F171" s="121">
        <v>-156.51</v>
      </c>
      <c r="G171" s="121">
        <v>-286100.28000000003</v>
      </c>
      <c r="H171" s="121">
        <v>-645881.57334999996</v>
      </c>
      <c r="I171" s="121">
        <v>142886.77238777475</v>
      </c>
      <c r="J171" s="34">
        <v>-66507.301104555314</v>
      </c>
      <c r="K171" s="34">
        <v>-466399.8</v>
      </c>
      <c r="L171" s="34">
        <v>-178734.42</v>
      </c>
      <c r="M171" s="34">
        <v>-269764.78339936835</v>
      </c>
      <c r="N171" s="34">
        <v>-60882.39</v>
      </c>
      <c r="O171" s="449">
        <v>353280.8167155399</v>
      </c>
      <c r="P171" s="449">
        <v>36158.663878720254</v>
      </c>
      <c r="Q171" s="251">
        <f>SUM(LisäyksetVähennykset[[#This Row],[Kuntien yhdistymisavustus (-0,98 €/as)]:[TE25: Uudistuksen rahoituksen siirtymäajan porrastus (25 % kustannusperusteinen / 75 % vos-kriteerit)]])</f>
        <v>-1500635.5448718886</v>
      </c>
      <c r="R171" s="112"/>
    </row>
    <row r="172" spans="1:18" s="45" customFormat="1" x14ac:dyDescent="0.25">
      <c r="A172" s="239">
        <v>561</v>
      </c>
      <c r="B172" s="239" t="s">
        <v>179</v>
      </c>
      <c r="C172" s="326">
        <v>-1277.92</v>
      </c>
      <c r="D172" s="121">
        <v>-2321.12</v>
      </c>
      <c r="E172" s="121">
        <v>-1277.92</v>
      </c>
      <c r="F172" s="121">
        <v>-13.040000000000001</v>
      </c>
      <c r="G172" s="121">
        <v>-23837.120000000003</v>
      </c>
      <c r="H172" s="121">
        <v>-21259.61</v>
      </c>
      <c r="I172" s="121">
        <v>397976.52731554653</v>
      </c>
      <c r="J172" s="34">
        <v>270393.29737263051</v>
      </c>
      <c r="K172" s="34">
        <v>-38859.200000000004</v>
      </c>
      <c r="L172" s="34">
        <v>-14891.68</v>
      </c>
      <c r="M172" s="34">
        <v>-39706.427132643286</v>
      </c>
      <c r="N172" s="34">
        <v>-5072.5600000000004</v>
      </c>
      <c r="O172" s="449">
        <v>58560.919115655997</v>
      </c>
      <c r="P172" s="449">
        <v>7203.825376264911</v>
      </c>
      <c r="Q172" s="251">
        <f>SUM(LisäyksetVähennykset[[#This Row],[Kuntien yhdistymisavustus (-0,98 €/as)]:[TE25: Uudistuksen rahoituksen siirtymäajan porrastus (25 % kustannusperusteinen / 75 % vos-kriteerit)]])</f>
        <v>585617.97204745468</v>
      </c>
      <c r="R172" s="112"/>
    </row>
    <row r="173" spans="1:18" s="45" customFormat="1" x14ac:dyDescent="0.25">
      <c r="A173" s="239">
        <v>562</v>
      </c>
      <c r="B173" s="239" t="s">
        <v>180</v>
      </c>
      <c r="C173" s="326">
        <v>-8691.619999999999</v>
      </c>
      <c r="D173" s="121">
        <v>-15786.82</v>
      </c>
      <c r="E173" s="121">
        <v>-8691.619999999999</v>
      </c>
      <c r="F173" s="121">
        <v>-88.69</v>
      </c>
      <c r="G173" s="121">
        <v>-162125.32</v>
      </c>
      <c r="H173" s="121">
        <v>-271738.67499999999</v>
      </c>
      <c r="I173" s="121">
        <v>-14697.310719990495</v>
      </c>
      <c r="J173" s="34">
        <v>-37765.664783552696</v>
      </c>
      <c r="K173" s="34">
        <v>-264296.2</v>
      </c>
      <c r="L173" s="34">
        <v>-101283.98</v>
      </c>
      <c r="M173" s="34">
        <v>-109666.64996741495</v>
      </c>
      <c r="N173" s="34">
        <v>-34500.410000000003</v>
      </c>
      <c r="O173" s="449">
        <v>237881.160562417</v>
      </c>
      <c r="P173" s="449">
        <v>-6885.7164693489613</v>
      </c>
      <c r="Q173" s="251">
        <f>SUM(LisäyksetVähennykset[[#This Row],[Kuntien yhdistymisavustus (-0,98 €/as)]:[TE25: Uudistuksen rahoituksen siirtymäajan porrastus (25 % kustannusperusteinen / 75 % vos-kriteerit)]])</f>
        <v>-798337.51637789013</v>
      </c>
      <c r="R173" s="112"/>
    </row>
    <row r="174" spans="1:18" s="45" customFormat="1" x14ac:dyDescent="0.25">
      <c r="A174" s="239">
        <v>563</v>
      </c>
      <c r="B174" s="239" t="s">
        <v>181</v>
      </c>
      <c r="C174" s="326">
        <v>-6773.76</v>
      </c>
      <c r="D174" s="121">
        <v>-12303.36</v>
      </c>
      <c r="E174" s="121">
        <v>-6773.76</v>
      </c>
      <c r="F174" s="121">
        <v>-69.12</v>
      </c>
      <c r="G174" s="121">
        <v>-126351.36000000002</v>
      </c>
      <c r="H174" s="121">
        <v>-255857.33499999999</v>
      </c>
      <c r="I174" s="121">
        <v>-675793.02046721533</v>
      </c>
      <c r="J174" s="34">
        <v>-830207.15617571305</v>
      </c>
      <c r="K174" s="34">
        <v>-205977.60000000001</v>
      </c>
      <c r="L174" s="34">
        <v>-78935.039999999994</v>
      </c>
      <c r="M174" s="34">
        <v>-102448.22423791367</v>
      </c>
      <c r="N174" s="34">
        <v>-26887.68</v>
      </c>
      <c r="O174" s="449">
        <v>228221.41507628036</v>
      </c>
      <c r="P174" s="449">
        <v>1784.4605498212331</v>
      </c>
      <c r="Q174" s="251">
        <f>SUM(LisäyksetVähennykset[[#This Row],[Kuntien yhdistymisavustus (-0,98 €/as)]:[TE25: Uudistuksen rahoituksen siirtymäajan porrastus (25 % kustannusperusteinen / 75 % vos-kriteerit)]])</f>
        <v>-2098371.5402547405</v>
      </c>
      <c r="R174" s="112"/>
    </row>
    <row r="175" spans="1:18" s="45" customFormat="1" x14ac:dyDescent="0.25">
      <c r="A175" s="239">
        <v>564</v>
      </c>
      <c r="B175" s="239" t="s">
        <v>182</v>
      </c>
      <c r="C175" s="326">
        <v>-211828.96</v>
      </c>
      <c r="D175" s="121">
        <v>-384750.56</v>
      </c>
      <c r="E175" s="121">
        <v>-211828.96</v>
      </c>
      <c r="F175" s="121">
        <v>-2161.52</v>
      </c>
      <c r="G175" s="121">
        <v>-3951258.56</v>
      </c>
      <c r="H175" s="121">
        <v>-12107882.0526</v>
      </c>
      <c r="I175" s="121">
        <v>-14761047.961879341</v>
      </c>
      <c r="J175" s="34">
        <v>-895420.31931349437</v>
      </c>
      <c r="K175" s="34">
        <v>-6441329.6000000006</v>
      </c>
      <c r="L175" s="34">
        <v>-2468455.84</v>
      </c>
      <c r="M175" s="34">
        <v>-2673237.9393872018</v>
      </c>
      <c r="N175" s="34">
        <v>-840831.28</v>
      </c>
      <c r="O175" s="449">
        <v>7460840.1531818509</v>
      </c>
      <c r="P175" s="449">
        <v>-24603.190916323103</v>
      </c>
      <c r="Q175" s="251">
        <f>SUM(LisäyksetVähennykset[[#This Row],[Kuntien yhdistymisavustus (-0,98 €/as)]:[TE25: Uudistuksen rahoituksen siirtymäajan porrastus (25 % kustannusperusteinen / 75 % vos-kriteerit)]])</f>
        <v>-37513796.59091451</v>
      </c>
      <c r="R175" s="112"/>
    </row>
    <row r="176" spans="1:18" s="45" customFormat="1" x14ac:dyDescent="0.25">
      <c r="A176" s="239">
        <v>576</v>
      </c>
      <c r="B176" s="239" t="s">
        <v>183</v>
      </c>
      <c r="C176" s="326">
        <v>-2622.48</v>
      </c>
      <c r="D176" s="121">
        <v>-4763.28</v>
      </c>
      <c r="E176" s="121">
        <v>-2622.48</v>
      </c>
      <c r="F176" s="121">
        <v>-26.76</v>
      </c>
      <c r="G176" s="121">
        <v>-48917.280000000006</v>
      </c>
      <c r="H176" s="121">
        <v>-82653.89</v>
      </c>
      <c r="I176" s="121">
        <v>361001.78521974734</v>
      </c>
      <c r="J176" s="34">
        <v>270715.78694807622</v>
      </c>
      <c r="K176" s="34">
        <v>-79744.800000000003</v>
      </c>
      <c r="L176" s="34">
        <v>-30559.919999999998</v>
      </c>
      <c r="M176" s="34">
        <v>-30884.557261538019</v>
      </c>
      <c r="N176" s="34">
        <v>-10409.640000000001</v>
      </c>
      <c r="O176" s="449">
        <v>105369.78120705643</v>
      </c>
      <c r="P176" s="449">
        <v>10068.52475727359</v>
      </c>
      <c r="Q176" s="251">
        <f>SUM(LisäyksetVähennykset[[#This Row],[Kuntien yhdistymisavustus (-0,98 €/as)]:[TE25: Uudistuksen rahoituksen siirtymäajan porrastus (25 % kustannusperusteinen / 75 % vos-kriteerit)]])</f>
        <v>453950.79087061557</v>
      </c>
      <c r="R176" s="112"/>
    </row>
    <row r="177" spans="1:18" s="45" customFormat="1" x14ac:dyDescent="0.25">
      <c r="A177" s="239">
        <v>577</v>
      </c>
      <c r="B177" s="239" t="s">
        <v>184</v>
      </c>
      <c r="C177" s="326">
        <v>-10996.58</v>
      </c>
      <c r="D177" s="121">
        <v>-19973.38</v>
      </c>
      <c r="E177" s="121">
        <v>-10996.58</v>
      </c>
      <c r="F177" s="121">
        <v>-112.21000000000001</v>
      </c>
      <c r="G177" s="121">
        <v>-205119.88</v>
      </c>
      <c r="H177" s="121">
        <v>-388948.13685000001</v>
      </c>
      <c r="I177" s="121">
        <v>320052.1982920107</v>
      </c>
      <c r="J177" s="34">
        <v>-47077.109609312807</v>
      </c>
      <c r="K177" s="34">
        <v>-334385.8</v>
      </c>
      <c r="L177" s="34">
        <v>-128143.81999999999</v>
      </c>
      <c r="M177" s="34">
        <v>-215386.8193982027</v>
      </c>
      <c r="N177" s="34">
        <v>-43649.69</v>
      </c>
      <c r="O177" s="449">
        <v>524145.50081178802</v>
      </c>
      <c r="P177" s="449">
        <v>-20693.199366223766</v>
      </c>
      <c r="Q177" s="251">
        <f>SUM(LisäyksetVähennykset[[#This Row],[Kuntien yhdistymisavustus (-0,98 €/as)]:[TE25: Uudistuksen rahoituksen siirtymäajan porrastus (25 % kustannusperusteinen / 75 % vos-kriteerit)]])</f>
        <v>-581285.50611994043</v>
      </c>
      <c r="R177" s="112"/>
    </row>
    <row r="178" spans="1:18" s="45" customFormat="1" x14ac:dyDescent="0.25">
      <c r="A178" s="239">
        <v>578</v>
      </c>
      <c r="B178" s="239" t="s">
        <v>185</v>
      </c>
      <c r="C178" s="326">
        <v>-2930.2</v>
      </c>
      <c r="D178" s="121">
        <v>-5322.2</v>
      </c>
      <c r="E178" s="121">
        <v>-2930.2</v>
      </c>
      <c r="F178" s="121">
        <v>-29.900000000000002</v>
      </c>
      <c r="G178" s="121">
        <v>-54657.200000000004</v>
      </c>
      <c r="H178" s="121">
        <v>-89563.604999999996</v>
      </c>
      <c r="I178" s="121">
        <v>-339452.04647386627</v>
      </c>
      <c r="J178" s="34">
        <v>-174393.40954773722</v>
      </c>
      <c r="K178" s="34">
        <v>-89102</v>
      </c>
      <c r="L178" s="34">
        <v>-34145.800000000003</v>
      </c>
      <c r="M178" s="34">
        <v>-41622.653586430657</v>
      </c>
      <c r="N178" s="34">
        <v>-11631.1</v>
      </c>
      <c r="O178" s="449">
        <v>128364.72033847129</v>
      </c>
      <c r="P178" s="449">
        <v>43958.243775509152</v>
      </c>
      <c r="Q178" s="251">
        <f>SUM(LisäyksetVähennykset[[#This Row],[Kuntien yhdistymisavustus (-0,98 €/as)]:[TE25: Uudistuksen rahoituksen siirtymäajan porrastus (25 % kustannusperusteinen / 75 % vos-kriteerit)]])</f>
        <v>-673457.3504940538</v>
      </c>
      <c r="R178" s="112"/>
    </row>
    <row r="179" spans="1:18" s="45" customFormat="1" x14ac:dyDescent="0.25">
      <c r="A179" s="239">
        <v>580</v>
      </c>
      <c r="B179" s="239" t="s">
        <v>186</v>
      </c>
      <c r="C179" s="326">
        <v>-4214</v>
      </c>
      <c r="D179" s="121">
        <v>-7654</v>
      </c>
      <c r="E179" s="121">
        <v>-4214</v>
      </c>
      <c r="F179" s="121">
        <v>-43</v>
      </c>
      <c r="G179" s="121">
        <v>-78604</v>
      </c>
      <c r="H179" s="121">
        <v>-119319.59875</v>
      </c>
      <c r="I179" s="121">
        <v>-390449.13455856533</v>
      </c>
      <c r="J179" s="34">
        <v>-18758.14441067788</v>
      </c>
      <c r="K179" s="34">
        <v>-128140</v>
      </c>
      <c r="L179" s="34">
        <v>-49106</v>
      </c>
      <c r="M179" s="34">
        <v>-35843.134217254541</v>
      </c>
      <c r="N179" s="34">
        <v>-16727</v>
      </c>
      <c r="O179" s="449">
        <v>129207.67418923805</v>
      </c>
      <c r="P179" s="449">
        <v>22891.717449150456</v>
      </c>
      <c r="Q179" s="251">
        <f>SUM(LisäyksetVähennykset[[#This Row],[Kuntien yhdistymisavustus (-0,98 €/as)]:[TE25: Uudistuksen rahoituksen siirtymäajan porrastus (25 % kustannusperusteinen / 75 % vos-kriteerit)]])</f>
        <v>-700972.62029810925</v>
      </c>
      <c r="R179" s="112"/>
    </row>
    <row r="180" spans="1:18" s="45" customFormat="1" x14ac:dyDescent="0.25">
      <c r="A180" s="239">
        <v>581</v>
      </c>
      <c r="B180" s="239" t="s">
        <v>187</v>
      </c>
      <c r="C180" s="326">
        <v>-5947.62</v>
      </c>
      <c r="D180" s="121">
        <v>-10802.82</v>
      </c>
      <c r="E180" s="121">
        <v>-5947.62</v>
      </c>
      <c r="F180" s="121">
        <v>-60.69</v>
      </c>
      <c r="G180" s="121">
        <v>-110941.32</v>
      </c>
      <c r="H180" s="121">
        <v>-207124.56615</v>
      </c>
      <c r="I180" s="121">
        <v>-448062.98222282249</v>
      </c>
      <c r="J180" s="34">
        <v>-154338.23130788843</v>
      </c>
      <c r="K180" s="34">
        <v>-180856.2</v>
      </c>
      <c r="L180" s="34">
        <v>-69307.98</v>
      </c>
      <c r="M180" s="34">
        <v>-72117.543232912678</v>
      </c>
      <c r="N180" s="34">
        <v>-23608.41</v>
      </c>
      <c r="O180" s="449">
        <v>427869.86712929938</v>
      </c>
      <c r="P180" s="449">
        <v>45102.50518361936</v>
      </c>
      <c r="Q180" s="251">
        <f>SUM(LisäyksetVähennykset[[#This Row],[Kuntien yhdistymisavustus (-0,98 €/as)]:[TE25: Uudistuksen rahoituksen siirtymäajan porrastus (25 % kustannusperusteinen / 75 % vos-kriteerit)]])</f>
        <v>-816143.61060070491</v>
      </c>
      <c r="R180" s="112"/>
    </row>
    <row r="181" spans="1:18" s="45" customFormat="1" x14ac:dyDescent="0.25">
      <c r="A181" s="239">
        <v>583</v>
      </c>
      <c r="B181" s="239" t="s">
        <v>188</v>
      </c>
      <c r="C181" s="326">
        <v>-891.8</v>
      </c>
      <c r="D181" s="121">
        <v>-1619.8</v>
      </c>
      <c r="E181" s="121">
        <v>-891.8</v>
      </c>
      <c r="F181" s="121">
        <v>-9.1</v>
      </c>
      <c r="G181" s="121">
        <v>-16634.8</v>
      </c>
      <c r="H181" s="121">
        <v>-8209.7350000000006</v>
      </c>
      <c r="I181" s="121">
        <v>-506309.77841848164</v>
      </c>
      <c r="J181" s="34">
        <v>298553.51435366785</v>
      </c>
      <c r="K181" s="34">
        <v>-27118</v>
      </c>
      <c r="L181" s="34">
        <v>-10392.200000000001</v>
      </c>
      <c r="M181" s="34">
        <v>-12428.507102950132</v>
      </c>
      <c r="N181" s="34">
        <v>-3539.9</v>
      </c>
      <c r="O181" s="449">
        <v>27242.427337981306</v>
      </c>
      <c r="P181" s="449">
        <v>10369.390846619634</v>
      </c>
      <c r="Q181" s="251">
        <f>SUM(LisäyksetVähennykset[[#This Row],[Kuntien yhdistymisavustus (-0,98 €/as)]:[TE25: Uudistuksen rahoituksen siirtymäajan porrastus (25 % kustannusperusteinen / 75 % vos-kriteerit)]])</f>
        <v>-251880.08798316299</v>
      </c>
      <c r="R181" s="112"/>
    </row>
    <row r="182" spans="1:18" s="45" customFormat="1" x14ac:dyDescent="0.25">
      <c r="A182" s="239">
        <v>584</v>
      </c>
      <c r="B182" s="239" t="s">
        <v>189</v>
      </c>
      <c r="C182" s="326">
        <v>-2542.12</v>
      </c>
      <c r="D182" s="121">
        <v>-4617.32</v>
      </c>
      <c r="E182" s="121">
        <v>-2542.12</v>
      </c>
      <c r="F182" s="121">
        <v>-25.94</v>
      </c>
      <c r="G182" s="121">
        <v>-47418.32</v>
      </c>
      <c r="H182" s="121">
        <v>-41683.550000000003</v>
      </c>
      <c r="I182" s="121">
        <v>-416187.28131920501</v>
      </c>
      <c r="J182" s="34">
        <v>-343792.98224829469</v>
      </c>
      <c r="K182" s="34">
        <v>-77301.2</v>
      </c>
      <c r="L182" s="34">
        <v>-29623.48</v>
      </c>
      <c r="M182" s="34">
        <v>-106855.48610615452</v>
      </c>
      <c r="N182" s="34">
        <v>-10090.66</v>
      </c>
      <c r="O182" s="449">
        <v>82793.226695439182</v>
      </c>
      <c r="P182" s="449">
        <v>-2687.1006297281783</v>
      </c>
      <c r="Q182" s="251">
        <f>SUM(LisäyksetVähennykset[[#This Row],[Kuntien yhdistymisavustus (-0,98 €/as)]:[TE25: Uudistuksen rahoituksen siirtymäajan porrastus (25 % kustannusperusteinen / 75 % vos-kriteerit)]])</f>
        <v>-1002574.333607943</v>
      </c>
      <c r="R182" s="112"/>
    </row>
    <row r="183" spans="1:18" s="45" customFormat="1" x14ac:dyDescent="0.25">
      <c r="A183" s="239">
        <v>592</v>
      </c>
      <c r="B183" s="239" t="s">
        <v>190</v>
      </c>
      <c r="C183" s="326">
        <v>-3480.96</v>
      </c>
      <c r="D183" s="121">
        <v>-6322.56</v>
      </c>
      <c r="E183" s="121">
        <v>-3480.96</v>
      </c>
      <c r="F183" s="121">
        <v>-35.520000000000003</v>
      </c>
      <c r="G183" s="121">
        <v>-64930.560000000005</v>
      </c>
      <c r="H183" s="121">
        <v>-96376.125700000004</v>
      </c>
      <c r="I183" s="121">
        <v>-423633.16340313992</v>
      </c>
      <c r="J183" s="34">
        <v>-213030.98654325475</v>
      </c>
      <c r="K183" s="34">
        <v>-105849.60000000001</v>
      </c>
      <c r="L183" s="34">
        <v>-40563.839999999997</v>
      </c>
      <c r="M183" s="34">
        <v>-69321.278318367229</v>
      </c>
      <c r="N183" s="34">
        <v>-13817.28</v>
      </c>
      <c r="O183" s="449">
        <v>172390.47068399773</v>
      </c>
      <c r="P183" s="449">
        <v>19116.709107407602</v>
      </c>
      <c r="Q183" s="251">
        <f>SUM(LisäyksetVähennykset[[#This Row],[Kuntien yhdistymisavustus (-0,98 €/as)]:[TE25: Uudistuksen rahoituksen siirtymäajan porrastus (25 % kustannusperusteinen / 75 % vos-kriteerit)]])</f>
        <v>-849335.65417335648</v>
      </c>
      <c r="R183" s="112"/>
    </row>
    <row r="184" spans="1:18" s="45" customFormat="1" x14ac:dyDescent="0.25">
      <c r="A184" s="239">
        <v>593</v>
      </c>
      <c r="B184" s="239" t="s">
        <v>191</v>
      </c>
      <c r="C184" s="326">
        <v>-16834.439999999999</v>
      </c>
      <c r="D184" s="121">
        <v>-30576.84</v>
      </c>
      <c r="E184" s="121">
        <v>-16834.439999999999</v>
      </c>
      <c r="F184" s="121">
        <v>-171.78</v>
      </c>
      <c r="G184" s="121">
        <v>-314013.84000000003</v>
      </c>
      <c r="H184" s="121">
        <v>-877571.98664999998</v>
      </c>
      <c r="I184" s="121">
        <v>-1527706.2598609906</v>
      </c>
      <c r="J184" s="34">
        <v>-1011400.3722529067</v>
      </c>
      <c r="K184" s="34">
        <v>-511904.4</v>
      </c>
      <c r="L184" s="34">
        <v>-196172.76</v>
      </c>
      <c r="M184" s="34">
        <v>-128923.53573991117</v>
      </c>
      <c r="N184" s="34">
        <v>-66822.42</v>
      </c>
      <c r="O184" s="449">
        <v>978607.24830633495</v>
      </c>
      <c r="P184" s="449">
        <v>93932.754139704572</v>
      </c>
      <c r="Q184" s="251">
        <f>SUM(LisäyksetVähennykset[[#This Row],[Kuntien yhdistymisavustus (-0,98 €/as)]:[TE25: Uudistuksen rahoituksen siirtymäajan porrastus (25 % kustannusperusteinen / 75 % vos-kriteerit)]])</f>
        <v>-3626393.0720577687</v>
      </c>
      <c r="R184" s="112"/>
    </row>
    <row r="185" spans="1:18" s="45" customFormat="1" x14ac:dyDescent="0.25">
      <c r="A185" s="239">
        <v>595</v>
      </c>
      <c r="B185" s="239" t="s">
        <v>192</v>
      </c>
      <c r="C185" s="326">
        <v>-3900.4</v>
      </c>
      <c r="D185" s="121">
        <v>-7084.4000000000005</v>
      </c>
      <c r="E185" s="121">
        <v>-3900.4</v>
      </c>
      <c r="F185" s="121">
        <v>-39.800000000000004</v>
      </c>
      <c r="G185" s="121">
        <v>-72754.400000000009</v>
      </c>
      <c r="H185" s="121">
        <v>-151283.95499999999</v>
      </c>
      <c r="I185" s="121">
        <v>975549.52950968326</v>
      </c>
      <c r="J185" s="34">
        <v>147148.42815230164</v>
      </c>
      <c r="K185" s="34">
        <v>-118604</v>
      </c>
      <c r="L185" s="34">
        <v>-45451.6</v>
      </c>
      <c r="M185" s="34">
        <v>-100783.43384682872</v>
      </c>
      <c r="N185" s="34">
        <v>-15482.2</v>
      </c>
      <c r="O185" s="449">
        <v>118304.07205779743</v>
      </c>
      <c r="P185" s="449">
        <v>3833.3942530522036</v>
      </c>
      <c r="Q185" s="251">
        <f>SUM(LisäyksetVähennykset[[#This Row],[Kuntien yhdistymisavustus (-0,98 €/as)]:[TE25: Uudistuksen rahoituksen siirtymäajan porrastus (25 % kustannusperusteinen / 75 % vos-kriteerit)]])</f>
        <v>725550.83512600593</v>
      </c>
      <c r="R185" s="112"/>
    </row>
    <row r="186" spans="1:18" s="45" customFormat="1" x14ac:dyDescent="0.25">
      <c r="A186" s="239">
        <v>598</v>
      </c>
      <c r="B186" s="239" t="s">
        <v>193</v>
      </c>
      <c r="C186" s="326">
        <v>-19184.48</v>
      </c>
      <c r="D186" s="121">
        <v>-34845.279999999999</v>
      </c>
      <c r="E186" s="121">
        <v>-19184.48</v>
      </c>
      <c r="F186" s="121">
        <v>-195.76</v>
      </c>
      <c r="G186" s="121">
        <v>-357849.28</v>
      </c>
      <c r="H186" s="121">
        <v>-991761.26875000005</v>
      </c>
      <c r="I186" s="121">
        <v>-7083803.5477295332</v>
      </c>
      <c r="J186" s="34">
        <v>-3160404.165490109</v>
      </c>
      <c r="K186" s="34">
        <v>-583364.80000000005</v>
      </c>
      <c r="L186" s="34">
        <v>-223557.92</v>
      </c>
      <c r="M186" s="34">
        <v>-138405.66992813942</v>
      </c>
      <c r="N186" s="34">
        <v>-76150.64</v>
      </c>
      <c r="O186" s="449">
        <v>1295711.6964148963</v>
      </c>
      <c r="P186" s="449">
        <v>-2631.2821882560384</v>
      </c>
      <c r="Q186" s="251">
        <f>SUM(LisäyksetVähennykset[[#This Row],[Kuntien yhdistymisavustus (-0,98 €/as)]:[TE25: Uudistuksen rahoituksen siirtymäajan porrastus (25 % kustannusperusteinen / 75 % vos-kriteerit)]])</f>
        <v>-11395626.877671141</v>
      </c>
      <c r="R186" s="112"/>
    </row>
    <row r="187" spans="1:18" s="45" customFormat="1" x14ac:dyDescent="0.25">
      <c r="A187" s="239">
        <v>599</v>
      </c>
      <c r="B187" s="239" t="s">
        <v>194</v>
      </c>
      <c r="C187" s="326">
        <v>-11001.48</v>
      </c>
      <c r="D187" s="121">
        <v>-19982.28</v>
      </c>
      <c r="E187" s="121">
        <v>-11001.48</v>
      </c>
      <c r="F187" s="121">
        <v>-112.26</v>
      </c>
      <c r="G187" s="121">
        <v>-205211.28</v>
      </c>
      <c r="H187" s="121">
        <v>-94667.99295</v>
      </c>
      <c r="I187" s="121">
        <v>-1977350.292713634</v>
      </c>
      <c r="J187" s="34">
        <v>-1489301.2487139031</v>
      </c>
      <c r="K187" s="34">
        <v>-334534.8</v>
      </c>
      <c r="L187" s="34">
        <v>-128200.92</v>
      </c>
      <c r="M187" s="34">
        <v>-348564.5894278991</v>
      </c>
      <c r="N187" s="34">
        <v>-43669.14</v>
      </c>
      <c r="O187" s="449">
        <v>168692.22220505498</v>
      </c>
      <c r="P187" s="449">
        <v>-59169.521454783855</v>
      </c>
      <c r="Q187" s="251">
        <f>SUM(LisäyksetVähennykset[[#This Row],[Kuntien yhdistymisavustus (-0,98 €/as)]:[TE25: Uudistuksen rahoituksen siirtymäajan porrastus (25 % kustannusperusteinen / 75 % vos-kriteerit)]])</f>
        <v>-4554075.0630551642</v>
      </c>
      <c r="R187" s="112"/>
    </row>
    <row r="188" spans="1:18" s="45" customFormat="1" x14ac:dyDescent="0.25">
      <c r="A188" s="239">
        <v>601</v>
      </c>
      <c r="B188" s="239" t="s">
        <v>195</v>
      </c>
      <c r="C188" s="326">
        <v>-3618.16</v>
      </c>
      <c r="D188" s="121">
        <v>-6571.76</v>
      </c>
      <c r="E188" s="121">
        <v>-3618.16</v>
      </c>
      <c r="F188" s="121">
        <v>-36.92</v>
      </c>
      <c r="G188" s="121">
        <v>-67489.760000000009</v>
      </c>
      <c r="H188" s="121">
        <v>-137131.45775</v>
      </c>
      <c r="I188" s="121">
        <v>775514.27343585633</v>
      </c>
      <c r="J188" s="34">
        <v>254593.14503591676</v>
      </c>
      <c r="K188" s="34">
        <v>-110021.6</v>
      </c>
      <c r="L188" s="34">
        <v>-42162.64</v>
      </c>
      <c r="M188" s="34">
        <v>-91546.707255776884</v>
      </c>
      <c r="N188" s="34">
        <v>-14361.880000000001</v>
      </c>
      <c r="O188" s="449">
        <v>125951.79914684387</v>
      </c>
      <c r="P188" s="449">
        <v>55080.904271951818</v>
      </c>
      <c r="Q188" s="251">
        <f>SUM(LisäyksetVähennykset[[#This Row],[Kuntien yhdistymisavustus (-0,98 €/as)]:[TE25: Uudistuksen rahoituksen siirtymäajan porrastus (25 % kustannusperusteinen / 75 % vos-kriteerit)]])</f>
        <v>734581.07688479195</v>
      </c>
      <c r="R188" s="112"/>
    </row>
    <row r="189" spans="1:18" s="45" customFormat="1" x14ac:dyDescent="0.25">
      <c r="A189" s="239">
        <v>604</v>
      </c>
      <c r="B189" s="239" t="s">
        <v>196</v>
      </c>
      <c r="C189" s="326">
        <v>-20621.16</v>
      </c>
      <c r="D189" s="121">
        <v>-37454.76</v>
      </c>
      <c r="E189" s="121">
        <v>-20621.16</v>
      </c>
      <c r="F189" s="121">
        <v>-210.42000000000002</v>
      </c>
      <c r="G189" s="121">
        <v>-384647.76</v>
      </c>
      <c r="H189" s="121">
        <v>-764035.14575000003</v>
      </c>
      <c r="I189" s="121">
        <v>3959736.1584065026</v>
      </c>
      <c r="J189" s="34">
        <v>1119406.2255436887</v>
      </c>
      <c r="K189" s="34">
        <v>-627051.6</v>
      </c>
      <c r="L189" s="34">
        <v>-240299.63999999998</v>
      </c>
      <c r="M189" s="34">
        <v>-391062.98946478579</v>
      </c>
      <c r="N189" s="34">
        <v>-81853.38</v>
      </c>
      <c r="O189" s="449">
        <v>718329.82025030383</v>
      </c>
      <c r="P189" s="449">
        <v>-87032.024337498122</v>
      </c>
      <c r="Q189" s="251">
        <f>SUM(LisäyksetVähennykset[[#This Row],[Kuntien yhdistymisavustus (-0,98 €/as)]:[TE25: Uudistuksen rahoituksen siirtymäajan porrastus (25 % kustannusperusteinen / 75 % vos-kriteerit)]])</f>
        <v>3142582.1646482116</v>
      </c>
      <c r="R189" s="112"/>
    </row>
    <row r="190" spans="1:18" s="45" customFormat="1" x14ac:dyDescent="0.25">
      <c r="A190" s="239">
        <v>607</v>
      </c>
      <c r="B190" s="239" t="s">
        <v>197</v>
      </c>
      <c r="C190" s="326">
        <v>-3919.02</v>
      </c>
      <c r="D190" s="121">
        <v>-7118.22</v>
      </c>
      <c r="E190" s="121">
        <v>-3919.02</v>
      </c>
      <c r="F190" s="121">
        <v>-39.99</v>
      </c>
      <c r="G190" s="121">
        <v>-73101.72</v>
      </c>
      <c r="H190" s="121">
        <v>-131793.20000000001</v>
      </c>
      <c r="I190" s="121">
        <v>-553300.11810468417</v>
      </c>
      <c r="J190" s="34">
        <v>-25010.98642481324</v>
      </c>
      <c r="K190" s="34">
        <v>-119170.2</v>
      </c>
      <c r="L190" s="34">
        <v>-45668.58</v>
      </c>
      <c r="M190" s="34">
        <v>-68779.577881015604</v>
      </c>
      <c r="N190" s="34">
        <v>-15556.11</v>
      </c>
      <c r="O190" s="449">
        <v>127735.09787476307</v>
      </c>
      <c r="P190" s="449">
        <v>41336.06794692509</v>
      </c>
      <c r="Q190" s="251">
        <f>SUM(LisäyksetVähennykset[[#This Row],[Kuntien yhdistymisavustus (-0,98 €/as)]:[TE25: Uudistuksen rahoituksen siirtymäajan porrastus (25 % kustannusperusteinen / 75 % vos-kriteerit)]])</f>
        <v>-878305.57658882486</v>
      </c>
      <c r="R190" s="112"/>
    </row>
    <row r="191" spans="1:18" s="45" customFormat="1" x14ac:dyDescent="0.25">
      <c r="A191" s="239">
        <v>608</v>
      </c>
      <c r="B191" s="239" t="s">
        <v>198</v>
      </c>
      <c r="C191" s="326">
        <v>-1892.3799999999999</v>
      </c>
      <c r="D191" s="121">
        <v>-3437.18</v>
      </c>
      <c r="E191" s="121">
        <v>-1892.3799999999999</v>
      </c>
      <c r="F191" s="121">
        <v>-19.309999999999999</v>
      </c>
      <c r="G191" s="121">
        <v>-35298.68</v>
      </c>
      <c r="H191" s="121">
        <v>-59450.44</v>
      </c>
      <c r="I191" s="121">
        <v>-196109.86067561628</v>
      </c>
      <c r="J191" s="34">
        <v>-87684.781316255656</v>
      </c>
      <c r="K191" s="34">
        <v>-57543.8</v>
      </c>
      <c r="L191" s="34">
        <v>-22052.02</v>
      </c>
      <c r="M191" s="34">
        <v>-24022.388690121279</v>
      </c>
      <c r="N191" s="34">
        <v>-7511.59</v>
      </c>
      <c r="O191" s="449">
        <v>99936.001041662501</v>
      </c>
      <c r="P191" s="449">
        <v>268.88823717738705</v>
      </c>
      <c r="Q191" s="251">
        <f>SUM(LisäyksetVähennykset[[#This Row],[Kuntien yhdistymisavustus (-0,98 €/as)]:[TE25: Uudistuksen rahoituksen siirtymäajan porrastus (25 % kustannusperusteinen / 75 % vos-kriteerit)]])</f>
        <v>-396709.92140315345</v>
      </c>
      <c r="R191" s="112"/>
    </row>
    <row r="192" spans="1:18" s="45" customFormat="1" x14ac:dyDescent="0.25">
      <c r="A192" s="239">
        <v>609</v>
      </c>
      <c r="B192" s="239" t="s">
        <v>199</v>
      </c>
      <c r="C192" s="326">
        <v>-81638.899999999994</v>
      </c>
      <c r="D192" s="121">
        <v>-148282.9</v>
      </c>
      <c r="E192" s="121">
        <v>-81638.899999999994</v>
      </c>
      <c r="F192" s="121">
        <v>-833.05000000000007</v>
      </c>
      <c r="G192" s="121">
        <v>-1522815.4000000001</v>
      </c>
      <c r="H192" s="121">
        <v>-4770160.2378000002</v>
      </c>
      <c r="I192" s="121">
        <v>-15791580.061469169</v>
      </c>
      <c r="J192" s="34">
        <v>-2117041.6971583082</v>
      </c>
      <c r="K192" s="34">
        <v>-2482489</v>
      </c>
      <c r="L192" s="34">
        <v>-951343.1</v>
      </c>
      <c r="M192" s="34">
        <v>-459044.12829467229</v>
      </c>
      <c r="N192" s="34">
        <v>-324056.45</v>
      </c>
      <c r="O192" s="449">
        <v>4695710.6358370222</v>
      </c>
      <c r="P192" s="449">
        <v>51472.360130035784</v>
      </c>
      <c r="Q192" s="251">
        <f>SUM(LisäyksetVähennykset[[#This Row],[Kuntien yhdistymisavustus (-0,98 €/as)]:[TE25: Uudistuksen rahoituksen siirtymäajan porrastus (25 % kustannusperusteinen / 75 % vos-kriteerit)]])</f>
        <v>-23983740.828755092</v>
      </c>
      <c r="R192" s="112"/>
    </row>
    <row r="193" spans="1:18" s="45" customFormat="1" x14ac:dyDescent="0.25">
      <c r="A193" s="237">
        <v>611</v>
      </c>
      <c r="B193" s="239" t="s">
        <v>200</v>
      </c>
      <c r="C193" s="326">
        <v>-4861.78</v>
      </c>
      <c r="D193" s="121">
        <v>-8830.58</v>
      </c>
      <c r="E193" s="121">
        <v>-4861.78</v>
      </c>
      <c r="F193" s="121">
        <v>-49.61</v>
      </c>
      <c r="G193" s="121">
        <v>-90687.08</v>
      </c>
      <c r="H193" s="121">
        <v>-117371.91499999999</v>
      </c>
      <c r="I193" s="121">
        <v>516078.08943939657</v>
      </c>
      <c r="J193" s="121">
        <v>-21180.049941844718</v>
      </c>
      <c r="K193" s="121">
        <v>-147837.80000000002</v>
      </c>
      <c r="L193" s="121">
        <v>-56654.62</v>
      </c>
      <c r="M193" s="34">
        <v>-85313.765834266946</v>
      </c>
      <c r="N193" s="34">
        <v>-19298.29</v>
      </c>
      <c r="O193" s="450">
        <v>79791.304038794333</v>
      </c>
      <c r="P193" s="450">
        <v>-27360.146171867033</v>
      </c>
      <c r="Q193" s="251">
        <f>SUM(LisäyksetVähennykset[[#This Row],[Kuntien yhdistymisavustus (-0,98 €/as)]:[TE25: Uudistuksen rahoituksen siirtymäajan porrastus (25 % kustannusperusteinen / 75 % vos-kriteerit)]])</f>
        <v>11561.976530212196</v>
      </c>
      <c r="R193" s="112"/>
    </row>
    <row r="194" spans="1:18" s="45" customFormat="1" x14ac:dyDescent="0.25">
      <c r="A194" s="239">
        <v>614</v>
      </c>
      <c r="B194" s="239" t="s">
        <v>201</v>
      </c>
      <c r="C194" s="326">
        <v>-2820.44</v>
      </c>
      <c r="D194" s="121">
        <v>-5122.84</v>
      </c>
      <c r="E194" s="121">
        <v>-2820.44</v>
      </c>
      <c r="F194" s="121">
        <v>-28.78</v>
      </c>
      <c r="G194" s="121">
        <v>-52609.840000000004</v>
      </c>
      <c r="H194" s="121">
        <v>-52647.794999999998</v>
      </c>
      <c r="I194" s="121">
        <v>-682283.78183482669</v>
      </c>
      <c r="J194" s="34">
        <v>-335029.07417634252</v>
      </c>
      <c r="K194" s="34">
        <v>-85764.400000000009</v>
      </c>
      <c r="L194" s="34">
        <v>-32866.76</v>
      </c>
      <c r="M194" s="34">
        <v>-60566.229964505561</v>
      </c>
      <c r="N194" s="34">
        <v>-11195.42</v>
      </c>
      <c r="O194" s="449">
        <v>171221.5391250276</v>
      </c>
      <c r="P194" s="449">
        <v>21614.413357965153</v>
      </c>
      <c r="Q194" s="251">
        <f>SUM(LisäyksetVähennykset[[#This Row],[Kuntien yhdistymisavustus (-0,98 €/as)]:[TE25: Uudistuksen rahoituksen siirtymäajan porrastus (25 % kustannusperusteinen / 75 % vos-kriteerit)]])</f>
        <v>-1130919.848492682</v>
      </c>
      <c r="R194" s="112"/>
    </row>
    <row r="195" spans="1:18" s="45" customFormat="1" x14ac:dyDescent="0.25">
      <c r="A195" s="239">
        <v>615</v>
      </c>
      <c r="B195" s="239" t="s">
        <v>202</v>
      </c>
      <c r="C195" s="326">
        <v>-7157.92</v>
      </c>
      <c r="D195" s="121">
        <v>-13001.12</v>
      </c>
      <c r="E195" s="121">
        <v>-7157.92</v>
      </c>
      <c r="F195" s="121">
        <v>-73.040000000000006</v>
      </c>
      <c r="G195" s="121">
        <v>-133517.12</v>
      </c>
      <c r="H195" s="121">
        <v>-300162.16879999998</v>
      </c>
      <c r="I195" s="121">
        <v>2046202.4918174073</v>
      </c>
      <c r="J195" s="34">
        <v>85498.070898260892</v>
      </c>
      <c r="K195" s="34">
        <v>-217659.2</v>
      </c>
      <c r="L195" s="34">
        <v>-83411.679999999993</v>
      </c>
      <c r="M195" s="34">
        <v>-320380.82815217192</v>
      </c>
      <c r="N195" s="34">
        <v>-28412.560000000001</v>
      </c>
      <c r="O195" s="449">
        <v>361294.09643929312</v>
      </c>
      <c r="P195" s="449">
        <v>84381.456226059439</v>
      </c>
      <c r="Q195" s="251">
        <f>SUM(LisäyksetVähennykset[[#This Row],[Kuntien yhdistymisavustus (-0,98 €/as)]:[TE25: Uudistuksen rahoituksen siirtymäajan porrastus (25 % kustannusperusteinen / 75 % vos-kriteerit)]])</f>
        <v>1466442.5584288489</v>
      </c>
      <c r="R195" s="112"/>
    </row>
    <row r="196" spans="1:18" s="45" customFormat="1" x14ac:dyDescent="0.25">
      <c r="A196" s="239">
        <v>616</v>
      </c>
      <c r="B196" s="239" t="s">
        <v>203</v>
      </c>
      <c r="C196" s="326">
        <v>-1708.1399999999999</v>
      </c>
      <c r="D196" s="121">
        <v>-3102.54</v>
      </c>
      <c r="E196" s="121">
        <v>-1708.1399999999999</v>
      </c>
      <c r="F196" s="121">
        <v>-17.43</v>
      </c>
      <c r="G196" s="121">
        <v>-31862.04</v>
      </c>
      <c r="H196" s="121">
        <v>-55796.11735</v>
      </c>
      <c r="I196" s="121">
        <v>-211724.65895705426</v>
      </c>
      <c r="J196" s="34">
        <v>-104253.99744696496</v>
      </c>
      <c r="K196" s="34">
        <v>-51941.4</v>
      </c>
      <c r="L196" s="34">
        <v>-19905.060000000001</v>
      </c>
      <c r="M196" s="34">
        <v>-17926.781488722459</v>
      </c>
      <c r="N196" s="34">
        <v>-6780.27</v>
      </c>
      <c r="O196" s="449">
        <v>36547.180845823896</v>
      </c>
      <c r="P196" s="449">
        <v>9834.3348876366799</v>
      </c>
      <c r="Q196" s="251">
        <f>SUM(LisäyksetVähennykset[[#This Row],[Kuntien yhdistymisavustus (-0,98 €/as)]:[TE25: Uudistuksen rahoituksen siirtymäajan porrastus (25 % kustannusperusteinen / 75 % vos-kriteerit)]])</f>
        <v>-460345.05950928119</v>
      </c>
      <c r="R196" s="112"/>
    </row>
    <row r="197" spans="1:18" s="45" customFormat="1" x14ac:dyDescent="0.25">
      <c r="A197" s="239">
        <v>619</v>
      </c>
      <c r="B197" s="239" t="s">
        <v>204</v>
      </c>
      <c r="C197" s="326">
        <v>-2554.86</v>
      </c>
      <c r="D197" s="121">
        <v>-4640.46</v>
      </c>
      <c r="E197" s="121">
        <v>-2554.86</v>
      </c>
      <c r="F197" s="121">
        <v>-26.07</v>
      </c>
      <c r="G197" s="121">
        <v>-47655.960000000006</v>
      </c>
      <c r="H197" s="121">
        <v>-140695.67999999999</v>
      </c>
      <c r="I197" s="121">
        <v>773848.59838102816</v>
      </c>
      <c r="J197" s="34">
        <v>292994.15297621972</v>
      </c>
      <c r="K197" s="34">
        <v>-77688.600000000006</v>
      </c>
      <c r="L197" s="34">
        <v>-29771.94</v>
      </c>
      <c r="M197" s="34">
        <v>-61046.795096890972</v>
      </c>
      <c r="N197" s="34">
        <v>-10141.23</v>
      </c>
      <c r="O197" s="449">
        <v>176657.18624702407</v>
      </c>
      <c r="P197" s="449">
        <v>2381.5381782006734</v>
      </c>
      <c r="Q197" s="251">
        <f>SUM(LisäyksetVähennykset[[#This Row],[Kuntien yhdistymisavustus (-0,98 €/as)]:[TE25: Uudistuksen rahoituksen siirtymäajan porrastus (25 % kustannusperusteinen / 75 % vos-kriteerit)]])</f>
        <v>869105.02068558184</v>
      </c>
      <c r="R197" s="112"/>
    </row>
    <row r="198" spans="1:18" s="45" customFormat="1" x14ac:dyDescent="0.25">
      <c r="A198" s="239">
        <v>620</v>
      </c>
      <c r="B198" s="243" t="s">
        <v>205</v>
      </c>
      <c r="C198" s="326">
        <v>-2298.1</v>
      </c>
      <c r="D198" s="121">
        <v>-4174.1000000000004</v>
      </c>
      <c r="E198" s="121">
        <v>-2298.1</v>
      </c>
      <c r="F198" s="121">
        <v>-23.45</v>
      </c>
      <c r="G198" s="121">
        <v>-42866.600000000006</v>
      </c>
      <c r="H198" s="121">
        <v>-57280.237450000001</v>
      </c>
      <c r="I198" s="121">
        <v>280238.32780430245</v>
      </c>
      <c r="J198" s="34">
        <v>252465.82271401468</v>
      </c>
      <c r="K198" s="34">
        <v>-69881</v>
      </c>
      <c r="L198" s="34">
        <v>-26779.9</v>
      </c>
      <c r="M198" s="34">
        <v>-82578.557385857377</v>
      </c>
      <c r="N198" s="34">
        <v>-9122.0500000000011</v>
      </c>
      <c r="O198" s="449">
        <v>159119.45601182082</v>
      </c>
      <c r="P198" s="449">
        <v>29337.316027927671</v>
      </c>
      <c r="Q198" s="251">
        <f>SUM(LisäyksetVähennykset[[#This Row],[Kuntien yhdistymisavustus (-0,98 €/as)]:[TE25: Uudistuksen rahoituksen siirtymäajan porrastus (25 % kustannusperusteinen / 75 % vos-kriteerit)]])</f>
        <v>423858.82772220823</v>
      </c>
      <c r="R198" s="112"/>
    </row>
    <row r="199" spans="1:18" s="45" customFormat="1" x14ac:dyDescent="0.25">
      <c r="A199" s="239">
        <v>623</v>
      </c>
      <c r="B199" s="239" t="s">
        <v>206</v>
      </c>
      <c r="C199" s="326">
        <v>-2058.98</v>
      </c>
      <c r="D199" s="121">
        <v>-3739.78</v>
      </c>
      <c r="E199" s="121">
        <v>-2058.98</v>
      </c>
      <c r="F199" s="121">
        <v>-21.01</v>
      </c>
      <c r="G199" s="121">
        <v>-38406.28</v>
      </c>
      <c r="H199" s="121">
        <v>-52707.65</v>
      </c>
      <c r="I199" s="121">
        <v>507635.85202716128</v>
      </c>
      <c r="J199" s="34">
        <v>29567.011706293397</v>
      </c>
      <c r="K199" s="34">
        <v>-62609.8</v>
      </c>
      <c r="L199" s="34">
        <v>-23993.42</v>
      </c>
      <c r="M199" s="34">
        <v>-31843.603894445419</v>
      </c>
      <c r="N199" s="34">
        <v>-8172.89</v>
      </c>
      <c r="O199" s="449">
        <v>62975.021016002516</v>
      </c>
      <c r="P199" s="449">
        <v>-2931.0918959573391</v>
      </c>
      <c r="Q199" s="251">
        <f>SUM(LisäyksetVähennykset[[#This Row],[Kuntien yhdistymisavustus (-0,98 €/as)]:[TE25: Uudistuksen rahoituksen siirtymäajan porrastus (25 % kustannusperusteinen / 75 % vos-kriteerit)]])</f>
        <v>371634.39895905444</v>
      </c>
      <c r="R199" s="112"/>
    </row>
    <row r="200" spans="1:18" s="45" customFormat="1" x14ac:dyDescent="0.25">
      <c r="A200" s="239">
        <v>624</v>
      </c>
      <c r="B200" s="239" t="s">
        <v>207</v>
      </c>
      <c r="C200" s="326">
        <v>-4900.9799999999996</v>
      </c>
      <c r="D200" s="121">
        <v>-8901.7800000000007</v>
      </c>
      <c r="E200" s="121">
        <v>-4900.9799999999996</v>
      </c>
      <c r="F200" s="121">
        <v>-50.01</v>
      </c>
      <c r="G200" s="121">
        <v>-91418.28</v>
      </c>
      <c r="H200" s="121">
        <v>-102564.72749999999</v>
      </c>
      <c r="I200" s="121">
        <v>725888.94401539117</v>
      </c>
      <c r="J200" s="34">
        <v>630109.32615474646</v>
      </c>
      <c r="K200" s="34">
        <v>-149029.80000000002</v>
      </c>
      <c r="L200" s="34">
        <v>-57111.42</v>
      </c>
      <c r="M200" s="34">
        <v>-90267.774781137385</v>
      </c>
      <c r="N200" s="34">
        <v>-19453.89</v>
      </c>
      <c r="O200" s="449">
        <v>134712.92813885765</v>
      </c>
      <c r="P200" s="449">
        <v>7971.4632009922934</v>
      </c>
      <c r="Q200" s="251">
        <f>SUM(LisäyksetVähennykset[[#This Row],[Kuntien yhdistymisavustus (-0,98 €/as)]:[TE25: Uudistuksen rahoituksen siirtymäajan porrastus (25 % kustannusperusteinen / 75 % vos-kriteerit)]])</f>
        <v>970083.01922885014</v>
      </c>
      <c r="R200" s="112"/>
    </row>
    <row r="201" spans="1:18" s="45" customFormat="1" x14ac:dyDescent="0.25">
      <c r="A201" s="239">
        <v>625</v>
      </c>
      <c r="B201" s="239" t="s">
        <v>208</v>
      </c>
      <c r="C201" s="326">
        <v>-2916.48</v>
      </c>
      <c r="D201" s="121">
        <v>-5297.28</v>
      </c>
      <c r="E201" s="121">
        <v>-2916.48</v>
      </c>
      <c r="F201" s="121">
        <v>-29.76</v>
      </c>
      <c r="G201" s="121">
        <v>-54401.280000000006</v>
      </c>
      <c r="H201" s="121">
        <v>-66879.81</v>
      </c>
      <c r="I201" s="121">
        <v>866263.96259344369</v>
      </c>
      <c r="J201" s="34">
        <v>423052.13533208088</v>
      </c>
      <c r="K201" s="34">
        <v>-88684.800000000003</v>
      </c>
      <c r="L201" s="34">
        <v>-33985.919999999998</v>
      </c>
      <c r="M201" s="34">
        <v>-82416.914327261649</v>
      </c>
      <c r="N201" s="34">
        <v>-11576.640000000001</v>
      </c>
      <c r="O201" s="449">
        <v>70256.306288046122</v>
      </c>
      <c r="P201" s="449">
        <v>5316.3018098563844</v>
      </c>
      <c r="Q201" s="251">
        <f>SUM(LisäyksetVähennykset[[#This Row],[Kuntien yhdistymisavustus (-0,98 €/as)]:[TE25: Uudistuksen rahoituksen siirtymäajan porrastus (25 % kustannusperusteinen / 75 % vos-kriteerit)]])</f>
        <v>1015783.3416961655</v>
      </c>
      <c r="R201" s="112"/>
    </row>
    <row r="202" spans="1:18" s="45" customFormat="1" x14ac:dyDescent="0.25">
      <c r="A202" s="239">
        <v>626</v>
      </c>
      <c r="B202" s="239" t="s">
        <v>209</v>
      </c>
      <c r="C202" s="326">
        <v>-4607.96</v>
      </c>
      <c r="D202" s="121">
        <v>-8369.56</v>
      </c>
      <c r="E202" s="121">
        <v>-4607.96</v>
      </c>
      <c r="F202" s="121">
        <v>-47.02</v>
      </c>
      <c r="G202" s="121">
        <v>-85952.560000000012</v>
      </c>
      <c r="H202" s="121">
        <v>-165569.88500000001</v>
      </c>
      <c r="I202" s="121">
        <v>-810274.76302125945</v>
      </c>
      <c r="J202" s="34">
        <v>-512011.65792195394</v>
      </c>
      <c r="K202" s="34">
        <v>-140119.6</v>
      </c>
      <c r="L202" s="34">
        <v>-53696.84</v>
      </c>
      <c r="M202" s="34">
        <v>-79657.37917877172</v>
      </c>
      <c r="N202" s="34">
        <v>-18290.78</v>
      </c>
      <c r="O202" s="449">
        <v>280330.62720259011</v>
      </c>
      <c r="P202" s="449">
        <v>18554.459413283839</v>
      </c>
      <c r="Q202" s="251">
        <f>SUM(LisäyksetVähennykset[[#This Row],[Kuntien yhdistymisavustus (-0,98 €/as)]:[TE25: Uudistuksen rahoituksen siirtymäajan porrastus (25 % kustannusperusteinen / 75 % vos-kriteerit)]])</f>
        <v>-1584320.8785061117</v>
      </c>
      <c r="R202" s="112"/>
    </row>
    <row r="203" spans="1:18" s="45" customFormat="1" x14ac:dyDescent="0.25">
      <c r="A203" s="239">
        <v>630</v>
      </c>
      <c r="B203" s="239" t="s">
        <v>210</v>
      </c>
      <c r="C203" s="326">
        <v>-1608.18</v>
      </c>
      <c r="D203" s="121">
        <v>-2920.98</v>
      </c>
      <c r="E203" s="121">
        <v>-1608.18</v>
      </c>
      <c r="F203" s="121">
        <v>-16.41</v>
      </c>
      <c r="G203" s="121">
        <v>-29997.480000000003</v>
      </c>
      <c r="H203" s="121">
        <v>-15786.19</v>
      </c>
      <c r="I203" s="121">
        <v>-212876.4904722666</v>
      </c>
      <c r="J203" s="34">
        <v>-314998.46195164818</v>
      </c>
      <c r="K203" s="34">
        <v>-48901.8</v>
      </c>
      <c r="L203" s="34">
        <v>-18740.22</v>
      </c>
      <c r="M203" s="34">
        <v>-65738.139840592004</v>
      </c>
      <c r="N203" s="34">
        <v>-6383.49</v>
      </c>
      <c r="O203" s="449">
        <v>32217.877101606398</v>
      </c>
      <c r="P203" s="449">
        <v>-12490.577117760069</v>
      </c>
      <c r="Q203" s="251">
        <f>SUM(LisäyksetVähennykset[[#This Row],[Kuntien yhdistymisavustus (-0,98 €/as)]:[TE25: Uudistuksen rahoituksen siirtymäajan porrastus (25 % kustannusperusteinen / 75 % vos-kriteerit)]])</f>
        <v>-699848.72228066053</v>
      </c>
      <c r="R203" s="112"/>
    </row>
    <row r="204" spans="1:18" s="45" customFormat="1" x14ac:dyDescent="0.25">
      <c r="A204" s="239">
        <v>631</v>
      </c>
      <c r="B204" s="239" t="s">
        <v>211</v>
      </c>
      <c r="C204" s="326">
        <v>-1880.62</v>
      </c>
      <c r="D204" s="121">
        <v>-3415.82</v>
      </c>
      <c r="E204" s="121">
        <v>-1880.62</v>
      </c>
      <c r="F204" s="121">
        <v>-19.190000000000001</v>
      </c>
      <c r="G204" s="121">
        <v>-35079.32</v>
      </c>
      <c r="H204" s="121">
        <v>-29106.74</v>
      </c>
      <c r="I204" s="121">
        <v>142206.73888944913</v>
      </c>
      <c r="J204" s="34">
        <v>167181.63384707706</v>
      </c>
      <c r="K204" s="34">
        <v>-57186.200000000004</v>
      </c>
      <c r="L204" s="34">
        <v>-21914.98</v>
      </c>
      <c r="M204" s="34">
        <v>-31428.737907351901</v>
      </c>
      <c r="N204" s="34">
        <v>-7464.91</v>
      </c>
      <c r="O204" s="449">
        <v>80979.601978083418</v>
      </c>
      <c r="P204" s="449">
        <v>6064.0581028856323</v>
      </c>
      <c r="Q204" s="251">
        <f>SUM(LisäyksetVähennykset[[#This Row],[Kuntien yhdistymisavustus (-0,98 €/as)]:[TE25: Uudistuksen rahoituksen siirtymäajan porrastus (25 % kustannusperusteinen / 75 % vos-kriteerit)]])</f>
        <v>207054.89491014331</v>
      </c>
      <c r="R204" s="112"/>
    </row>
    <row r="205" spans="1:18" s="45" customFormat="1" x14ac:dyDescent="0.25">
      <c r="A205" s="239">
        <v>635</v>
      </c>
      <c r="B205" s="239" t="s">
        <v>212</v>
      </c>
      <c r="C205" s="326">
        <v>-6113.24</v>
      </c>
      <c r="D205" s="121">
        <v>-11103.64</v>
      </c>
      <c r="E205" s="121">
        <v>-6113.24</v>
      </c>
      <c r="F205" s="121">
        <v>-62.38</v>
      </c>
      <c r="G205" s="121">
        <v>-114030.64000000001</v>
      </c>
      <c r="H205" s="121">
        <v>-170733.4</v>
      </c>
      <c r="I205" s="121">
        <v>-114422.80464292956</v>
      </c>
      <c r="J205" s="34">
        <v>-26826.936136676995</v>
      </c>
      <c r="K205" s="34">
        <v>-185892.4</v>
      </c>
      <c r="L205" s="34">
        <v>-71237.960000000006</v>
      </c>
      <c r="M205" s="34">
        <v>-71031.361206817164</v>
      </c>
      <c r="N205" s="34">
        <v>-24265.82</v>
      </c>
      <c r="O205" s="449">
        <v>308307.01977222238</v>
      </c>
      <c r="P205" s="449">
        <v>-5329.124940788839</v>
      </c>
      <c r="Q205" s="251">
        <f>SUM(LisäyksetVähennykset[[#This Row],[Kuntien yhdistymisavustus (-0,98 €/as)]:[TE25: Uudistuksen rahoituksen siirtymäajan porrastus (25 % kustannusperusteinen / 75 % vos-kriteerit)]])</f>
        <v>-498855.92715499015</v>
      </c>
      <c r="R205" s="112"/>
    </row>
    <row r="206" spans="1:18" s="45" customFormat="1" x14ac:dyDescent="0.25">
      <c r="A206" s="239">
        <v>636</v>
      </c>
      <c r="B206" s="239" t="s">
        <v>213</v>
      </c>
      <c r="C206" s="326">
        <v>-7850.78</v>
      </c>
      <c r="D206" s="121">
        <v>-14259.58</v>
      </c>
      <c r="E206" s="121">
        <v>-7850.78</v>
      </c>
      <c r="F206" s="121">
        <v>-80.11</v>
      </c>
      <c r="G206" s="121">
        <v>-146441.08000000002</v>
      </c>
      <c r="H206" s="121">
        <v>-272372.67249999999</v>
      </c>
      <c r="I206" s="121">
        <v>736313.75676624791</v>
      </c>
      <c r="J206" s="34">
        <v>-34464.603317861074</v>
      </c>
      <c r="K206" s="34">
        <v>-238727.80000000002</v>
      </c>
      <c r="L206" s="34">
        <v>-91485.62</v>
      </c>
      <c r="M206" s="34">
        <v>-178118.15163902362</v>
      </c>
      <c r="N206" s="34">
        <v>-31162.79</v>
      </c>
      <c r="O206" s="449">
        <v>157085.41384277394</v>
      </c>
      <c r="P206" s="449">
        <v>-8128.0716330487921</v>
      </c>
      <c r="Q206" s="251">
        <f>SUM(LisäyksetVähennykset[[#This Row],[Kuntien yhdistymisavustus (-0,98 €/as)]:[TE25: Uudistuksen rahoituksen siirtymäajan porrastus (25 % kustannusperusteinen / 75 % vos-kriteerit)]])</f>
        <v>-137542.86848091162</v>
      </c>
      <c r="R206" s="112"/>
    </row>
    <row r="207" spans="1:18" s="45" customFormat="1" x14ac:dyDescent="0.25">
      <c r="A207" s="239">
        <v>638</v>
      </c>
      <c r="B207" s="239" t="s">
        <v>214</v>
      </c>
      <c r="C207" s="326">
        <v>-50702.26</v>
      </c>
      <c r="D207" s="121">
        <v>-92091.86</v>
      </c>
      <c r="E207" s="121">
        <v>-50702.26</v>
      </c>
      <c r="F207" s="121">
        <v>-517.37</v>
      </c>
      <c r="G207" s="121">
        <v>-945752.3600000001</v>
      </c>
      <c r="H207" s="121">
        <v>-2514323.7477000002</v>
      </c>
      <c r="I207" s="121">
        <v>14522566.989777571</v>
      </c>
      <c r="J207" s="34">
        <v>3625298.8819000069</v>
      </c>
      <c r="K207" s="34">
        <v>-1541762.6</v>
      </c>
      <c r="L207" s="34">
        <v>-590836.54</v>
      </c>
      <c r="M207" s="34">
        <v>-1010680.9075967266</v>
      </c>
      <c r="N207" s="34">
        <v>-201256.93</v>
      </c>
      <c r="O207" s="449">
        <v>1255417.5638302919</v>
      </c>
      <c r="P207" s="449">
        <v>-131280.51602300233</v>
      </c>
      <c r="Q207" s="251">
        <f>SUM(LisäyksetVähennykset[[#This Row],[Kuntien yhdistymisavustus (-0,98 €/as)]:[TE25: Uudistuksen rahoituksen siirtymäajan porrastus (25 % kustannusperusteinen / 75 % vos-kriteerit)]])</f>
        <v>12273376.084188143</v>
      </c>
      <c r="R207" s="112"/>
    </row>
    <row r="208" spans="1:18" s="45" customFormat="1" x14ac:dyDescent="0.25">
      <c r="A208" s="239">
        <v>678</v>
      </c>
      <c r="B208" s="239" t="s">
        <v>215</v>
      </c>
      <c r="C208" s="326">
        <v>-23099.579999999998</v>
      </c>
      <c r="D208" s="121">
        <v>-41956.38</v>
      </c>
      <c r="E208" s="121">
        <v>-23099.579999999998</v>
      </c>
      <c r="F208" s="121">
        <v>-235.71</v>
      </c>
      <c r="G208" s="121">
        <v>-430877.88</v>
      </c>
      <c r="H208" s="121">
        <v>-1042411.5125</v>
      </c>
      <c r="I208" s="121">
        <v>1514748.4909656369</v>
      </c>
      <c r="J208" s="34">
        <v>-101749.61928757292</v>
      </c>
      <c r="K208" s="34">
        <v>-702415.8</v>
      </c>
      <c r="L208" s="34">
        <v>-269180.82</v>
      </c>
      <c r="M208" s="34">
        <v>-305070.60315024492</v>
      </c>
      <c r="N208" s="34">
        <v>-91691.19</v>
      </c>
      <c r="O208" s="449">
        <v>1020494.7637855788</v>
      </c>
      <c r="P208" s="449">
        <v>69601.761491568759</v>
      </c>
      <c r="Q208" s="251">
        <f>SUM(LisäyksetVähennykset[[#This Row],[Kuntien yhdistymisavustus (-0,98 €/as)]:[TE25: Uudistuksen rahoituksen siirtymäajan porrastus (25 % kustannusperusteinen / 75 % vos-kriteerit)]])</f>
        <v>-426943.65869503329</v>
      </c>
      <c r="R208" s="112"/>
    </row>
    <row r="209" spans="1:18" s="45" customFormat="1" x14ac:dyDescent="0.25">
      <c r="A209" s="239">
        <v>680</v>
      </c>
      <c r="B209" s="239" t="s">
        <v>216</v>
      </c>
      <c r="C209" s="326">
        <v>-25223.239999999998</v>
      </c>
      <c r="D209" s="121">
        <v>-45813.64</v>
      </c>
      <c r="E209" s="121">
        <v>-25223.239999999998</v>
      </c>
      <c r="F209" s="121">
        <v>-257.38</v>
      </c>
      <c r="G209" s="121">
        <v>-470490.64</v>
      </c>
      <c r="H209" s="121">
        <v>-1281253.6203000001</v>
      </c>
      <c r="I209" s="121">
        <v>787177.58923664829</v>
      </c>
      <c r="J209" s="34">
        <v>-105422.63134094811</v>
      </c>
      <c r="K209" s="34">
        <v>-766992.4</v>
      </c>
      <c r="L209" s="34">
        <v>-293927.96000000002</v>
      </c>
      <c r="M209" s="34">
        <v>-332621.83228539833</v>
      </c>
      <c r="N209" s="34">
        <v>-100120.82</v>
      </c>
      <c r="O209" s="449">
        <v>1383232.4838348543</v>
      </c>
      <c r="P209" s="449">
        <v>40959.330218763091</v>
      </c>
      <c r="Q209" s="251">
        <f>SUM(LisäyksetVähennykset[[#This Row],[Kuntien yhdistymisavustus (-0,98 €/as)]:[TE25: Uudistuksen rahoituksen siirtymäajan porrastus (25 % kustannusperusteinen / 75 % vos-kriteerit)]])</f>
        <v>-1235978.0006360807</v>
      </c>
      <c r="R209" s="112"/>
    </row>
    <row r="210" spans="1:18" s="45" customFormat="1" x14ac:dyDescent="0.25">
      <c r="A210" s="239">
        <v>681</v>
      </c>
      <c r="B210" s="239" t="s">
        <v>217</v>
      </c>
      <c r="C210" s="326">
        <v>-3181.08</v>
      </c>
      <c r="D210" s="121">
        <v>-5777.88</v>
      </c>
      <c r="E210" s="121">
        <v>-3181.08</v>
      </c>
      <c r="F210" s="121">
        <v>-32.46</v>
      </c>
      <c r="G210" s="121">
        <v>-59336.880000000005</v>
      </c>
      <c r="H210" s="121">
        <v>-139423.07165</v>
      </c>
      <c r="I210" s="121">
        <v>335908.79838194582</v>
      </c>
      <c r="J210" s="34">
        <v>171972.47196929672</v>
      </c>
      <c r="K210" s="34">
        <v>-96730.8</v>
      </c>
      <c r="L210" s="34">
        <v>-37069.32</v>
      </c>
      <c r="M210" s="34">
        <v>-51085.509864470107</v>
      </c>
      <c r="N210" s="34">
        <v>-12626.94</v>
      </c>
      <c r="O210" s="449">
        <v>108726.106271461</v>
      </c>
      <c r="P210" s="449">
        <v>11340.071285300539</v>
      </c>
      <c r="Q210" s="251">
        <f>SUM(LisäyksetVähennykset[[#This Row],[Kuntien yhdistymisavustus (-0,98 €/as)]:[TE25: Uudistuksen rahoituksen siirtymäajan porrastus (25 % kustannusperusteinen / 75 % vos-kriteerit)]])</f>
        <v>219502.426393534</v>
      </c>
      <c r="R210" s="112"/>
    </row>
    <row r="211" spans="1:18" s="45" customFormat="1" x14ac:dyDescent="0.25">
      <c r="A211" s="239">
        <v>683</v>
      </c>
      <c r="B211" s="239" t="s">
        <v>218</v>
      </c>
      <c r="C211" s="326">
        <v>-3498.6</v>
      </c>
      <c r="D211" s="121">
        <v>-6354.6</v>
      </c>
      <c r="E211" s="121">
        <v>-3498.6</v>
      </c>
      <c r="F211" s="121">
        <v>-35.700000000000003</v>
      </c>
      <c r="G211" s="121">
        <v>-65259.600000000006</v>
      </c>
      <c r="H211" s="121">
        <v>-94482.42</v>
      </c>
      <c r="I211" s="121">
        <v>-129120.03389231845</v>
      </c>
      <c r="J211" s="34">
        <v>17474.173488363282</v>
      </c>
      <c r="K211" s="34">
        <v>-106386</v>
      </c>
      <c r="L211" s="34">
        <v>-40769.4</v>
      </c>
      <c r="M211" s="34">
        <v>-175490.17514734709</v>
      </c>
      <c r="N211" s="34">
        <v>-13887.300000000001</v>
      </c>
      <c r="O211" s="449">
        <v>173173.94264537166</v>
      </c>
      <c r="P211" s="449">
        <v>5625.5516122344416</v>
      </c>
      <c r="Q211" s="251">
        <f>SUM(LisäyksetVähennykset[[#This Row],[Kuntien yhdistymisavustus (-0,98 €/as)]:[TE25: Uudistuksen rahoituksen siirtymäajan porrastus (25 % kustannusperusteinen / 75 % vos-kriteerit)]])</f>
        <v>-442508.76129369624</v>
      </c>
      <c r="R211" s="112"/>
    </row>
    <row r="212" spans="1:18" s="45" customFormat="1" x14ac:dyDescent="0.25">
      <c r="A212" s="239">
        <v>684</v>
      </c>
      <c r="B212" s="239" t="s">
        <v>219</v>
      </c>
      <c r="C212" s="326">
        <v>-38188.639999999999</v>
      </c>
      <c r="D212" s="121">
        <v>-69363.040000000008</v>
      </c>
      <c r="E212" s="121">
        <v>-38188.639999999999</v>
      </c>
      <c r="F212" s="121">
        <v>-389.68</v>
      </c>
      <c r="G212" s="121">
        <v>-712335.04</v>
      </c>
      <c r="H212" s="121">
        <v>-1357700.6473000001</v>
      </c>
      <c r="I212" s="121">
        <v>-324383.78114465909</v>
      </c>
      <c r="J212" s="34">
        <v>-163434.24288591294</v>
      </c>
      <c r="K212" s="34">
        <v>-1161246.4000000001</v>
      </c>
      <c r="L212" s="34">
        <v>-445014.56</v>
      </c>
      <c r="M212" s="34">
        <v>-218528.0715195823</v>
      </c>
      <c r="N212" s="34">
        <v>-151585.52000000002</v>
      </c>
      <c r="O212" s="449">
        <v>1868985.3069247869</v>
      </c>
      <c r="P212" s="449">
        <v>-25007.864675433259</v>
      </c>
      <c r="Q212" s="251">
        <f>SUM(LisäyksetVähennykset[[#This Row],[Kuntien yhdistymisavustus (-0,98 €/as)]:[TE25: Uudistuksen rahoituksen siirtymäajan porrastus (25 % kustannusperusteinen / 75 % vos-kriteerit)]])</f>
        <v>-2836380.8206008007</v>
      </c>
      <c r="R212" s="112"/>
    </row>
    <row r="213" spans="1:18" s="45" customFormat="1" x14ac:dyDescent="0.25">
      <c r="A213" s="239">
        <v>686</v>
      </c>
      <c r="B213" s="239" t="s">
        <v>220</v>
      </c>
      <c r="C213" s="326">
        <v>-2876.2999999999997</v>
      </c>
      <c r="D213" s="121">
        <v>-5224.3</v>
      </c>
      <c r="E213" s="121">
        <v>-2876.2999999999997</v>
      </c>
      <c r="F213" s="121">
        <v>-29.35</v>
      </c>
      <c r="G213" s="121">
        <v>-53651.8</v>
      </c>
      <c r="H213" s="121">
        <v>-135575.57764999999</v>
      </c>
      <c r="I213" s="121">
        <v>-180845.56850963301</v>
      </c>
      <c r="J213" s="34">
        <v>-148885.25143689683</v>
      </c>
      <c r="K213" s="34">
        <v>-87463</v>
      </c>
      <c r="L213" s="34">
        <v>-33517.699999999997</v>
      </c>
      <c r="M213" s="34">
        <v>-33969.849869751488</v>
      </c>
      <c r="N213" s="34">
        <v>-11417.15</v>
      </c>
      <c r="O213" s="449">
        <v>78236.526261392122</v>
      </c>
      <c r="P213" s="449">
        <v>6290.2353738446473</v>
      </c>
      <c r="Q213" s="251">
        <f>SUM(LisäyksetVähennykset[[#This Row],[Kuntien yhdistymisavustus (-0,98 €/as)]:[TE25: Uudistuksen rahoituksen siirtymäajan porrastus (25 % kustannusperusteinen / 75 % vos-kriteerit)]])</f>
        <v>-611805.38583104452</v>
      </c>
      <c r="R213" s="112"/>
    </row>
    <row r="214" spans="1:18" s="45" customFormat="1" x14ac:dyDescent="0.25">
      <c r="A214" s="239">
        <v>687</v>
      </c>
      <c r="B214" s="239" t="s">
        <v>221</v>
      </c>
      <c r="C214" s="326">
        <v>-1384.74</v>
      </c>
      <c r="D214" s="121">
        <v>-2515.14</v>
      </c>
      <c r="E214" s="121">
        <v>-1384.74</v>
      </c>
      <c r="F214" s="121">
        <v>-14.13</v>
      </c>
      <c r="G214" s="121">
        <v>-25829.640000000003</v>
      </c>
      <c r="H214" s="121">
        <v>-53906.577499999999</v>
      </c>
      <c r="I214" s="121">
        <v>81211.573948834237</v>
      </c>
      <c r="J214" s="34">
        <v>-50174.821617113463</v>
      </c>
      <c r="K214" s="34">
        <v>-42107.4</v>
      </c>
      <c r="L214" s="34">
        <v>-16136.46</v>
      </c>
      <c r="M214" s="34">
        <v>-30034.169140166498</v>
      </c>
      <c r="N214" s="34">
        <v>-5496.5700000000006</v>
      </c>
      <c r="O214" s="449">
        <v>94628.493958858409</v>
      </c>
      <c r="P214" s="449">
        <v>4807.5674029183901</v>
      </c>
      <c r="Q214" s="251">
        <f>SUM(LisäyksetVähennykset[[#This Row],[Kuntien yhdistymisavustus (-0,98 €/as)]:[TE25: Uudistuksen rahoituksen siirtymäajan porrastus (25 % kustannusperusteinen / 75 % vos-kriteerit)]])</f>
        <v>-48336.75294666893</v>
      </c>
      <c r="R214" s="112"/>
    </row>
    <row r="215" spans="1:18" s="45" customFormat="1" x14ac:dyDescent="0.25">
      <c r="A215" s="239">
        <v>689</v>
      </c>
      <c r="B215" s="239" t="s">
        <v>222</v>
      </c>
      <c r="C215" s="326">
        <v>-2947.84</v>
      </c>
      <c r="D215" s="121">
        <v>-5354.24</v>
      </c>
      <c r="E215" s="121">
        <v>-2947.84</v>
      </c>
      <c r="F215" s="121">
        <v>-30.080000000000002</v>
      </c>
      <c r="G215" s="121">
        <v>-54986.240000000005</v>
      </c>
      <c r="H215" s="121">
        <v>-115370.50335</v>
      </c>
      <c r="I215" s="121">
        <v>1376801.1554838896</v>
      </c>
      <c r="J215" s="34">
        <v>788060.09474489884</v>
      </c>
      <c r="K215" s="34">
        <v>-89638.400000000009</v>
      </c>
      <c r="L215" s="34">
        <v>-34351.360000000001</v>
      </c>
      <c r="M215" s="34">
        <v>-61273.221708000128</v>
      </c>
      <c r="N215" s="34">
        <v>-11701.12</v>
      </c>
      <c r="O215" s="449">
        <v>185085.57098897052</v>
      </c>
      <c r="P215" s="449">
        <v>38819.022020347315</v>
      </c>
      <c r="Q215" s="251">
        <f>SUM(LisäyksetVähennykset[[#This Row],[Kuntien yhdistymisavustus (-0,98 €/as)]:[TE25: Uudistuksen rahoituksen siirtymäajan porrastus (25 % kustannusperusteinen / 75 % vos-kriteerit)]])</f>
        <v>2010164.9981801063</v>
      </c>
      <c r="R215" s="112"/>
    </row>
    <row r="216" spans="1:18" s="45" customFormat="1" x14ac:dyDescent="0.25">
      <c r="A216" s="239">
        <v>691</v>
      </c>
      <c r="B216" s="239" t="s">
        <v>223</v>
      </c>
      <c r="C216" s="326">
        <v>-2504.88</v>
      </c>
      <c r="D216" s="121">
        <v>-4549.68</v>
      </c>
      <c r="E216" s="121">
        <v>-2504.88</v>
      </c>
      <c r="F216" s="121">
        <v>-25.560000000000002</v>
      </c>
      <c r="G216" s="121">
        <v>-46723.68</v>
      </c>
      <c r="H216" s="121">
        <v>-44623.294999999998</v>
      </c>
      <c r="I216" s="121">
        <v>540346.54838544631</v>
      </c>
      <c r="J216" s="34">
        <v>-11141.610785612189</v>
      </c>
      <c r="K216" s="34">
        <v>-76168.800000000003</v>
      </c>
      <c r="L216" s="34">
        <v>-29189.52</v>
      </c>
      <c r="M216" s="34">
        <v>-91658.202718466287</v>
      </c>
      <c r="N216" s="34">
        <v>-9942.84</v>
      </c>
      <c r="O216" s="449">
        <v>92489.491500817981</v>
      </c>
      <c r="P216" s="449">
        <v>-1536.1586382674577</v>
      </c>
      <c r="Q216" s="251">
        <f>SUM(LisäyksetVähennykset[[#This Row],[Kuntien yhdistymisavustus (-0,98 €/as)]:[TE25: Uudistuksen rahoituksen siirtymäajan porrastus (25 % kustannusperusteinen / 75 % vos-kriteerit)]])</f>
        <v>312266.93274391838</v>
      </c>
      <c r="R216" s="112"/>
    </row>
    <row r="217" spans="1:18" s="45" customFormat="1" x14ac:dyDescent="0.25">
      <c r="A217" s="239">
        <v>694</v>
      </c>
      <c r="B217" s="239" t="s">
        <v>224</v>
      </c>
      <c r="C217" s="326">
        <v>-28070.14</v>
      </c>
      <c r="D217" s="121">
        <v>-50984.54</v>
      </c>
      <c r="E217" s="121">
        <v>-28070.14</v>
      </c>
      <c r="F217" s="121">
        <v>-286.43</v>
      </c>
      <c r="G217" s="121">
        <v>-523594.04000000004</v>
      </c>
      <c r="H217" s="121">
        <v>-2092151.6306</v>
      </c>
      <c r="I217" s="121">
        <v>-1473514.3347520274</v>
      </c>
      <c r="J217" s="34">
        <v>-119823.03648001516</v>
      </c>
      <c r="K217" s="34">
        <v>-853561.4</v>
      </c>
      <c r="L217" s="34">
        <v>-327103.06</v>
      </c>
      <c r="M217" s="34">
        <v>-168374.90892549232</v>
      </c>
      <c r="N217" s="34">
        <v>-111421.27</v>
      </c>
      <c r="O217" s="449">
        <v>1812118.1243834731</v>
      </c>
      <c r="P217" s="449">
        <v>-66564.891824772349</v>
      </c>
      <c r="Q217" s="251">
        <f>SUM(LisäyksetVähennykset[[#This Row],[Kuntien yhdistymisavustus (-0,98 €/as)]:[TE25: Uudistuksen rahoituksen siirtymäajan porrastus (25 % kustannusperusteinen / 75 % vos-kriteerit)]])</f>
        <v>-4031401.6981988344</v>
      </c>
      <c r="R217" s="112"/>
    </row>
    <row r="218" spans="1:18" s="45" customFormat="1" x14ac:dyDescent="0.25">
      <c r="A218" s="239">
        <v>697</v>
      </c>
      <c r="B218" s="239" t="s">
        <v>225</v>
      </c>
      <c r="C218" s="326">
        <v>-1139.74</v>
      </c>
      <c r="D218" s="121">
        <v>-2070.14</v>
      </c>
      <c r="E218" s="121">
        <v>-1139.74</v>
      </c>
      <c r="F218" s="121">
        <v>-11.63</v>
      </c>
      <c r="G218" s="121">
        <v>-21259.640000000003</v>
      </c>
      <c r="H218" s="121">
        <v>-26394.384999999998</v>
      </c>
      <c r="I218" s="121">
        <v>-129552.52919706824</v>
      </c>
      <c r="J218" s="34">
        <v>-32418.441541301858</v>
      </c>
      <c r="K218" s="34">
        <v>-34657.4</v>
      </c>
      <c r="L218" s="34">
        <v>-13281.46</v>
      </c>
      <c r="M218" s="34">
        <v>-19870.228587513193</v>
      </c>
      <c r="N218" s="34">
        <v>-4524.07</v>
      </c>
      <c r="O218" s="449">
        <v>31118.452918584284</v>
      </c>
      <c r="P218" s="449">
        <v>17702.182728296306</v>
      </c>
      <c r="Q218" s="251">
        <f>SUM(LisäyksetVähennykset[[#This Row],[Kuntien yhdistymisavustus (-0,98 €/as)]:[TE25: Uudistuksen rahoituksen siirtymäajan porrastus (25 % kustannusperusteinen / 75 % vos-kriteerit)]])</f>
        <v>-237498.76867900271</v>
      </c>
      <c r="R218" s="112"/>
    </row>
    <row r="219" spans="1:18" s="45" customFormat="1" x14ac:dyDescent="0.25">
      <c r="A219" s="239">
        <v>698</v>
      </c>
      <c r="B219" s="239" t="s">
        <v>226</v>
      </c>
      <c r="C219" s="326">
        <v>-64407.56</v>
      </c>
      <c r="D219" s="121">
        <v>-116985.16</v>
      </c>
      <c r="E219" s="121">
        <v>-64407.56</v>
      </c>
      <c r="F219" s="121">
        <v>-657.22</v>
      </c>
      <c r="G219" s="121">
        <v>-1201398.1600000001</v>
      </c>
      <c r="H219" s="121">
        <v>-3099441.6789000002</v>
      </c>
      <c r="I219" s="121">
        <v>-18170790.172582045</v>
      </c>
      <c r="J219" s="34">
        <v>-9437110.0156319514</v>
      </c>
      <c r="K219" s="34">
        <v>-1958515.6</v>
      </c>
      <c r="L219" s="34">
        <v>-750545.24</v>
      </c>
      <c r="M219" s="34">
        <v>-429136.40474555542</v>
      </c>
      <c r="N219" s="34">
        <v>-255658.58000000002</v>
      </c>
      <c r="O219" s="449">
        <v>1850232.9212748902</v>
      </c>
      <c r="P219" s="449">
        <v>531004.30846286751</v>
      </c>
      <c r="Q219" s="251">
        <f>SUM(LisäyksetVähennykset[[#This Row],[Kuntien yhdistymisavustus (-0,98 €/as)]:[TE25: Uudistuksen rahoituksen siirtymäajan porrastus (25 % kustannusperusteinen / 75 % vos-kriteerit)]])</f>
        <v>-33167816.122121796</v>
      </c>
      <c r="R219" s="112"/>
    </row>
    <row r="220" spans="1:18" s="45" customFormat="1" x14ac:dyDescent="0.25">
      <c r="A220" s="239">
        <v>700</v>
      </c>
      <c r="B220" s="239" t="s">
        <v>227</v>
      </c>
      <c r="C220" s="326">
        <v>-4638.34</v>
      </c>
      <c r="D220" s="121">
        <v>-8424.74</v>
      </c>
      <c r="E220" s="121">
        <v>-4638.34</v>
      </c>
      <c r="F220" s="121">
        <v>-47.33</v>
      </c>
      <c r="G220" s="121">
        <v>-86519.24</v>
      </c>
      <c r="H220" s="121">
        <v>-141366.1231</v>
      </c>
      <c r="I220" s="121">
        <v>262424.35537567706</v>
      </c>
      <c r="J220" s="34">
        <v>260826.14952176184</v>
      </c>
      <c r="K220" s="34">
        <v>-141043.4</v>
      </c>
      <c r="L220" s="34">
        <v>-54050.86</v>
      </c>
      <c r="M220" s="34">
        <v>-38252.502802560179</v>
      </c>
      <c r="N220" s="34">
        <v>-18411.37</v>
      </c>
      <c r="O220" s="449">
        <v>246252.03226485406</v>
      </c>
      <c r="P220" s="449">
        <v>11399.939222108427</v>
      </c>
      <c r="Q220" s="251">
        <f>SUM(LisäyksetVähennykset[[#This Row],[Kuntien yhdistymisavustus (-0,98 €/as)]:[TE25: Uudistuksen rahoituksen siirtymäajan porrastus (25 % kustannusperusteinen / 75 % vos-kriteerit)]])</f>
        <v>283510.23048184114</v>
      </c>
      <c r="R220" s="112"/>
    </row>
    <row r="221" spans="1:18" s="45" customFormat="1" x14ac:dyDescent="0.25">
      <c r="A221" s="239">
        <v>702</v>
      </c>
      <c r="B221" s="239" t="s">
        <v>228</v>
      </c>
      <c r="C221" s="326">
        <v>-3958.22</v>
      </c>
      <c r="D221" s="121">
        <v>-7189.42</v>
      </c>
      <c r="E221" s="121">
        <v>-3958.22</v>
      </c>
      <c r="F221" s="121">
        <v>-40.39</v>
      </c>
      <c r="G221" s="121">
        <v>-73832.92</v>
      </c>
      <c r="H221" s="121">
        <v>-67374.287500000006</v>
      </c>
      <c r="I221" s="121">
        <v>631630.07506514434</v>
      </c>
      <c r="J221" s="34">
        <v>21525.020684865212</v>
      </c>
      <c r="K221" s="34">
        <v>-120362.2</v>
      </c>
      <c r="L221" s="34">
        <v>-46125.38</v>
      </c>
      <c r="M221" s="34">
        <v>-56343.35227402467</v>
      </c>
      <c r="N221" s="34">
        <v>-15711.710000000001</v>
      </c>
      <c r="O221" s="449">
        <v>241073.09003501321</v>
      </c>
      <c r="P221" s="449">
        <v>25398.7144483554</v>
      </c>
      <c r="Q221" s="251">
        <f>SUM(LisäyksetVähennykset[[#This Row],[Kuntien yhdistymisavustus (-0,98 €/as)]:[TE25: Uudistuksen rahoituksen siirtymäajan porrastus (25 % kustannusperusteinen / 75 % vos-kriteerit)]])</f>
        <v>524730.80045935337</v>
      </c>
      <c r="R221" s="112"/>
    </row>
    <row r="222" spans="1:18" s="45" customFormat="1" x14ac:dyDescent="0.25">
      <c r="A222" s="239">
        <v>704</v>
      </c>
      <c r="B222" s="239" t="s">
        <v>229</v>
      </c>
      <c r="C222" s="326">
        <v>-6289.64</v>
      </c>
      <c r="D222" s="121">
        <v>-11424.04</v>
      </c>
      <c r="E222" s="121">
        <v>-6289.64</v>
      </c>
      <c r="F222" s="121">
        <v>-64.180000000000007</v>
      </c>
      <c r="G222" s="121">
        <v>-117321.04000000001</v>
      </c>
      <c r="H222" s="121">
        <v>-51102.79</v>
      </c>
      <c r="I222" s="121">
        <v>919069.55215610692</v>
      </c>
      <c r="J222" s="34">
        <v>-27169.299745794822</v>
      </c>
      <c r="K222" s="34">
        <v>-191256.4</v>
      </c>
      <c r="L222" s="34">
        <v>-73293.56</v>
      </c>
      <c r="M222" s="34">
        <v>-132807.16162471002</v>
      </c>
      <c r="N222" s="34">
        <v>-24966.02</v>
      </c>
      <c r="O222" s="449">
        <v>104677.6286543271</v>
      </c>
      <c r="P222" s="449">
        <v>-22632.097689610542</v>
      </c>
      <c r="Q222" s="251">
        <f>SUM(LisäyksetVähennykset[[#This Row],[Kuntien yhdistymisavustus (-0,98 €/as)]:[TE25: Uudistuksen rahoituksen siirtymäajan porrastus (25 % kustannusperusteinen / 75 % vos-kriteerit)]])</f>
        <v>359131.31175031862</v>
      </c>
      <c r="R222" s="112"/>
    </row>
    <row r="223" spans="1:18" s="45" customFormat="1" x14ac:dyDescent="0.25">
      <c r="A223" s="239">
        <v>707</v>
      </c>
      <c r="B223" s="239" t="s">
        <v>230</v>
      </c>
      <c r="C223" s="326">
        <v>-1843.3799999999999</v>
      </c>
      <c r="D223" s="121">
        <v>-3348.18</v>
      </c>
      <c r="E223" s="121">
        <v>-1843.3799999999999</v>
      </c>
      <c r="F223" s="121">
        <v>-18.809999999999999</v>
      </c>
      <c r="G223" s="121">
        <v>-34384.68</v>
      </c>
      <c r="H223" s="121">
        <v>-45575.885000000002</v>
      </c>
      <c r="I223" s="121">
        <v>-212619.09718746648</v>
      </c>
      <c r="J223" s="34">
        <v>-8284.3539984066356</v>
      </c>
      <c r="K223" s="34">
        <v>-56053.8</v>
      </c>
      <c r="L223" s="34">
        <v>-21481.02</v>
      </c>
      <c r="M223" s="34">
        <v>-21272.50969482377</v>
      </c>
      <c r="N223" s="34">
        <v>-7317.09</v>
      </c>
      <c r="O223" s="449">
        <v>120962.63307402789</v>
      </c>
      <c r="P223" s="449">
        <v>46207.386825251313</v>
      </c>
      <c r="Q223" s="251">
        <f>SUM(LisäyksetVähennykset[[#This Row],[Kuntien yhdistymisavustus (-0,98 €/as)]:[TE25: Uudistuksen rahoituksen siirtymäajan porrastus (25 % kustannusperusteinen / 75 % vos-kriteerit)]])</f>
        <v>-246872.16598141773</v>
      </c>
      <c r="R223" s="112"/>
    </row>
    <row r="224" spans="1:18" s="45" customFormat="1" x14ac:dyDescent="0.25">
      <c r="A224" s="239">
        <v>710</v>
      </c>
      <c r="B224" s="239" t="s">
        <v>231</v>
      </c>
      <c r="C224" s="326">
        <v>-26495.279999999999</v>
      </c>
      <c r="D224" s="121">
        <v>-48124.08</v>
      </c>
      <c r="E224" s="121">
        <v>-26495.279999999999</v>
      </c>
      <c r="F224" s="121">
        <v>-270.36</v>
      </c>
      <c r="G224" s="121">
        <v>-494218.08</v>
      </c>
      <c r="H224" s="121">
        <v>-1124453.5266</v>
      </c>
      <c r="I224" s="121">
        <v>-2352267.1041067266</v>
      </c>
      <c r="J224" s="34">
        <v>-115414.57667372019</v>
      </c>
      <c r="K224" s="34">
        <v>-805672.8</v>
      </c>
      <c r="L224" s="34">
        <v>-308751.12</v>
      </c>
      <c r="M224" s="34">
        <v>-360371.58552140498</v>
      </c>
      <c r="N224" s="34">
        <v>-105170.04000000001</v>
      </c>
      <c r="O224" s="449">
        <v>654281.92265551211</v>
      </c>
      <c r="P224" s="449">
        <v>-46657.951515871333</v>
      </c>
      <c r="Q224" s="251">
        <f>SUM(LisäyksetVähennykset[[#This Row],[Kuntien yhdistymisavustus (-0,98 €/as)]:[TE25: Uudistuksen rahoituksen siirtymäajan porrastus (25 % kustannusperusteinen / 75 % vos-kriteerit)]])</f>
        <v>-5160079.8617622098</v>
      </c>
      <c r="R224" s="112"/>
    </row>
    <row r="225" spans="1:18" s="45" customFormat="1" x14ac:dyDescent="0.25">
      <c r="A225" s="239">
        <v>729</v>
      </c>
      <c r="B225" s="239" t="s">
        <v>232</v>
      </c>
      <c r="C225" s="326">
        <v>-8680.84</v>
      </c>
      <c r="D225" s="121">
        <v>-15767.24</v>
      </c>
      <c r="E225" s="121">
        <v>-8680.84</v>
      </c>
      <c r="F225" s="121">
        <v>-88.58</v>
      </c>
      <c r="G225" s="121">
        <v>-161924.24000000002</v>
      </c>
      <c r="H225" s="121">
        <v>-346728.1876</v>
      </c>
      <c r="I225" s="121">
        <v>-506507.40780627506</v>
      </c>
      <c r="J225" s="34">
        <v>-37934.73323249977</v>
      </c>
      <c r="K225" s="34">
        <v>-263968.40000000002</v>
      </c>
      <c r="L225" s="34">
        <v>-101158.36</v>
      </c>
      <c r="M225" s="34">
        <v>-132886.7516920332</v>
      </c>
      <c r="N225" s="34">
        <v>-34457.620000000003</v>
      </c>
      <c r="O225" s="449">
        <v>569654.39742835204</v>
      </c>
      <c r="P225" s="449">
        <v>66462.835069426976</v>
      </c>
      <c r="Q225" s="251">
        <f>SUM(LisäyksetVähennykset[[#This Row],[Kuntien yhdistymisavustus (-0,98 €/as)]:[TE25: Uudistuksen rahoituksen siirtymäajan porrastus (25 % kustannusperusteinen / 75 % vos-kriteerit)]])</f>
        <v>-982665.96783302934</v>
      </c>
      <c r="R225" s="112"/>
    </row>
    <row r="226" spans="1:18" s="45" customFormat="1" x14ac:dyDescent="0.25">
      <c r="A226" s="239">
        <v>732</v>
      </c>
      <c r="B226" s="239" t="s">
        <v>233</v>
      </c>
      <c r="C226" s="326">
        <v>-3219.2999999999997</v>
      </c>
      <c r="D226" s="121">
        <v>-5847.3</v>
      </c>
      <c r="E226" s="121">
        <v>-3219.2999999999997</v>
      </c>
      <c r="F226" s="121">
        <v>-32.85</v>
      </c>
      <c r="G226" s="121">
        <v>-60049.8</v>
      </c>
      <c r="H226" s="121">
        <v>-48746.75</v>
      </c>
      <c r="I226" s="121">
        <v>-710272.22485074052</v>
      </c>
      <c r="J226" s="34">
        <v>329216.81329518755</v>
      </c>
      <c r="K226" s="34">
        <v>-97893</v>
      </c>
      <c r="L226" s="34">
        <v>-37514.699999999997</v>
      </c>
      <c r="M226" s="34">
        <v>-84633.761261786567</v>
      </c>
      <c r="N226" s="34">
        <v>-12778.65</v>
      </c>
      <c r="O226" s="449">
        <v>161858.85386017902</v>
      </c>
      <c r="P226" s="449">
        <v>19777.607872302848</v>
      </c>
      <c r="Q226" s="251">
        <f>SUM(LisäyksetVähennykset[[#This Row],[Kuntien yhdistymisavustus (-0,98 €/as)]:[TE25: Uudistuksen rahoituksen siirtymäajan porrastus (25 % kustannusperusteinen / 75 % vos-kriteerit)]])</f>
        <v>-553354.36108485772</v>
      </c>
      <c r="R226" s="112"/>
    </row>
    <row r="227" spans="1:18" s="45" customFormat="1" x14ac:dyDescent="0.25">
      <c r="A227" s="239">
        <v>734</v>
      </c>
      <c r="B227" s="239" t="s">
        <v>234</v>
      </c>
      <c r="C227" s="326">
        <v>-49852.6</v>
      </c>
      <c r="D227" s="121">
        <v>-90548.6</v>
      </c>
      <c r="E227" s="121">
        <v>-49852.6</v>
      </c>
      <c r="F227" s="121">
        <v>-508.7</v>
      </c>
      <c r="G227" s="121">
        <v>-929903.60000000009</v>
      </c>
      <c r="H227" s="121">
        <v>-1991499.8942</v>
      </c>
      <c r="I227" s="121">
        <v>-1488226.3948632984</v>
      </c>
      <c r="J227" s="34">
        <v>-215279.08275553325</v>
      </c>
      <c r="K227" s="34">
        <v>-1515926</v>
      </c>
      <c r="L227" s="34">
        <v>-580935.4</v>
      </c>
      <c r="M227" s="34">
        <v>-596892.3148860439</v>
      </c>
      <c r="N227" s="34">
        <v>-197884.30000000002</v>
      </c>
      <c r="O227" s="449">
        <v>2492355.0404930897</v>
      </c>
      <c r="P227" s="449">
        <v>310036.72490821057</v>
      </c>
      <c r="Q227" s="251">
        <f>SUM(LisäyksetVähennykset[[#This Row],[Kuntien yhdistymisavustus (-0,98 €/as)]:[TE25: Uudistuksen rahoituksen siirtymäajan porrastus (25 % kustannusperusteinen / 75 % vos-kriteerit)]])</f>
        <v>-4904917.7213035757</v>
      </c>
      <c r="R227" s="112"/>
    </row>
    <row r="228" spans="1:18" s="45" customFormat="1" x14ac:dyDescent="0.25">
      <c r="A228" s="239">
        <v>738</v>
      </c>
      <c r="B228" s="239" t="s">
        <v>235</v>
      </c>
      <c r="C228" s="326">
        <v>-2905.7</v>
      </c>
      <c r="D228" s="121">
        <v>-5277.7</v>
      </c>
      <c r="E228" s="121">
        <v>-2905.7</v>
      </c>
      <c r="F228" s="121">
        <v>-29.650000000000002</v>
      </c>
      <c r="G228" s="121">
        <v>-54200.200000000004</v>
      </c>
      <c r="H228" s="121">
        <v>-63383.27605</v>
      </c>
      <c r="I228" s="121">
        <v>97268.16018971859</v>
      </c>
      <c r="J228" s="34">
        <v>-12329.316639465385</v>
      </c>
      <c r="K228" s="34">
        <v>-88357</v>
      </c>
      <c r="L228" s="34">
        <v>-33860.300000000003</v>
      </c>
      <c r="M228" s="34">
        <v>-46277.756476247421</v>
      </c>
      <c r="N228" s="34">
        <v>-11533.85</v>
      </c>
      <c r="O228" s="449">
        <v>122005.45896755312</v>
      </c>
      <c r="P228" s="449">
        <v>-2279.0718696447584</v>
      </c>
      <c r="Q228" s="251">
        <f>SUM(LisäyksetVähennykset[[#This Row],[Kuntien yhdistymisavustus (-0,98 €/as)]:[TE25: Uudistuksen rahoituksen siirtymäajan porrastus (25 % kustannusperusteinen / 75 % vos-kriteerit)]])</f>
        <v>-104065.90187808586</v>
      </c>
      <c r="R228" s="112"/>
    </row>
    <row r="229" spans="1:18" s="45" customFormat="1" x14ac:dyDescent="0.25">
      <c r="A229" s="239">
        <v>739</v>
      </c>
      <c r="B229" s="239" t="s">
        <v>236</v>
      </c>
      <c r="C229" s="326">
        <v>-3124.24</v>
      </c>
      <c r="D229" s="121">
        <v>-5674.64</v>
      </c>
      <c r="E229" s="121">
        <v>-3124.24</v>
      </c>
      <c r="F229" s="121">
        <v>-31.88</v>
      </c>
      <c r="G229" s="121">
        <v>-58276.640000000007</v>
      </c>
      <c r="H229" s="121">
        <v>-109801.49800000001</v>
      </c>
      <c r="I229" s="121">
        <v>1181236.7453195436</v>
      </c>
      <c r="J229" s="34">
        <v>857502.47338241234</v>
      </c>
      <c r="K229" s="34">
        <v>-95002.400000000009</v>
      </c>
      <c r="L229" s="34">
        <v>-36406.959999999999</v>
      </c>
      <c r="M229" s="34">
        <v>-68071.917435441821</v>
      </c>
      <c r="N229" s="34">
        <v>-12401.32</v>
      </c>
      <c r="O229" s="449">
        <v>109501.78704697412</v>
      </c>
      <c r="P229" s="449">
        <v>12224.123274138728</v>
      </c>
      <c r="Q229" s="251">
        <f>SUM(LisäyksetVähennykset[[#This Row],[Kuntien yhdistymisavustus (-0,98 €/as)]:[TE25: Uudistuksen rahoituksen siirtymäajan porrastus (25 % kustannusperusteinen / 75 % vos-kriteerit)]])</f>
        <v>1768549.393587627</v>
      </c>
      <c r="R229" s="112"/>
    </row>
    <row r="230" spans="1:18" s="45" customFormat="1" x14ac:dyDescent="0.25">
      <c r="A230" s="239">
        <v>740</v>
      </c>
      <c r="B230" s="239" t="s">
        <v>237</v>
      </c>
      <c r="C230" s="326">
        <v>-30830.799999999999</v>
      </c>
      <c r="D230" s="121">
        <v>-55998.8</v>
      </c>
      <c r="E230" s="121">
        <v>-30830.799999999999</v>
      </c>
      <c r="F230" s="121">
        <v>-314.60000000000002</v>
      </c>
      <c r="G230" s="121">
        <v>-575088.80000000005</v>
      </c>
      <c r="H230" s="121">
        <v>-1744776.4281500001</v>
      </c>
      <c r="I230" s="121">
        <v>-5483952.9192687627</v>
      </c>
      <c r="J230" s="34">
        <v>-922157.87701801397</v>
      </c>
      <c r="K230" s="34">
        <v>-937508</v>
      </c>
      <c r="L230" s="34">
        <v>-359273.2</v>
      </c>
      <c r="M230" s="34">
        <v>-78816.384973810447</v>
      </c>
      <c r="N230" s="34">
        <v>-122379.40000000001</v>
      </c>
      <c r="O230" s="449">
        <v>1716286.0343112592</v>
      </c>
      <c r="P230" s="449">
        <v>116963.26601474569</v>
      </c>
      <c r="Q230" s="251">
        <f>SUM(LisäyksetVähennykset[[#This Row],[Kuntien yhdistymisavustus (-0,98 €/as)]:[TE25: Uudistuksen rahoituksen siirtymäajan porrastus (25 % kustannusperusteinen / 75 % vos-kriteerit)]])</f>
        <v>-8508678.7090845816</v>
      </c>
      <c r="R230" s="112"/>
    </row>
    <row r="231" spans="1:18" s="45" customFormat="1" x14ac:dyDescent="0.25">
      <c r="A231" s="239">
        <v>742</v>
      </c>
      <c r="B231" s="239" t="s">
        <v>238</v>
      </c>
      <c r="C231" s="326">
        <v>-944.72</v>
      </c>
      <c r="D231" s="121">
        <v>-1715.92</v>
      </c>
      <c r="E231" s="121">
        <v>-944.72</v>
      </c>
      <c r="F231" s="121">
        <v>-9.64</v>
      </c>
      <c r="G231" s="121">
        <v>-17621.920000000002</v>
      </c>
      <c r="H231" s="121">
        <v>-23279.4</v>
      </c>
      <c r="I231" s="121">
        <v>-3069.3803781253428</v>
      </c>
      <c r="J231" s="34">
        <v>175807.06339282446</v>
      </c>
      <c r="K231" s="34">
        <v>-28727.200000000001</v>
      </c>
      <c r="L231" s="34">
        <v>-11008.88</v>
      </c>
      <c r="M231" s="34">
        <v>-28352.804846587831</v>
      </c>
      <c r="N231" s="34">
        <v>-3749.96</v>
      </c>
      <c r="O231" s="449">
        <v>69020.326418453813</v>
      </c>
      <c r="P231" s="449">
        <v>16381.857802579278</v>
      </c>
      <c r="Q231" s="251">
        <f>SUM(LisäyksetVähennykset[[#This Row],[Kuntien yhdistymisavustus (-0,98 €/as)]:[TE25: Uudistuksen rahoituksen siirtymäajan porrastus (25 % kustannusperusteinen / 75 % vos-kriteerit)]])</f>
        <v>141784.70238914437</v>
      </c>
      <c r="R231" s="112"/>
    </row>
    <row r="232" spans="1:18" s="45" customFormat="1" x14ac:dyDescent="0.25">
      <c r="A232" s="239">
        <v>743</v>
      </c>
      <c r="B232" s="239" t="s">
        <v>239</v>
      </c>
      <c r="C232" s="326">
        <v>-65278.78</v>
      </c>
      <c r="D232" s="121">
        <v>-118567.58</v>
      </c>
      <c r="E232" s="121">
        <v>-65278.78</v>
      </c>
      <c r="F232" s="121">
        <v>-666.11</v>
      </c>
      <c r="G232" s="121">
        <v>-1217649.08</v>
      </c>
      <c r="H232" s="121">
        <v>-3256405.2033000002</v>
      </c>
      <c r="I232" s="121">
        <v>-8531579.612140391</v>
      </c>
      <c r="J232" s="34">
        <v>-2346085.3484222279</v>
      </c>
      <c r="K232" s="34">
        <v>-1985007.8</v>
      </c>
      <c r="L232" s="34">
        <v>-760697.62</v>
      </c>
      <c r="M232" s="34">
        <v>-679381.31026179111</v>
      </c>
      <c r="N232" s="34">
        <v>-259116.79</v>
      </c>
      <c r="O232" s="449">
        <v>2348341.8496672735</v>
      </c>
      <c r="P232" s="449">
        <v>45696.67879782035</v>
      </c>
      <c r="Q232" s="251">
        <f>SUM(LisäyksetVähennykset[[#This Row],[Kuntien yhdistymisavustus (-0,98 €/as)]:[TE25: Uudistuksen rahoituksen siirtymäajan porrastus (25 % kustannusperusteinen / 75 % vos-kriteerit)]])</f>
        <v>-16891675.485659316</v>
      </c>
      <c r="R232" s="112"/>
    </row>
    <row r="233" spans="1:18" s="45" customFormat="1" x14ac:dyDescent="0.25">
      <c r="A233" s="239">
        <v>746</v>
      </c>
      <c r="B233" s="239" t="s">
        <v>240</v>
      </c>
      <c r="C233" s="326">
        <v>-4510.9399999999996</v>
      </c>
      <c r="D233" s="121">
        <v>-8193.34</v>
      </c>
      <c r="E233" s="121">
        <v>-4510.9399999999996</v>
      </c>
      <c r="F233" s="121">
        <v>-46.03</v>
      </c>
      <c r="G233" s="121">
        <v>-84142.840000000011</v>
      </c>
      <c r="H233" s="121">
        <v>-147822.465</v>
      </c>
      <c r="I233" s="121">
        <v>-148717.32408441388</v>
      </c>
      <c r="J233" s="34">
        <v>-465453.84852149873</v>
      </c>
      <c r="K233" s="34">
        <v>-137169.4</v>
      </c>
      <c r="L233" s="34">
        <v>-52566.26</v>
      </c>
      <c r="M233" s="34">
        <v>-156277.8017362188</v>
      </c>
      <c r="N233" s="34">
        <v>-17905.670000000002</v>
      </c>
      <c r="O233" s="449">
        <v>117042.39976614976</v>
      </c>
      <c r="P233" s="449">
        <v>-32151.368029413417</v>
      </c>
      <c r="Q233" s="251">
        <f>SUM(LisäyksetVähennykset[[#This Row],[Kuntien yhdistymisavustus (-0,98 €/as)]:[TE25: Uudistuksen rahoituksen siirtymäajan porrastus (25 % kustannusperusteinen / 75 % vos-kriteerit)]])</f>
        <v>-1142425.8276053951</v>
      </c>
      <c r="R233" s="112"/>
    </row>
    <row r="234" spans="1:18" s="45" customFormat="1" x14ac:dyDescent="0.25">
      <c r="A234" s="239">
        <v>747</v>
      </c>
      <c r="B234" s="239" t="s">
        <v>241</v>
      </c>
      <c r="C234" s="326">
        <v>-1238.72</v>
      </c>
      <c r="D234" s="121">
        <v>-2249.92</v>
      </c>
      <c r="E234" s="121">
        <v>-1238.72</v>
      </c>
      <c r="F234" s="121">
        <v>-12.64</v>
      </c>
      <c r="G234" s="121">
        <v>-23105.920000000002</v>
      </c>
      <c r="H234" s="121">
        <v>-21813.5</v>
      </c>
      <c r="I234" s="121">
        <v>363573.27875279542</v>
      </c>
      <c r="J234" s="34">
        <v>238578.81171861166</v>
      </c>
      <c r="K234" s="34">
        <v>-37667.200000000004</v>
      </c>
      <c r="L234" s="34">
        <v>-14434.88</v>
      </c>
      <c r="M234" s="34">
        <v>-33813.572964797808</v>
      </c>
      <c r="N234" s="34">
        <v>-4916.96</v>
      </c>
      <c r="O234" s="449">
        <v>117217.8489052419</v>
      </c>
      <c r="P234" s="449">
        <v>3964.1169567416182</v>
      </c>
      <c r="Q234" s="251">
        <f>SUM(LisäyksetVähennykset[[#This Row],[Kuntien yhdistymisavustus (-0,98 €/as)]:[TE25: Uudistuksen rahoituksen siirtymäajan porrastus (25 % kustannusperusteinen / 75 % vos-kriteerit)]])</f>
        <v>582842.02336859284</v>
      </c>
      <c r="R234" s="112"/>
    </row>
    <row r="235" spans="1:18" s="45" customFormat="1" x14ac:dyDescent="0.25">
      <c r="A235" s="239">
        <v>748</v>
      </c>
      <c r="B235" s="239" t="s">
        <v>242</v>
      </c>
      <c r="C235" s="326">
        <v>-4707.92</v>
      </c>
      <c r="D235" s="121">
        <v>-8551.1200000000008</v>
      </c>
      <c r="E235" s="121">
        <v>-4707.92</v>
      </c>
      <c r="F235" s="121">
        <v>-48.04</v>
      </c>
      <c r="G235" s="121">
        <v>-87817.12000000001</v>
      </c>
      <c r="H235" s="121">
        <v>-84669.164999999994</v>
      </c>
      <c r="I235" s="121">
        <v>-828488.94256553904</v>
      </c>
      <c r="J235" s="34">
        <v>-767458.32781066978</v>
      </c>
      <c r="K235" s="34">
        <v>-143159.20000000001</v>
      </c>
      <c r="L235" s="34">
        <v>-54861.68</v>
      </c>
      <c r="M235" s="34">
        <v>-122371.20146135765</v>
      </c>
      <c r="N235" s="34">
        <v>-18687.560000000001</v>
      </c>
      <c r="O235" s="449">
        <v>128110.09448919812</v>
      </c>
      <c r="P235" s="449">
        <v>16044.194022714932</v>
      </c>
      <c r="Q235" s="251">
        <f>SUM(LisäyksetVähennykset[[#This Row],[Kuntien yhdistymisavustus (-0,98 €/as)]:[TE25: Uudistuksen rahoituksen siirtymäajan porrastus (25 % kustannusperusteinen / 75 % vos-kriteerit)]])</f>
        <v>-1981373.9083256533</v>
      </c>
      <c r="R235" s="112"/>
    </row>
    <row r="236" spans="1:18" s="45" customFormat="1" x14ac:dyDescent="0.25">
      <c r="A236" s="239">
        <v>749</v>
      </c>
      <c r="B236" s="239" t="s">
        <v>243</v>
      </c>
      <c r="C236" s="326">
        <v>-20843.62</v>
      </c>
      <c r="D236" s="121">
        <v>-37858.82</v>
      </c>
      <c r="E236" s="121">
        <v>-20843.62</v>
      </c>
      <c r="F236" s="121">
        <v>-212.69</v>
      </c>
      <c r="G236" s="121">
        <v>-388797.32</v>
      </c>
      <c r="H236" s="121">
        <v>-827843.76</v>
      </c>
      <c r="I236" s="121">
        <v>-1993593.6277813506</v>
      </c>
      <c r="J236" s="34">
        <v>-1614773.5081877732</v>
      </c>
      <c r="K236" s="34">
        <v>-633816.20000000007</v>
      </c>
      <c r="L236" s="34">
        <v>-242891.98</v>
      </c>
      <c r="M236" s="34">
        <v>-194308.52586915586</v>
      </c>
      <c r="N236" s="34">
        <v>-82736.41</v>
      </c>
      <c r="O236" s="449">
        <v>449324.04434690671</v>
      </c>
      <c r="P236" s="449">
        <v>-89117.66255595925</v>
      </c>
      <c r="Q236" s="251">
        <f>SUM(LisäyksetVähennykset[[#This Row],[Kuntien yhdistymisavustus (-0,98 €/as)]:[TE25: Uudistuksen rahoituksen siirtymäajan porrastus (25 % kustannusperusteinen / 75 % vos-kriteerit)]])</f>
        <v>-5698313.7000473328</v>
      </c>
      <c r="R236" s="112"/>
    </row>
    <row r="237" spans="1:18" s="45" customFormat="1" x14ac:dyDescent="0.25">
      <c r="A237" s="239">
        <v>751</v>
      </c>
      <c r="B237" s="239" t="s">
        <v>244</v>
      </c>
      <c r="C237" s="326">
        <v>-2722.44</v>
      </c>
      <c r="D237" s="121">
        <v>-4944.84</v>
      </c>
      <c r="E237" s="121">
        <v>-2722.44</v>
      </c>
      <c r="F237" s="121">
        <v>-27.78</v>
      </c>
      <c r="G237" s="121">
        <v>-50781.840000000004</v>
      </c>
      <c r="H237" s="121">
        <v>-49644.065000000002</v>
      </c>
      <c r="I237" s="121">
        <v>278470.92239572416</v>
      </c>
      <c r="J237" s="34">
        <v>-12160.24819051831</v>
      </c>
      <c r="K237" s="34">
        <v>-82784.400000000009</v>
      </c>
      <c r="L237" s="34">
        <v>-31724.76</v>
      </c>
      <c r="M237" s="34">
        <v>-58685.965769611983</v>
      </c>
      <c r="N237" s="34">
        <v>-10806.42</v>
      </c>
      <c r="O237" s="449">
        <v>154249.62439920762</v>
      </c>
      <c r="P237" s="449">
        <v>20635.491850648847</v>
      </c>
      <c r="Q237" s="251">
        <f>SUM(LisäyksetVähennykset[[#This Row],[Kuntien yhdistymisavustus (-0,98 €/as)]:[TE25: Uudistuksen rahoituksen siirtymäajan porrastus (25 % kustannusperusteinen / 75 % vos-kriteerit)]])</f>
        <v>146350.83968545031</v>
      </c>
      <c r="R237" s="112"/>
    </row>
    <row r="238" spans="1:18" s="45" customFormat="1" x14ac:dyDescent="0.25">
      <c r="A238" s="239">
        <v>753</v>
      </c>
      <c r="B238" s="239" t="s">
        <v>245</v>
      </c>
      <c r="C238" s="326">
        <v>-22369.48</v>
      </c>
      <c r="D238" s="121">
        <v>-40630.28</v>
      </c>
      <c r="E238" s="121">
        <v>-22369.48</v>
      </c>
      <c r="F238" s="121">
        <v>-228.26</v>
      </c>
      <c r="G238" s="121">
        <v>-417259.28</v>
      </c>
      <c r="H238" s="121">
        <v>-798825.54029999999</v>
      </c>
      <c r="I238" s="121">
        <v>6620333.6686252933</v>
      </c>
      <c r="J238" s="34">
        <v>2833985.6721362225</v>
      </c>
      <c r="K238" s="34">
        <v>-680214.8</v>
      </c>
      <c r="L238" s="34">
        <v>-260672.92</v>
      </c>
      <c r="M238" s="34">
        <v>-492734.7243972015</v>
      </c>
      <c r="N238" s="34">
        <v>-88793.14</v>
      </c>
      <c r="O238" s="449">
        <v>341565.96070901002</v>
      </c>
      <c r="P238" s="449">
        <v>-96958.669594550505</v>
      </c>
      <c r="Q238" s="251">
        <f>SUM(LisäyksetVähennykset[[#This Row],[Kuntien yhdistymisavustus (-0,98 €/as)]:[TE25: Uudistuksen rahoituksen siirtymäajan porrastus (25 % kustannusperusteinen / 75 % vos-kriteerit)]])</f>
        <v>6874828.7271787757</v>
      </c>
      <c r="R238" s="112"/>
    </row>
    <row r="239" spans="1:18" s="45" customFormat="1" x14ac:dyDescent="0.25">
      <c r="A239" s="239">
        <v>755</v>
      </c>
      <c r="B239" s="239" t="s">
        <v>246</v>
      </c>
      <c r="C239" s="326">
        <v>-6058.36</v>
      </c>
      <c r="D239" s="121">
        <v>-11003.960000000001</v>
      </c>
      <c r="E239" s="121">
        <v>-6058.36</v>
      </c>
      <c r="F239" s="121">
        <v>-61.82</v>
      </c>
      <c r="G239" s="121">
        <v>-113006.96</v>
      </c>
      <c r="H239" s="121">
        <v>-188733.04</v>
      </c>
      <c r="I239" s="121">
        <v>948316.28074108204</v>
      </c>
      <c r="J239" s="34">
        <v>825005.51290088997</v>
      </c>
      <c r="K239" s="34">
        <v>-184223.6</v>
      </c>
      <c r="L239" s="34">
        <v>-70598.44</v>
      </c>
      <c r="M239" s="34">
        <v>-111363.40509846537</v>
      </c>
      <c r="N239" s="34">
        <v>-24047.98</v>
      </c>
      <c r="O239" s="449">
        <v>93995.482876760303</v>
      </c>
      <c r="P239" s="449">
        <v>-39786.943282015593</v>
      </c>
      <c r="Q239" s="251">
        <f>SUM(LisäyksetVähennykset[[#This Row],[Kuntien yhdistymisavustus (-0,98 €/as)]:[TE25: Uudistuksen rahoituksen siirtymäajan porrastus (25 % kustannusperusteinen / 75 % vos-kriteerit)]])</f>
        <v>1112374.4081382514</v>
      </c>
      <c r="R239" s="112"/>
    </row>
    <row r="240" spans="1:18" s="45" customFormat="1" x14ac:dyDescent="0.25">
      <c r="A240" s="239">
        <v>758</v>
      </c>
      <c r="B240" s="239" t="s">
        <v>247</v>
      </c>
      <c r="C240" s="326">
        <v>-7964.46</v>
      </c>
      <c r="D240" s="121">
        <v>-14466.06</v>
      </c>
      <c r="E240" s="121">
        <v>-7964.46</v>
      </c>
      <c r="F240" s="121">
        <v>-81.27</v>
      </c>
      <c r="G240" s="121">
        <v>-148561.56</v>
      </c>
      <c r="H240" s="121">
        <v>-158945.83499999999</v>
      </c>
      <c r="I240" s="121">
        <v>-2318562.9125566757</v>
      </c>
      <c r="J240" s="34">
        <v>-668284.20715145709</v>
      </c>
      <c r="K240" s="34">
        <v>-242184.6</v>
      </c>
      <c r="L240" s="34">
        <v>-92810.34</v>
      </c>
      <c r="M240" s="34">
        <v>-114758.72179491351</v>
      </c>
      <c r="N240" s="34">
        <v>-31614.030000000002</v>
      </c>
      <c r="O240" s="449">
        <v>288221.85638741188</v>
      </c>
      <c r="P240" s="449">
        <v>31540.650365003268</v>
      </c>
      <c r="Q240" s="251">
        <f>SUM(LisäyksetVähennykset[[#This Row],[Kuntien yhdistymisavustus (-0,98 €/as)]:[TE25: Uudistuksen rahoituksen siirtymäajan porrastus (25 % kustannusperusteinen / 75 % vos-kriteerit)]])</f>
        <v>-3486435.9497506311</v>
      </c>
      <c r="R240" s="112"/>
    </row>
    <row r="241" spans="1:18" s="45" customFormat="1" x14ac:dyDescent="0.25">
      <c r="A241" s="239">
        <v>759</v>
      </c>
      <c r="B241" s="239" t="s">
        <v>248</v>
      </c>
      <c r="C241" s="326">
        <v>-1764</v>
      </c>
      <c r="D241" s="121">
        <v>-3204</v>
      </c>
      <c r="E241" s="121">
        <v>-1764</v>
      </c>
      <c r="F241" s="121">
        <v>-18</v>
      </c>
      <c r="G241" s="121">
        <v>-32904</v>
      </c>
      <c r="H241" s="121">
        <v>-61283.360000000001</v>
      </c>
      <c r="I241" s="121">
        <v>82997.477848417751</v>
      </c>
      <c r="J241" s="34">
        <v>-81873.787123462927</v>
      </c>
      <c r="K241" s="34">
        <v>-53640</v>
      </c>
      <c r="L241" s="34">
        <v>-20556</v>
      </c>
      <c r="M241" s="34">
        <v>-38076.292149770212</v>
      </c>
      <c r="N241" s="34">
        <v>-7002</v>
      </c>
      <c r="O241" s="449">
        <v>104922.27628552589</v>
      </c>
      <c r="P241" s="449">
        <v>4993.4670267524925</v>
      </c>
      <c r="Q241" s="251">
        <f>SUM(LisäyksetVähennykset[[#This Row],[Kuntien yhdistymisavustus (-0,98 €/as)]:[TE25: Uudistuksen rahoituksen siirtymäajan porrastus (25 % kustannusperusteinen / 75 % vos-kriteerit)]])</f>
        <v>-109172.218112537</v>
      </c>
      <c r="R241" s="112"/>
    </row>
    <row r="242" spans="1:18" s="45" customFormat="1" x14ac:dyDescent="0.25">
      <c r="A242" s="239">
        <v>761</v>
      </c>
      <c r="B242" s="239" t="s">
        <v>249</v>
      </c>
      <c r="C242" s="326">
        <v>-8260.42</v>
      </c>
      <c r="D242" s="121">
        <v>-15003.62</v>
      </c>
      <c r="E242" s="121">
        <v>-8260.42</v>
      </c>
      <c r="F242" s="121">
        <v>-84.29</v>
      </c>
      <c r="G242" s="121">
        <v>-154082.12</v>
      </c>
      <c r="H242" s="121">
        <v>-265283.42009999999</v>
      </c>
      <c r="I242" s="121">
        <v>1184243.7799134771</v>
      </c>
      <c r="J242" s="34">
        <v>394791.52716640104</v>
      </c>
      <c r="K242" s="34">
        <v>-251184.2</v>
      </c>
      <c r="L242" s="34">
        <v>-96259.18</v>
      </c>
      <c r="M242" s="34">
        <v>-146412.76262237233</v>
      </c>
      <c r="N242" s="34">
        <v>-32788.81</v>
      </c>
      <c r="O242" s="449">
        <v>338786.76433060638</v>
      </c>
      <c r="P242" s="449">
        <v>29452.898381371575</v>
      </c>
      <c r="Q242" s="251">
        <f>SUM(LisäyksetVähennykset[[#This Row],[Kuntien yhdistymisavustus (-0,98 €/as)]:[TE25: Uudistuksen rahoituksen siirtymäajan porrastus (25 % kustannusperusteinen / 75 % vos-kriteerit)]])</f>
        <v>969655.72706948407</v>
      </c>
      <c r="R242" s="112"/>
    </row>
    <row r="243" spans="1:18" s="45" customFormat="1" x14ac:dyDescent="0.25">
      <c r="A243" s="239">
        <v>762</v>
      </c>
      <c r="B243" s="239" t="s">
        <v>250</v>
      </c>
      <c r="C243" s="326">
        <v>-3498.6</v>
      </c>
      <c r="D243" s="121">
        <v>-6354.6</v>
      </c>
      <c r="E243" s="121">
        <v>-3498.6</v>
      </c>
      <c r="F243" s="121">
        <v>-35.700000000000003</v>
      </c>
      <c r="G243" s="121">
        <v>-65259.600000000006</v>
      </c>
      <c r="H243" s="121">
        <v>-124171.52</v>
      </c>
      <c r="I243" s="121">
        <v>1133334.640933282</v>
      </c>
      <c r="J243" s="34">
        <v>467342.7138801596</v>
      </c>
      <c r="K243" s="34">
        <v>-106386</v>
      </c>
      <c r="L243" s="34">
        <v>-40769.4</v>
      </c>
      <c r="M243" s="34">
        <v>-90548.601435847057</v>
      </c>
      <c r="N243" s="34">
        <v>-13887.300000000001</v>
      </c>
      <c r="O243" s="449">
        <v>217142.2437134097</v>
      </c>
      <c r="P243" s="449">
        <v>6772.6840174753888</v>
      </c>
      <c r="Q243" s="251">
        <f>SUM(LisäyksetVähennykset[[#This Row],[Kuntien yhdistymisavustus (-0,98 €/as)]:[TE25: Uudistuksen rahoituksen siirtymäajan porrastus (25 % kustannusperusteinen / 75 % vos-kriteerit)]])</f>
        <v>1370182.3611084796</v>
      </c>
      <c r="R243" s="112"/>
    </row>
    <row r="244" spans="1:18" s="45" customFormat="1" x14ac:dyDescent="0.25">
      <c r="A244" s="239">
        <v>765</v>
      </c>
      <c r="B244" s="239" t="s">
        <v>251</v>
      </c>
      <c r="C244" s="326">
        <v>-9981.2999999999993</v>
      </c>
      <c r="D244" s="121">
        <v>-18129.3</v>
      </c>
      <c r="E244" s="121">
        <v>-9981.2999999999993</v>
      </c>
      <c r="F244" s="121">
        <v>-101.85000000000001</v>
      </c>
      <c r="G244" s="121">
        <v>-186181.80000000002</v>
      </c>
      <c r="H244" s="121">
        <v>-240537.43210000001</v>
      </c>
      <c r="I244" s="121">
        <v>-1043874.4614051267</v>
      </c>
      <c r="J244" s="34">
        <v>-43763.368009950151</v>
      </c>
      <c r="K244" s="34">
        <v>-303513</v>
      </c>
      <c r="L244" s="34">
        <v>-116312.7</v>
      </c>
      <c r="M244" s="34">
        <v>-129446.19801174803</v>
      </c>
      <c r="N244" s="34">
        <v>-39619.65</v>
      </c>
      <c r="O244" s="449">
        <v>340727.63510704495</v>
      </c>
      <c r="P244" s="449">
        <v>102247.04249372793</v>
      </c>
      <c r="Q244" s="251">
        <f>SUM(LisäyksetVähennykset[[#This Row],[Kuntien yhdistymisavustus (-0,98 €/as)]:[TE25: Uudistuksen rahoituksen siirtymäajan porrastus (25 % kustannusperusteinen / 75 % vos-kriteerit)]])</f>
        <v>-1698467.6819260516</v>
      </c>
      <c r="R244" s="112"/>
    </row>
    <row r="245" spans="1:18" s="45" customFormat="1" x14ac:dyDescent="0.25">
      <c r="A245" s="239">
        <v>768</v>
      </c>
      <c r="B245" s="239" t="s">
        <v>252</v>
      </c>
      <c r="C245" s="326">
        <v>-2313.7799999999997</v>
      </c>
      <c r="D245" s="121">
        <v>-4202.58</v>
      </c>
      <c r="E245" s="121">
        <v>-2313.7799999999997</v>
      </c>
      <c r="F245" s="121">
        <v>-23.61</v>
      </c>
      <c r="G245" s="121">
        <v>-43159.08</v>
      </c>
      <c r="H245" s="121">
        <v>-105980.55499999999</v>
      </c>
      <c r="I245" s="121">
        <v>356138.01502340147</v>
      </c>
      <c r="J245" s="34">
        <v>498629.1044436068</v>
      </c>
      <c r="K245" s="34">
        <v>-70357.8</v>
      </c>
      <c r="L245" s="34">
        <v>-26962.62</v>
      </c>
      <c r="M245" s="34">
        <v>-59453.282851036565</v>
      </c>
      <c r="N245" s="34">
        <v>-9184.2900000000009</v>
      </c>
      <c r="O245" s="449">
        <v>85039.764611373394</v>
      </c>
      <c r="P245" s="449">
        <v>15530.870498171229</v>
      </c>
      <c r="Q245" s="251">
        <f>SUM(LisäyksetVähennykset[[#This Row],[Kuntien yhdistymisavustus (-0,98 €/as)]:[TE25: Uudistuksen rahoituksen siirtymäajan porrastus (25 % kustannusperusteinen / 75 % vos-kriteerit)]])</f>
        <v>631386.37672551628</v>
      </c>
      <c r="R245" s="112"/>
    </row>
    <row r="246" spans="1:18" s="45" customFormat="1" x14ac:dyDescent="0.25">
      <c r="A246" s="239">
        <v>777</v>
      </c>
      <c r="B246" s="239" t="s">
        <v>253</v>
      </c>
      <c r="C246" s="326">
        <v>-6897.24</v>
      </c>
      <c r="D246" s="121">
        <v>-12527.64</v>
      </c>
      <c r="E246" s="121">
        <v>-6897.24</v>
      </c>
      <c r="F246" s="121">
        <v>-70.38</v>
      </c>
      <c r="G246" s="121">
        <v>-128654.64000000001</v>
      </c>
      <c r="H246" s="121">
        <v>-210349.08674999999</v>
      </c>
      <c r="I246" s="121">
        <v>299371.21545643284</v>
      </c>
      <c r="J246" s="34">
        <v>306249.59167889925</v>
      </c>
      <c r="K246" s="34">
        <v>-209732.4</v>
      </c>
      <c r="L246" s="34">
        <v>-80373.960000000006</v>
      </c>
      <c r="M246" s="34">
        <v>-170999.15365201858</v>
      </c>
      <c r="N246" s="34">
        <v>-27377.82</v>
      </c>
      <c r="O246" s="449">
        <v>336891.68591774703</v>
      </c>
      <c r="P246" s="449">
        <v>49831.521288249991</v>
      </c>
      <c r="Q246" s="251">
        <f>SUM(LisäyksetVähennykset[[#This Row],[Kuntien yhdistymisavustus (-0,98 €/as)]:[TE25: Uudistuksen rahoituksen siirtymäajan porrastus (25 % kustannusperusteinen / 75 % vos-kriteerit)]])</f>
        <v>138464.45393931051</v>
      </c>
      <c r="R246" s="112"/>
    </row>
    <row r="247" spans="1:18" s="45" customFormat="1" x14ac:dyDescent="0.25">
      <c r="A247" s="239">
        <v>778</v>
      </c>
      <c r="B247" s="239" t="s">
        <v>254</v>
      </c>
      <c r="C247" s="326">
        <v>-6499.36</v>
      </c>
      <c r="D247" s="121">
        <v>-11804.960000000001</v>
      </c>
      <c r="E247" s="121">
        <v>-6499.36</v>
      </c>
      <c r="F247" s="121">
        <v>-66.320000000000007</v>
      </c>
      <c r="G247" s="121">
        <v>-121232.96000000001</v>
      </c>
      <c r="H247" s="121">
        <v>-320964.28594999999</v>
      </c>
      <c r="I247" s="121">
        <v>735153.47764505388</v>
      </c>
      <c r="J247" s="34">
        <v>-10742.358656135601</v>
      </c>
      <c r="K247" s="34">
        <v>-197633.6</v>
      </c>
      <c r="L247" s="34">
        <v>-75737.440000000002</v>
      </c>
      <c r="M247" s="34">
        <v>-75168.748586141781</v>
      </c>
      <c r="N247" s="34">
        <v>-25798.48</v>
      </c>
      <c r="O247" s="449">
        <v>254897.80241741706</v>
      </c>
      <c r="P247" s="449">
        <v>27202.262762775645</v>
      </c>
      <c r="Q247" s="251">
        <f>SUM(LisäyksetVähennykset[[#This Row],[Kuntien yhdistymisavustus (-0,98 €/as)]:[TE25: Uudistuksen rahoituksen siirtymäajan porrastus (25 % kustannusperusteinen / 75 % vos-kriteerit)]])</f>
        <v>165105.66963296919</v>
      </c>
      <c r="R247" s="112"/>
    </row>
    <row r="248" spans="1:18" s="45" customFormat="1" x14ac:dyDescent="0.25">
      <c r="A248" s="239">
        <v>781</v>
      </c>
      <c r="B248" s="239" t="s">
        <v>255</v>
      </c>
      <c r="C248" s="326">
        <v>-3359.44</v>
      </c>
      <c r="D248" s="121">
        <v>-6101.84</v>
      </c>
      <c r="E248" s="121">
        <v>-3359.44</v>
      </c>
      <c r="F248" s="121">
        <v>-34.28</v>
      </c>
      <c r="G248" s="121">
        <v>-62663.840000000004</v>
      </c>
      <c r="H248" s="121">
        <v>-89453.345000000001</v>
      </c>
      <c r="I248" s="121">
        <v>1784046.2085390668</v>
      </c>
      <c r="J248" s="34">
        <v>1473916.0018639104</v>
      </c>
      <c r="K248" s="34">
        <v>-102154.40000000001</v>
      </c>
      <c r="L248" s="34">
        <v>-39147.760000000002</v>
      </c>
      <c r="M248" s="34">
        <v>-73498.272617390248</v>
      </c>
      <c r="N248" s="34">
        <v>-13334.92</v>
      </c>
      <c r="O248" s="449">
        <v>148225.7752360914</v>
      </c>
      <c r="P248" s="449">
        <v>18942.99364499787</v>
      </c>
      <c r="Q248" s="251">
        <f>SUM(LisäyksetVähennykset[[#This Row],[Kuntien yhdistymisavustus (-0,98 €/as)]:[TE25: Uudistuksen rahoituksen siirtymäajan porrastus (25 % kustannusperusteinen / 75 % vos-kriteerit)]])</f>
        <v>3032023.4416666767</v>
      </c>
      <c r="R248" s="112"/>
    </row>
    <row r="249" spans="1:18" s="45" customFormat="1" x14ac:dyDescent="0.25">
      <c r="A249" s="239">
        <v>783</v>
      </c>
      <c r="B249" s="239" t="s">
        <v>256</v>
      </c>
      <c r="C249" s="326">
        <v>-6130.88</v>
      </c>
      <c r="D249" s="121">
        <v>-11135.68</v>
      </c>
      <c r="E249" s="121">
        <v>-6130.88</v>
      </c>
      <c r="F249" s="121">
        <v>-62.56</v>
      </c>
      <c r="G249" s="121">
        <v>-114359.68000000001</v>
      </c>
      <c r="H249" s="121">
        <v>-155241.36840000001</v>
      </c>
      <c r="I249" s="121">
        <v>-115446.19249187982</v>
      </c>
      <c r="J249" s="34">
        <v>-27131.259344781731</v>
      </c>
      <c r="K249" s="34">
        <v>-186428.80000000002</v>
      </c>
      <c r="L249" s="34">
        <v>-71443.520000000004</v>
      </c>
      <c r="M249" s="34">
        <v>-42387.21370684624</v>
      </c>
      <c r="N249" s="34">
        <v>-24335.84</v>
      </c>
      <c r="O249" s="449">
        <v>243239.7698566193</v>
      </c>
      <c r="P249" s="449">
        <v>-29556.190482223697</v>
      </c>
      <c r="Q249" s="251">
        <f>SUM(LisäyksetVähennykset[[#This Row],[Kuntien yhdistymisavustus (-0,98 €/as)]:[TE25: Uudistuksen rahoituksen siirtymäajan porrastus (25 % kustannusperusteinen / 75 % vos-kriteerit)]])</f>
        <v>-546550.29456911213</v>
      </c>
      <c r="R249" s="112"/>
    </row>
    <row r="250" spans="1:18" s="104" customFormat="1" x14ac:dyDescent="0.25">
      <c r="A250" s="237">
        <v>785</v>
      </c>
      <c r="B250" s="239" t="s">
        <v>257</v>
      </c>
      <c r="C250" s="326">
        <v>-2529.38</v>
      </c>
      <c r="D250" s="121">
        <v>-4594.18</v>
      </c>
      <c r="E250" s="121">
        <v>-2529.38</v>
      </c>
      <c r="F250" s="121">
        <v>-25.810000000000002</v>
      </c>
      <c r="G250" s="121">
        <v>-47180.68</v>
      </c>
      <c r="H250" s="121">
        <v>-94456.952499999999</v>
      </c>
      <c r="I250" s="121">
        <v>1389779.8217081872</v>
      </c>
      <c r="J250" s="121">
        <v>907192.51222863339</v>
      </c>
      <c r="K250" s="121">
        <v>-76913.8</v>
      </c>
      <c r="L250" s="121">
        <v>-29475.02</v>
      </c>
      <c r="M250" s="34">
        <v>-110333.00769384239</v>
      </c>
      <c r="N250" s="34">
        <v>-10040.09</v>
      </c>
      <c r="O250" s="450">
        <v>166358.83877064177</v>
      </c>
      <c r="P250" s="450">
        <v>33027.723679678675</v>
      </c>
      <c r="Q250" s="251">
        <f>SUM(LisäyksetVähennykset[[#This Row],[Kuntien yhdistymisavustus (-0,98 €/as)]:[TE25: Uudistuksen rahoituksen siirtymäajan porrastus (25 % kustannusperusteinen / 75 % vos-kriteerit)]])</f>
        <v>2118280.5961932982</v>
      </c>
      <c r="R250" s="60"/>
    </row>
    <row r="251" spans="1:18" s="45" customFormat="1" x14ac:dyDescent="0.25">
      <c r="A251" s="239">
        <v>790</v>
      </c>
      <c r="B251" s="239" t="s">
        <v>258</v>
      </c>
      <c r="C251" s="326">
        <v>-22994.720000000001</v>
      </c>
      <c r="D251" s="121">
        <v>-41765.919999999998</v>
      </c>
      <c r="E251" s="121">
        <v>-22994.720000000001</v>
      </c>
      <c r="F251" s="121">
        <v>-234.64000000000001</v>
      </c>
      <c r="G251" s="121">
        <v>-428921.92000000004</v>
      </c>
      <c r="H251" s="121">
        <v>-1090176.2098999999</v>
      </c>
      <c r="I251" s="121">
        <v>2354296.3529862952</v>
      </c>
      <c r="J251" s="34">
        <v>27573.378897085815</v>
      </c>
      <c r="K251" s="34">
        <v>-699227.20000000007</v>
      </c>
      <c r="L251" s="34">
        <v>-267958.88</v>
      </c>
      <c r="M251" s="34">
        <v>-330499.53696174966</v>
      </c>
      <c r="N251" s="34">
        <v>-91274.96</v>
      </c>
      <c r="O251" s="449">
        <v>1248133.5713915871</v>
      </c>
      <c r="P251" s="449">
        <v>-60762.040964916348</v>
      </c>
      <c r="Q251" s="251">
        <f>SUM(LisäyksetVähennykset[[#This Row],[Kuntien yhdistymisavustus (-0,98 €/as)]:[TE25: Uudistuksen rahoituksen siirtymäajan porrastus (25 % kustannusperusteinen / 75 % vos-kriteerit)]])</f>
        <v>573192.55544830207</v>
      </c>
      <c r="R251" s="112"/>
    </row>
    <row r="252" spans="1:18" s="45" customFormat="1" x14ac:dyDescent="0.25">
      <c r="A252" s="239">
        <v>791</v>
      </c>
      <c r="B252" s="239" t="s">
        <v>259</v>
      </c>
      <c r="C252" s="326">
        <v>-4839.24</v>
      </c>
      <c r="D252" s="121">
        <v>-8789.64</v>
      </c>
      <c r="E252" s="121">
        <v>-4839.24</v>
      </c>
      <c r="F252" s="121">
        <v>-49.38</v>
      </c>
      <c r="G252" s="121">
        <v>-90266.64</v>
      </c>
      <c r="H252" s="121">
        <v>-99284.132500000007</v>
      </c>
      <c r="I252" s="121">
        <v>554688.42463979241</v>
      </c>
      <c r="J252" s="34">
        <v>-21256.130743870901</v>
      </c>
      <c r="K252" s="34">
        <v>-147152.4</v>
      </c>
      <c r="L252" s="34">
        <v>-56391.96</v>
      </c>
      <c r="M252" s="34">
        <v>-143602.71138601162</v>
      </c>
      <c r="N252" s="34">
        <v>-19208.82</v>
      </c>
      <c r="O252" s="449">
        <v>194480.34122731857</v>
      </c>
      <c r="P252" s="449">
        <v>5920.8621452344087</v>
      </c>
      <c r="Q252" s="251">
        <f>SUM(LisäyksetVähennykset[[#This Row],[Kuntien yhdistymisavustus (-0,98 €/as)]:[TE25: Uudistuksen rahoituksen siirtymäajan porrastus (25 % kustannusperusteinen / 75 % vos-kriteerit)]])</f>
        <v>159409.33338246285</v>
      </c>
      <c r="R252" s="112"/>
    </row>
    <row r="253" spans="1:18" s="45" customFormat="1" x14ac:dyDescent="0.25">
      <c r="A253" s="239">
        <v>831</v>
      </c>
      <c r="B253" s="239" t="s">
        <v>260</v>
      </c>
      <c r="C253" s="326">
        <v>-4504.08</v>
      </c>
      <c r="D253" s="121">
        <v>-8180.88</v>
      </c>
      <c r="E253" s="121">
        <v>-4504.08</v>
      </c>
      <c r="F253" s="121">
        <v>-45.96</v>
      </c>
      <c r="G253" s="121">
        <v>-84014.88</v>
      </c>
      <c r="H253" s="121">
        <v>-94919.5</v>
      </c>
      <c r="I253" s="121">
        <v>101281.78612818329</v>
      </c>
      <c r="J253" s="34">
        <v>32454.857600918676</v>
      </c>
      <c r="K253" s="34">
        <v>-136960.80000000002</v>
      </c>
      <c r="L253" s="34">
        <v>-52486.32</v>
      </c>
      <c r="M253" s="34">
        <v>-65916.43949750677</v>
      </c>
      <c r="N253" s="34">
        <v>-17878.440000000002</v>
      </c>
      <c r="O253" s="449">
        <v>184131.70252893542</v>
      </c>
      <c r="P253" s="449">
        <v>23737.09562128126</v>
      </c>
      <c r="Q253" s="251">
        <f>SUM(LisäyksetVähennykset[[#This Row],[Kuntien yhdistymisavustus (-0,98 €/as)]:[TE25: Uudistuksen rahoituksen siirtymäajan porrastus (25 % kustannusperusteinen / 75 % vos-kriteerit)]])</f>
        <v>-127805.93761818817</v>
      </c>
      <c r="R253" s="112"/>
    </row>
    <row r="254" spans="1:18" s="45" customFormat="1" x14ac:dyDescent="0.25">
      <c r="A254" s="239">
        <v>832</v>
      </c>
      <c r="B254" s="239" t="s">
        <v>261</v>
      </c>
      <c r="C254" s="326">
        <v>-3583.86</v>
      </c>
      <c r="D254" s="121">
        <v>-6509.46</v>
      </c>
      <c r="E254" s="121">
        <v>-3583.86</v>
      </c>
      <c r="F254" s="121">
        <v>-36.57</v>
      </c>
      <c r="G254" s="121">
        <v>-66849.960000000006</v>
      </c>
      <c r="H254" s="121">
        <v>-96082.725000000006</v>
      </c>
      <c r="I254" s="121">
        <v>1613949.5257217507</v>
      </c>
      <c r="J254" s="34">
        <v>859637.75228881021</v>
      </c>
      <c r="K254" s="34">
        <v>-108978.6</v>
      </c>
      <c r="L254" s="34">
        <v>-41762.94</v>
      </c>
      <c r="M254" s="34">
        <v>-181106.78122142644</v>
      </c>
      <c r="N254" s="34">
        <v>-14225.73</v>
      </c>
      <c r="O254" s="449">
        <v>227658.11825650599</v>
      </c>
      <c r="P254" s="449">
        <v>32054.754955865603</v>
      </c>
      <c r="Q254" s="251">
        <f>SUM(LisäyksetVähennykset[[#This Row],[Kuntien yhdistymisavustus (-0,98 €/as)]:[TE25: Uudistuksen rahoituksen siirtymäajan porrastus (25 % kustannusperusteinen / 75 % vos-kriteerit)]])</f>
        <v>2210579.6650015055</v>
      </c>
      <c r="R254" s="112"/>
    </row>
    <row r="255" spans="1:18" s="45" customFormat="1" x14ac:dyDescent="0.25">
      <c r="A255" s="239">
        <v>833</v>
      </c>
      <c r="B255" s="239" t="s">
        <v>262</v>
      </c>
      <c r="C255" s="326">
        <v>-1658.16</v>
      </c>
      <c r="D255" s="121">
        <v>-3011.76</v>
      </c>
      <c r="E255" s="121">
        <v>-1658.16</v>
      </c>
      <c r="F255" s="121">
        <v>-16.920000000000002</v>
      </c>
      <c r="G255" s="121">
        <v>-30929.760000000002</v>
      </c>
      <c r="H255" s="121">
        <v>-36977.167500000003</v>
      </c>
      <c r="I255" s="121">
        <v>446074.66432930698</v>
      </c>
      <c r="J255" s="34">
        <v>509110.40129738202</v>
      </c>
      <c r="K255" s="34">
        <v>-50421.599999999999</v>
      </c>
      <c r="L255" s="34">
        <v>-19322.64</v>
      </c>
      <c r="M255" s="34">
        <v>-38895.010605867064</v>
      </c>
      <c r="N255" s="34">
        <v>-6581.88</v>
      </c>
      <c r="O255" s="449">
        <v>44608.159186095101</v>
      </c>
      <c r="P255" s="449">
        <v>-6232.6730245145518</v>
      </c>
      <c r="Q255" s="251">
        <f>SUM(LisäyksetVähennykset[[#This Row],[Kuntien yhdistymisavustus (-0,98 €/as)]:[TE25: Uudistuksen rahoituksen siirtymäajan porrastus (25 % kustannusperusteinen / 75 % vos-kriteerit)]])</f>
        <v>804087.49368240254</v>
      </c>
      <c r="R255" s="112"/>
    </row>
    <row r="256" spans="1:18" s="45" customFormat="1" x14ac:dyDescent="0.25">
      <c r="A256" s="239">
        <v>834</v>
      </c>
      <c r="B256" s="239" t="s">
        <v>263</v>
      </c>
      <c r="C256" s="326">
        <v>-5715.36</v>
      </c>
      <c r="D256" s="121">
        <v>-10380.960000000001</v>
      </c>
      <c r="E256" s="121">
        <v>-5715.36</v>
      </c>
      <c r="F256" s="121">
        <v>-58.32</v>
      </c>
      <c r="G256" s="121">
        <v>-106608.96000000001</v>
      </c>
      <c r="H256" s="121">
        <v>-121103.44500000001</v>
      </c>
      <c r="I256" s="121">
        <v>1625120.9558775544</v>
      </c>
      <c r="J256" s="34">
        <v>733645.47523331118</v>
      </c>
      <c r="K256" s="34">
        <v>-173793.6</v>
      </c>
      <c r="L256" s="34">
        <v>-66601.440000000002</v>
      </c>
      <c r="M256" s="34">
        <v>-113987.32408254711</v>
      </c>
      <c r="N256" s="34">
        <v>-22686.48</v>
      </c>
      <c r="O256" s="449">
        <v>177836.14951506059</v>
      </c>
      <c r="P256" s="449">
        <v>-10146.561524481629</v>
      </c>
      <c r="Q256" s="251">
        <f>SUM(LisäyksetVähennykset[[#This Row],[Kuntien yhdistymisavustus (-0,98 €/as)]:[TE25: Uudistuksen rahoituksen siirtymäajan porrastus (25 % kustannusperusteinen / 75 % vos-kriteerit)]])</f>
        <v>1899804.7700188975</v>
      </c>
      <c r="R256" s="112"/>
    </row>
    <row r="257" spans="1:18" s="45" customFormat="1" x14ac:dyDescent="0.25">
      <c r="A257" s="239">
        <v>837</v>
      </c>
      <c r="B257" s="239" t="s">
        <v>264</v>
      </c>
      <c r="C257" s="326">
        <v>-254976.4</v>
      </c>
      <c r="D257" s="121">
        <v>-463120.4</v>
      </c>
      <c r="E257" s="121">
        <v>-254976.4</v>
      </c>
      <c r="F257" s="121">
        <v>-2601.8000000000002</v>
      </c>
      <c r="G257" s="121">
        <v>-4756090.4000000004</v>
      </c>
      <c r="H257" s="121">
        <v>-26442752.296050001</v>
      </c>
      <c r="I257" s="121">
        <v>-34937811.825379469</v>
      </c>
      <c r="J257" s="34">
        <v>-1052489.13509655</v>
      </c>
      <c r="K257" s="34">
        <v>-7753364</v>
      </c>
      <c r="L257" s="34">
        <v>-2971255.6</v>
      </c>
      <c r="M257" s="34">
        <v>-566396.28789974342</v>
      </c>
      <c r="N257" s="34">
        <v>-1012100.2000000001</v>
      </c>
      <c r="O257" s="449">
        <v>16575384.939725727</v>
      </c>
      <c r="P257" s="449">
        <v>178215.01838826574</v>
      </c>
      <c r="Q257" s="251">
        <f>SUM(LisäyksetVähennykset[[#This Row],[Kuntien yhdistymisavustus (-0,98 €/as)]:[TE25: Uudistuksen rahoituksen siirtymäajan porrastus (25 % kustannusperusteinen / 75 % vos-kriteerit)]])</f>
        <v>-63714334.786311783</v>
      </c>
      <c r="R257" s="112"/>
    </row>
    <row r="258" spans="1:18" s="45" customFormat="1" x14ac:dyDescent="0.25">
      <c r="A258" s="239">
        <v>844</v>
      </c>
      <c r="B258" s="239" t="s">
        <v>265</v>
      </c>
      <c r="C258" s="326">
        <v>-1360.24</v>
      </c>
      <c r="D258" s="121">
        <v>-2470.64</v>
      </c>
      <c r="E258" s="121">
        <v>-1360.24</v>
      </c>
      <c r="F258" s="121">
        <v>-13.88</v>
      </c>
      <c r="G258" s="121">
        <v>-25372.640000000003</v>
      </c>
      <c r="H258" s="121">
        <v>-39655.144999999997</v>
      </c>
      <c r="I258" s="121">
        <v>155770.66059490759</v>
      </c>
      <c r="J258" s="34">
        <v>-6090.6908733183473</v>
      </c>
      <c r="K258" s="34">
        <v>-41362.400000000001</v>
      </c>
      <c r="L258" s="34">
        <v>-15850.96</v>
      </c>
      <c r="M258" s="34">
        <v>-21897.469709746478</v>
      </c>
      <c r="N258" s="34">
        <v>-5399.3200000000006</v>
      </c>
      <c r="O258" s="449">
        <v>59775.822805782707</v>
      </c>
      <c r="P258" s="449">
        <v>230.72185087944672</v>
      </c>
      <c r="Q258" s="251">
        <f>SUM(LisäyksetVähennykset[[#This Row],[Kuntien yhdistymisavustus (-0,98 €/as)]:[TE25: Uudistuksen rahoituksen siirtymäajan porrastus (25 % kustannusperusteinen / 75 % vos-kriteerit)]])</f>
        <v>54943.579668504906</v>
      </c>
      <c r="R258" s="112"/>
    </row>
    <row r="259" spans="1:18" s="45" customFormat="1" x14ac:dyDescent="0.25">
      <c r="A259" s="239">
        <v>845</v>
      </c>
      <c r="B259" s="239" t="s">
        <v>266</v>
      </c>
      <c r="C259" s="326">
        <v>-2769.48</v>
      </c>
      <c r="D259" s="121">
        <v>-5030.28</v>
      </c>
      <c r="E259" s="121">
        <v>-2769.48</v>
      </c>
      <c r="F259" s="121">
        <v>-28.26</v>
      </c>
      <c r="G259" s="121">
        <v>-51659.280000000006</v>
      </c>
      <c r="H259" s="121">
        <v>-83484.140899999999</v>
      </c>
      <c r="I259" s="121">
        <v>211787.08367977914</v>
      </c>
      <c r="J259" s="34">
        <v>-12101.074233386835</v>
      </c>
      <c r="K259" s="34">
        <v>-84214.8</v>
      </c>
      <c r="L259" s="34">
        <v>-32272.92</v>
      </c>
      <c r="M259" s="34">
        <v>-79321.407424157995</v>
      </c>
      <c r="N259" s="34">
        <v>-10993.140000000001</v>
      </c>
      <c r="O259" s="449">
        <v>108127.50962420581</v>
      </c>
      <c r="P259" s="449">
        <v>15137.445959072335</v>
      </c>
      <c r="Q259" s="251">
        <f>SUM(LisäyksetVähennykset[[#This Row],[Kuntien yhdistymisavustus (-0,98 €/as)]:[TE25: Uudistuksen rahoituksen siirtymäajan porrastus (25 % kustannusperusteinen / 75 % vos-kriteerit)]])</f>
        <v>-29592.22329448755</v>
      </c>
      <c r="R259" s="112"/>
    </row>
    <row r="260" spans="1:18" s="45" customFormat="1" x14ac:dyDescent="0.25">
      <c r="A260" s="239">
        <v>846</v>
      </c>
      <c r="B260" s="239" t="s">
        <v>267</v>
      </c>
      <c r="C260" s="326">
        <v>-4568.76</v>
      </c>
      <c r="D260" s="121">
        <v>-8298.36</v>
      </c>
      <c r="E260" s="121">
        <v>-4568.76</v>
      </c>
      <c r="F260" s="121">
        <v>-46.62</v>
      </c>
      <c r="G260" s="121">
        <v>-85221.36</v>
      </c>
      <c r="H260" s="121">
        <v>-100887.32</v>
      </c>
      <c r="I260" s="121">
        <v>1311932.4279102779</v>
      </c>
      <c r="J260" s="34">
        <v>169350.82723355357</v>
      </c>
      <c r="K260" s="34">
        <v>-138927.6</v>
      </c>
      <c r="L260" s="34">
        <v>-53240.04</v>
      </c>
      <c r="M260" s="34">
        <v>-116212.5373442261</v>
      </c>
      <c r="N260" s="34">
        <v>-18135.18</v>
      </c>
      <c r="O260" s="449">
        <v>248403.36689690748</v>
      </c>
      <c r="P260" s="449">
        <v>20919.301679984012</v>
      </c>
      <c r="Q260" s="251">
        <f>SUM(LisäyksetVähennykset[[#This Row],[Kuntien yhdistymisavustus (-0,98 €/as)]:[TE25: Uudistuksen rahoituksen siirtymäajan porrastus (25 % kustannusperusteinen / 75 % vos-kriteerit)]])</f>
        <v>1220499.3863764966</v>
      </c>
      <c r="R260" s="112"/>
    </row>
    <row r="261" spans="1:18" s="45" customFormat="1" x14ac:dyDescent="0.25">
      <c r="A261" s="239">
        <v>848</v>
      </c>
      <c r="B261" s="239" t="s">
        <v>268</v>
      </c>
      <c r="C261" s="326">
        <v>-3896.48</v>
      </c>
      <c r="D261" s="121">
        <v>-7077.28</v>
      </c>
      <c r="E261" s="121">
        <v>-3896.48</v>
      </c>
      <c r="F261" s="121">
        <v>-39.76</v>
      </c>
      <c r="G261" s="121">
        <v>-72681.279999999999</v>
      </c>
      <c r="H261" s="121">
        <v>-138868.87705000001</v>
      </c>
      <c r="I261" s="121">
        <v>38291.144048307695</v>
      </c>
      <c r="J261" s="34">
        <v>-1136.7688538780192</v>
      </c>
      <c r="K261" s="34">
        <v>-118484.8</v>
      </c>
      <c r="L261" s="34">
        <v>-45405.919999999998</v>
      </c>
      <c r="M261" s="34">
        <v>-96020.782385125247</v>
      </c>
      <c r="N261" s="34">
        <v>-15466.640000000001</v>
      </c>
      <c r="O261" s="449">
        <v>336426.54632570501</v>
      </c>
      <c r="P261" s="449">
        <v>118746.61092352496</v>
      </c>
      <c r="Q261" s="251">
        <f>SUM(LisäyksetVähennykset[[#This Row],[Kuntien yhdistymisavustus (-0,98 €/as)]:[TE25: Uudistuksen rahoituksen siirtymäajan porrastus (25 % kustannusperusteinen / 75 % vos-kriteerit)]])</f>
        <v>-9510.7669914655708</v>
      </c>
      <c r="R261" s="112"/>
    </row>
    <row r="262" spans="1:18" s="45" customFormat="1" x14ac:dyDescent="0.25">
      <c r="A262" s="239">
        <v>849</v>
      </c>
      <c r="B262" s="239" t="s">
        <v>269</v>
      </c>
      <c r="C262" s="326">
        <v>-2743.02</v>
      </c>
      <c r="D262" s="121">
        <v>-4982.22</v>
      </c>
      <c r="E262" s="121">
        <v>-2743.02</v>
      </c>
      <c r="F262" s="121">
        <v>-27.990000000000002</v>
      </c>
      <c r="G262" s="121">
        <v>-51165.72</v>
      </c>
      <c r="H262" s="121">
        <v>-81307.19</v>
      </c>
      <c r="I262" s="121">
        <v>699450.09426301043</v>
      </c>
      <c r="J262" s="34">
        <v>30606.281426735764</v>
      </c>
      <c r="K262" s="34">
        <v>-83410.2</v>
      </c>
      <c r="L262" s="34">
        <v>-31964.579999999998</v>
      </c>
      <c r="M262" s="34">
        <v>-97047.537502480671</v>
      </c>
      <c r="N262" s="34">
        <v>-10888.11</v>
      </c>
      <c r="O262" s="449">
        <v>124786.5122456785</v>
      </c>
      <c r="P262" s="449">
        <v>1256.0256047153307</v>
      </c>
      <c r="Q262" s="251">
        <f>SUM(LisäyksetVähennykset[[#This Row],[Kuntien yhdistymisavustus (-0,98 €/as)]:[TE25: Uudistuksen rahoituksen siirtymäajan porrastus (25 % kustannusperusteinen / 75 % vos-kriteerit)]])</f>
        <v>489819.32603765937</v>
      </c>
      <c r="R262" s="112"/>
    </row>
    <row r="263" spans="1:18" s="45" customFormat="1" x14ac:dyDescent="0.25">
      <c r="A263" s="239">
        <v>850</v>
      </c>
      <c r="B263" s="239" t="s">
        <v>270</v>
      </c>
      <c r="C263" s="326">
        <v>-2302.02</v>
      </c>
      <c r="D263" s="121">
        <v>-4181.22</v>
      </c>
      <c r="E263" s="121">
        <v>-2302.02</v>
      </c>
      <c r="F263" s="121">
        <v>-23.490000000000002</v>
      </c>
      <c r="G263" s="121">
        <v>-42939.72</v>
      </c>
      <c r="H263" s="121">
        <v>-51859.033000000003</v>
      </c>
      <c r="I263" s="121">
        <v>254195.90239234566</v>
      </c>
      <c r="J263" s="34">
        <v>144055.95807529634</v>
      </c>
      <c r="K263" s="34">
        <v>-70000.2</v>
      </c>
      <c r="L263" s="34">
        <v>-26825.579999999998</v>
      </c>
      <c r="M263" s="34">
        <v>-62171.018797788427</v>
      </c>
      <c r="N263" s="34">
        <v>-9137.61</v>
      </c>
      <c r="O263" s="449">
        <v>71337.085225554809</v>
      </c>
      <c r="P263" s="449">
        <v>3346.3925090187331</v>
      </c>
      <c r="Q263" s="251">
        <f>SUM(LisäyksetVähennykset[[#This Row],[Kuntien yhdistymisavustus (-0,98 €/as)]:[TE25: Uudistuksen rahoituksen siirtymäajan porrastus (25 % kustannusperusteinen / 75 % vos-kriteerit)]])</f>
        <v>201193.42640442713</v>
      </c>
      <c r="R263" s="112"/>
    </row>
    <row r="264" spans="1:18" s="45" customFormat="1" x14ac:dyDescent="0.25">
      <c r="A264" s="239">
        <v>851</v>
      </c>
      <c r="B264" s="239" t="s">
        <v>271</v>
      </c>
      <c r="C264" s="326">
        <v>-20539.82</v>
      </c>
      <c r="D264" s="121">
        <v>-37307.020000000004</v>
      </c>
      <c r="E264" s="121">
        <v>-20539.82</v>
      </c>
      <c r="F264" s="121">
        <v>-209.59</v>
      </c>
      <c r="G264" s="121">
        <v>-383130.52</v>
      </c>
      <c r="H264" s="121">
        <v>-865721.05579999997</v>
      </c>
      <c r="I264" s="121">
        <v>-3437002.791325904</v>
      </c>
      <c r="J264" s="34">
        <v>-1815985.4153980576</v>
      </c>
      <c r="K264" s="34">
        <v>-624578.20000000007</v>
      </c>
      <c r="L264" s="34">
        <v>-239351.78</v>
      </c>
      <c r="M264" s="34">
        <v>-162964.1495953764</v>
      </c>
      <c r="N264" s="34">
        <v>-81530.510000000009</v>
      </c>
      <c r="O264" s="449">
        <v>848280.83302312926</v>
      </c>
      <c r="P264" s="449">
        <v>85099.514386293245</v>
      </c>
      <c r="Q264" s="251">
        <f>SUM(LisäyksetVähennykset[[#This Row],[Kuntien yhdistymisavustus (-0,98 €/as)]:[TE25: Uudistuksen rahoituksen siirtymäajan porrastus (25 % kustannusperusteinen / 75 % vos-kriteerit)]])</f>
        <v>-6755480.3247099156</v>
      </c>
      <c r="R264" s="112"/>
    </row>
    <row r="265" spans="1:18" s="45" customFormat="1" x14ac:dyDescent="0.25">
      <c r="A265" s="239">
        <v>853</v>
      </c>
      <c r="B265" s="239" t="s">
        <v>272</v>
      </c>
      <c r="C265" s="326">
        <v>-201951.54</v>
      </c>
      <c r="D265" s="121">
        <v>-366809.94</v>
      </c>
      <c r="E265" s="121">
        <v>-201951.54</v>
      </c>
      <c r="F265" s="121">
        <v>-2060.73</v>
      </c>
      <c r="G265" s="121">
        <v>-3767014.4400000004</v>
      </c>
      <c r="H265" s="121">
        <v>-17036645.276999999</v>
      </c>
      <c r="I265" s="121">
        <v>-21134452.432889041</v>
      </c>
      <c r="J265" s="34">
        <v>-836466.15116564953</v>
      </c>
      <c r="K265" s="34">
        <v>-6140975.4000000004</v>
      </c>
      <c r="L265" s="34">
        <v>-2353353.66</v>
      </c>
      <c r="M265" s="34">
        <v>-972835.57723310706</v>
      </c>
      <c r="N265" s="34">
        <v>-801623.97</v>
      </c>
      <c r="O265" s="449">
        <v>8199381.0425101593</v>
      </c>
      <c r="P265" s="449">
        <v>321653.4627442807</v>
      </c>
      <c r="Q265" s="251">
        <f>SUM(LisäyksetVähennykset[[#This Row],[Kuntien yhdistymisavustus (-0,98 €/as)]:[TE25: Uudistuksen rahoituksen siirtymäajan porrastus (25 % kustannusperusteinen / 75 % vos-kriteerit)]])</f>
        <v>-45295106.153033353</v>
      </c>
      <c r="R265" s="112"/>
    </row>
    <row r="266" spans="1:18" s="45" customFormat="1" x14ac:dyDescent="0.25">
      <c r="A266" s="239">
        <v>854</v>
      </c>
      <c r="B266" s="239" t="s">
        <v>273</v>
      </c>
      <c r="C266" s="326">
        <v>-3127.18</v>
      </c>
      <c r="D266" s="121">
        <v>-5679.9800000000005</v>
      </c>
      <c r="E266" s="121">
        <v>-3127.18</v>
      </c>
      <c r="F266" s="121">
        <v>-31.91</v>
      </c>
      <c r="G266" s="121">
        <v>-58331.48</v>
      </c>
      <c r="H266" s="121">
        <v>-74923.56</v>
      </c>
      <c r="I266" s="121">
        <v>-258340.35137623077</v>
      </c>
      <c r="J266" s="34">
        <v>-203826.51957744564</v>
      </c>
      <c r="K266" s="34">
        <v>-95091.8</v>
      </c>
      <c r="L266" s="34">
        <v>-36441.22</v>
      </c>
      <c r="M266" s="34">
        <v>-52058.789229910806</v>
      </c>
      <c r="N266" s="34">
        <v>-12412.99</v>
      </c>
      <c r="O266" s="449">
        <v>115085.06166224676</v>
      </c>
      <c r="P266" s="449">
        <v>40954.447714230395</v>
      </c>
      <c r="Q266" s="251">
        <f>SUM(LisäyksetVähennykset[[#This Row],[Kuntien yhdistymisavustus (-0,98 €/as)]:[TE25: Uudistuksen rahoituksen siirtymäajan porrastus (25 % kustannusperusteinen / 75 % vos-kriteerit)]])</f>
        <v>-647353.45080711006</v>
      </c>
      <c r="R266" s="112"/>
    </row>
    <row r="267" spans="1:18" s="45" customFormat="1" x14ac:dyDescent="0.25">
      <c r="A267" s="239">
        <v>857</v>
      </c>
      <c r="B267" s="239" t="s">
        <v>274</v>
      </c>
      <c r="C267" s="326">
        <v>-2264.7799999999997</v>
      </c>
      <c r="D267" s="121">
        <v>-4113.58</v>
      </c>
      <c r="E267" s="121">
        <v>-2264.7799999999997</v>
      </c>
      <c r="F267" s="121">
        <v>-23.11</v>
      </c>
      <c r="G267" s="121">
        <v>-42245.08</v>
      </c>
      <c r="H267" s="121">
        <v>-129619.88499999999</v>
      </c>
      <c r="I267" s="121">
        <v>-1022230.9657185172</v>
      </c>
      <c r="J267" s="34">
        <v>-605624.904905551</v>
      </c>
      <c r="K267" s="34">
        <v>-68867.8</v>
      </c>
      <c r="L267" s="34">
        <v>-26391.62</v>
      </c>
      <c r="M267" s="34">
        <v>0</v>
      </c>
      <c r="N267" s="34">
        <v>-8989.7900000000009</v>
      </c>
      <c r="O267" s="449">
        <v>50604.445785028976</v>
      </c>
      <c r="P267" s="449">
        <v>-2646.7303292408033</v>
      </c>
      <c r="Q267" s="251">
        <f>SUM(LisäyksetVähennykset[[#This Row],[Kuntien yhdistymisavustus (-0,98 €/as)]:[TE25: Uudistuksen rahoituksen siirtymäajan porrastus (25 % kustannusperusteinen / 75 % vos-kriteerit)]])</f>
        <v>-1864678.5801682801</v>
      </c>
      <c r="R267" s="112"/>
    </row>
    <row r="268" spans="1:18" s="45" customFormat="1" x14ac:dyDescent="0.25">
      <c r="A268" s="239">
        <v>858</v>
      </c>
      <c r="B268" s="239" t="s">
        <v>275</v>
      </c>
      <c r="C268" s="326">
        <v>-41380.5</v>
      </c>
      <c r="D268" s="121">
        <v>-75160.5</v>
      </c>
      <c r="E268" s="121">
        <v>-41380.5</v>
      </c>
      <c r="F268" s="121">
        <v>-422.25</v>
      </c>
      <c r="G268" s="121">
        <v>-771873</v>
      </c>
      <c r="H268" s="121">
        <v>-1601415.1767</v>
      </c>
      <c r="I268" s="121">
        <v>6582324.6886532791</v>
      </c>
      <c r="J268" s="34">
        <v>1391167.6701589655</v>
      </c>
      <c r="K268" s="34">
        <v>-1258305</v>
      </c>
      <c r="L268" s="34">
        <v>-482209.5</v>
      </c>
      <c r="M268" s="34">
        <v>-686969.84939269314</v>
      </c>
      <c r="N268" s="34">
        <v>-164255.25</v>
      </c>
      <c r="O268" s="449">
        <v>817808.97040225379</v>
      </c>
      <c r="P268" s="449">
        <v>-280061.40172281023</v>
      </c>
      <c r="Q268" s="251">
        <f>SUM(LisäyksetVähennykset[[#This Row],[Kuntien yhdistymisavustus (-0,98 €/as)]:[TE25: Uudistuksen rahoituksen siirtymäajan porrastus (25 % kustannusperusteinen / 75 % vos-kriteerit)]])</f>
        <v>3387868.4013989954</v>
      </c>
      <c r="R268" s="112"/>
    </row>
    <row r="269" spans="1:18" s="45" customFormat="1" x14ac:dyDescent="0.25">
      <c r="A269" s="239">
        <v>859</v>
      </c>
      <c r="B269" s="239" t="s">
        <v>276</v>
      </c>
      <c r="C269" s="326">
        <v>-6370.98</v>
      </c>
      <c r="D269" s="121">
        <v>-11571.78</v>
      </c>
      <c r="E269" s="121">
        <v>-6370.98</v>
      </c>
      <c r="F269" s="121">
        <v>-65.010000000000005</v>
      </c>
      <c r="G269" s="121">
        <v>-118838.28000000001</v>
      </c>
      <c r="H269" s="121">
        <v>-114560.74249999999</v>
      </c>
      <c r="I269" s="121">
        <v>-1586681.3789111814</v>
      </c>
      <c r="J269" s="34">
        <v>-1576450.7459361888</v>
      </c>
      <c r="K269" s="34">
        <v>-193729.80000000002</v>
      </c>
      <c r="L269" s="34">
        <v>-74241.42</v>
      </c>
      <c r="M269" s="34">
        <v>-255131.5306179825</v>
      </c>
      <c r="N269" s="34">
        <v>-25288.89</v>
      </c>
      <c r="O269" s="449">
        <v>160187.735593911</v>
      </c>
      <c r="P269" s="449">
        <v>-10304.48649793338</v>
      </c>
      <c r="Q269" s="251">
        <f>SUM(LisäyksetVähennykset[[#This Row],[Kuntien yhdistymisavustus (-0,98 €/as)]:[TE25: Uudistuksen rahoituksen siirtymäajan porrastus (25 % kustannusperusteinen / 75 % vos-kriteerit)]])</f>
        <v>-3819418.2888693754</v>
      </c>
      <c r="R269" s="112"/>
    </row>
    <row r="270" spans="1:18" s="45" customFormat="1" x14ac:dyDescent="0.25">
      <c r="A270" s="239">
        <v>886</v>
      </c>
      <c r="B270" s="239" t="s">
        <v>277</v>
      </c>
      <c r="C270" s="326">
        <v>-12134.36</v>
      </c>
      <c r="D270" s="121">
        <v>-22039.96</v>
      </c>
      <c r="E270" s="121">
        <v>-12134.36</v>
      </c>
      <c r="F270" s="121">
        <v>-123.82000000000001</v>
      </c>
      <c r="G270" s="121">
        <v>-226342.96000000002</v>
      </c>
      <c r="H270" s="121">
        <v>-361168.92</v>
      </c>
      <c r="I270" s="121">
        <v>-566700.24027050578</v>
      </c>
      <c r="J270" s="34">
        <v>-393384.99224478105</v>
      </c>
      <c r="K270" s="34">
        <v>-368983.60000000003</v>
      </c>
      <c r="L270" s="34">
        <v>-141402.44</v>
      </c>
      <c r="M270" s="34">
        <v>-170120.66048676858</v>
      </c>
      <c r="N270" s="34">
        <v>-48165.98</v>
      </c>
      <c r="O270" s="449">
        <v>471578.77823340788</v>
      </c>
      <c r="P270" s="449">
        <v>-32536.622866702295</v>
      </c>
      <c r="Q270" s="251">
        <f>SUM(LisäyksetVähennykset[[#This Row],[Kuntien yhdistymisavustus (-0,98 €/as)]:[TE25: Uudistuksen rahoituksen siirtymäajan porrastus (25 % kustannusperusteinen / 75 % vos-kriteerit)]])</f>
        <v>-1883660.1376353498</v>
      </c>
      <c r="R270" s="112"/>
    </row>
    <row r="271" spans="1:18" s="45" customFormat="1" x14ac:dyDescent="0.25">
      <c r="A271" s="239">
        <v>887</v>
      </c>
      <c r="B271" s="239" t="s">
        <v>278</v>
      </c>
      <c r="C271" s="326">
        <v>-4403.1400000000003</v>
      </c>
      <c r="D271" s="121">
        <v>-7997.54</v>
      </c>
      <c r="E271" s="121">
        <v>-4403.1400000000003</v>
      </c>
      <c r="F271" s="121">
        <v>-44.93</v>
      </c>
      <c r="G271" s="121">
        <v>-82132.040000000008</v>
      </c>
      <c r="H271" s="121">
        <v>-196379.465</v>
      </c>
      <c r="I271" s="121">
        <v>-584514.75388125516</v>
      </c>
      <c r="J271" s="34">
        <v>-144242.04996373664</v>
      </c>
      <c r="K271" s="34">
        <v>-133891.4</v>
      </c>
      <c r="L271" s="34">
        <v>-51310.06</v>
      </c>
      <c r="M271" s="34">
        <v>-50421.708654742775</v>
      </c>
      <c r="N271" s="34">
        <v>-17477.77</v>
      </c>
      <c r="O271" s="449">
        <v>453127.65363271011</v>
      </c>
      <c r="P271" s="449">
        <v>13348.74524063991</v>
      </c>
      <c r="Q271" s="251">
        <f>SUM(LisäyksetVähennykset[[#This Row],[Kuntien yhdistymisavustus (-0,98 €/as)]:[TE25: Uudistuksen rahoituksen siirtymäajan porrastus (25 % kustannusperusteinen / 75 % vos-kriteerit)]])</f>
        <v>-810741.59862638463</v>
      </c>
      <c r="R271" s="112"/>
    </row>
    <row r="272" spans="1:18" s="45" customFormat="1" x14ac:dyDescent="0.25">
      <c r="A272" s="239">
        <v>889</v>
      </c>
      <c r="B272" s="239" t="s">
        <v>279</v>
      </c>
      <c r="C272" s="326">
        <v>-2416.6799999999998</v>
      </c>
      <c r="D272" s="121">
        <v>-4389.4800000000005</v>
      </c>
      <c r="E272" s="121">
        <v>-2416.6799999999998</v>
      </c>
      <c r="F272" s="121">
        <v>-24.66</v>
      </c>
      <c r="G272" s="121">
        <v>-45078.48</v>
      </c>
      <c r="H272" s="121">
        <v>-38062.493999999999</v>
      </c>
      <c r="I272" s="121">
        <v>1056890.4771927751</v>
      </c>
      <c r="J272" s="34">
        <v>270834.0734890743</v>
      </c>
      <c r="K272" s="34">
        <v>-73486.8</v>
      </c>
      <c r="L272" s="34">
        <v>-28161.72</v>
      </c>
      <c r="M272" s="34">
        <v>-107070.91378501595</v>
      </c>
      <c r="N272" s="34">
        <v>-9592.74</v>
      </c>
      <c r="O272" s="449">
        <v>111564.88392448131</v>
      </c>
      <c r="P272" s="449">
        <v>10982.143667384596</v>
      </c>
      <c r="Q272" s="251">
        <f>SUM(LisäyksetVähennykset[[#This Row],[Kuntien yhdistymisavustus (-0,98 €/as)]:[TE25: Uudistuksen rahoituksen siirtymäajan porrastus (25 % kustannusperusteinen / 75 % vos-kriteerit)]])</f>
        <v>1139570.9304886991</v>
      </c>
      <c r="R272" s="112"/>
    </row>
    <row r="273" spans="1:18" s="45" customFormat="1" x14ac:dyDescent="0.25">
      <c r="A273" s="239">
        <v>890</v>
      </c>
      <c r="B273" s="239" t="s">
        <v>280</v>
      </c>
      <c r="C273" s="326">
        <v>-1114.26</v>
      </c>
      <c r="D273" s="121">
        <v>-2023.8600000000001</v>
      </c>
      <c r="E273" s="121">
        <v>-1114.26</v>
      </c>
      <c r="F273" s="121">
        <v>-11.370000000000001</v>
      </c>
      <c r="G273" s="121">
        <v>-20784.36</v>
      </c>
      <c r="H273" s="121">
        <v>-23438.445</v>
      </c>
      <c r="I273" s="121">
        <v>-40856.341757125891</v>
      </c>
      <c r="J273" s="34">
        <v>406828.15113754955</v>
      </c>
      <c r="K273" s="34">
        <v>-33882.6</v>
      </c>
      <c r="L273" s="34">
        <v>-12984.539999999999</v>
      </c>
      <c r="M273" s="34">
        <v>-55201.852140666619</v>
      </c>
      <c r="N273" s="34">
        <v>-4422.93</v>
      </c>
      <c r="O273" s="449">
        <v>23437.960974083602</v>
      </c>
      <c r="P273" s="449">
        <v>-5664.2050675411556</v>
      </c>
      <c r="Q273" s="251">
        <f>SUM(LisäyksetVähennykset[[#This Row],[Kuntien yhdistymisavustus (-0,98 €/as)]:[TE25: Uudistuksen rahoituksen siirtymäajan porrastus (25 % kustannusperusteinen / 75 % vos-kriteerit)]])</f>
        <v>228767.08814629956</v>
      </c>
      <c r="R273" s="112"/>
    </row>
    <row r="274" spans="1:18" s="45" customFormat="1" x14ac:dyDescent="0.25">
      <c r="A274" s="239">
        <v>892</v>
      </c>
      <c r="B274" s="239" t="s">
        <v>281</v>
      </c>
      <c r="C274" s="326">
        <v>-3583.86</v>
      </c>
      <c r="D274" s="121">
        <v>-6509.46</v>
      </c>
      <c r="E274" s="121">
        <v>-3583.86</v>
      </c>
      <c r="F274" s="121">
        <v>-36.57</v>
      </c>
      <c r="G274" s="121">
        <v>-66849.960000000006</v>
      </c>
      <c r="H274" s="121">
        <v>-73060.580449999994</v>
      </c>
      <c r="I274" s="121">
        <v>508333.85078588972</v>
      </c>
      <c r="J274" s="34">
        <v>24190.205491376353</v>
      </c>
      <c r="K274" s="34">
        <v>-108978.6</v>
      </c>
      <c r="L274" s="34">
        <v>-41762.94</v>
      </c>
      <c r="M274" s="34">
        <v>-157804.98806236355</v>
      </c>
      <c r="N274" s="34">
        <v>-14225.73</v>
      </c>
      <c r="O274" s="449">
        <v>170256.092341804</v>
      </c>
      <c r="P274" s="449">
        <v>-7785.641534109207</v>
      </c>
      <c r="Q274" s="251">
        <f>SUM(LisäyksetVähennykset[[#This Row],[Kuntien yhdistymisavustus (-0,98 €/as)]:[TE25: Uudistuksen rahoituksen siirtymäajan porrastus (25 % kustannusperusteinen / 75 % vos-kriteerit)]])</f>
        <v>218597.9585725973</v>
      </c>
      <c r="R274" s="112"/>
    </row>
    <row r="275" spans="1:18" s="45" customFormat="1" x14ac:dyDescent="0.25">
      <c r="A275" s="239">
        <v>893</v>
      </c>
      <c r="B275" s="239" t="s">
        <v>282</v>
      </c>
      <c r="C275" s="326">
        <v>-7290.22</v>
      </c>
      <c r="D275" s="121">
        <v>-13241.42</v>
      </c>
      <c r="E275" s="121">
        <v>-7290.22</v>
      </c>
      <c r="F275" s="121">
        <v>-74.39</v>
      </c>
      <c r="G275" s="121">
        <v>-135984.92000000001</v>
      </c>
      <c r="H275" s="121">
        <v>-152309.21625</v>
      </c>
      <c r="I275" s="121">
        <v>-485579.53028233338</v>
      </c>
      <c r="J275" s="34">
        <v>-31421.371236813739</v>
      </c>
      <c r="K275" s="34">
        <v>-221682.2</v>
      </c>
      <c r="L275" s="34">
        <v>-84953.38</v>
      </c>
      <c r="M275" s="34">
        <v>-193163.48090629542</v>
      </c>
      <c r="N275" s="34">
        <v>-28937.71</v>
      </c>
      <c r="O275" s="449">
        <v>277877.13168577017</v>
      </c>
      <c r="P275" s="449">
        <v>-33443.008241414442</v>
      </c>
      <c r="Q275" s="251">
        <f>SUM(LisäyksetVähennykset[[#This Row],[Kuntien yhdistymisavustus (-0,98 €/as)]:[TE25: Uudistuksen rahoituksen siirtymäajan porrastus (25 % kustannusperusteinen / 75 % vos-kriteerit)]])</f>
        <v>-1117493.9352310868</v>
      </c>
      <c r="R275" s="112"/>
    </row>
    <row r="276" spans="1:18" s="45" customFormat="1" x14ac:dyDescent="0.25">
      <c r="A276" s="239">
        <v>895</v>
      </c>
      <c r="B276" s="239" t="s">
        <v>283</v>
      </c>
      <c r="C276" s="326">
        <v>-14517.72</v>
      </c>
      <c r="D276" s="121">
        <v>-26368.920000000002</v>
      </c>
      <c r="E276" s="121">
        <v>-14517.72</v>
      </c>
      <c r="F276" s="121">
        <v>-148.14000000000001</v>
      </c>
      <c r="G276" s="121">
        <v>-270799.92000000004</v>
      </c>
      <c r="H276" s="121">
        <v>-509432.63624999998</v>
      </c>
      <c r="I276" s="121">
        <v>678745.99915357633</v>
      </c>
      <c r="J276" s="34">
        <v>620140.28944092453</v>
      </c>
      <c r="K276" s="34">
        <v>-441457.2</v>
      </c>
      <c r="L276" s="34">
        <v>-169175.88</v>
      </c>
      <c r="M276" s="34">
        <v>-113575.97182804503</v>
      </c>
      <c r="N276" s="34">
        <v>-57626.46</v>
      </c>
      <c r="O276" s="449">
        <v>863279.94855961599</v>
      </c>
      <c r="P276" s="449">
        <v>77684.045468980039</v>
      </c>
      <c r="Q276" s="251">
        <f>SUM(LisäyksetVähennykset[[#This Row],[Kuntien yhdistymisavustus (-0,98 €/as)]:[TE25: Uudistuksen rahoituksen siirtymäajan porrastus (25 % kustannusperusteinen / 75 % vos-kriteerit)]])</f>
        <v>622229.7145450518</v>
      </c>
      <c r="R276" s="112"/>
    </row>
    <row r="277" spans="1:18" s="45" customFormat="1" x14ac:dyDescent="0.25">
      <c r="A277" s="239">
        <v>905</v>
      </c>
      <c r="B277" s="239" t="s">
        <v>284</v>
      </c>
      <c r="C277" s="326">
        <v>-68953.78</v>
      </c>
      <c r="D277" s="121">
        <v>-125242.58</v>
      </c>
      <c r="E277" s="121">
        <v>-68953.78</v>
      </c>
      <c r="F277" s="121">
        <v>-703.61</v>
      </c>
      <c r="G277" s="121">
        <v>-1286199.08</v>
      </c>
      <c r="H277" s="121">
        <v>-3781865.2134500002</v>
      </c>
      <c r="I277" s="121">
        <v>-14660741.097493727</v>
      </c>
      <c r="J277" s="34">
        <v>-4831177.7472783942</v>
      </c>
      <c r="K277" s="34">
        <v>-2096757.8</v>
      </c>
      <c r="L277" s="34">
        <v>-803522.62</v>
      </c>
      <c r="M277" s="34">
        <v>-449777.31364257057</v>
      </c>
      <c r="N277" s="34">
        <v>-273704.29000000004</v>
      </c>
      <c r="O277" s="449">
        <v>3494124.0174267404</v>
      </c>
      <c r="P277" s="449">
        <v>-18879.917667092755</v>
      </c>
      <c r="Q277" s="251">
        <f>SUM(LisäyksetVähennykset[[#This Row],[Kuntien yhdistymisavustus (-0,98 €/as)]:[TE25: Uudistuksen rahoituksen siirtymäajan porrastus (25 % kustannusperusteinen / 75 % vos-kriteerit)]])</f>
        <v>-24972354.812105045</v>
      </c>
      <c r="R277" s="112"/>
    </row>
    <row r="278" spans="1:18" s="45" customFormat="1" x14ac:dyDescent="0.25">
      <c r="A278" s="239">
        <v>908</v>
      </c>
      <c r="B278" s="239" t="s">
        <v>285</v>
      </c>
      <c r="C278" s="326">
        <v>-20430.060000000001</v>
      </c>
      <c r="D278" s="121">
        <v>-37107.660000000003</v>
      </c>
      <c r="E278" s="121">
        <v>-20430.060000000001</v>
      </c>
      <c r="F278" s="121">
        <v>-208.47</v>
      </c>
      <c r="G278" s="121">
        <v>-381083.16000000003</v>
      </c>
      <c r="H278" s="121">
        <v>-731477.68160000001</v>
      </c>
      <c r="I278" s="121">
        <v>-2366758.386520341</v>
      </c>
      <c r="J278" s="34">
        <v>-436763.59741836047</v>
      </c>
      <c r="K278" s="34">
        <v>-621240.6</v>
      </c>
      <c r="L278" s="34">
        <v>-238072.74</v>
      </c>
      <c r="M278" s="34">
        <v>-188221.72817096504</v>
      </c>
      <c r="N278" s="34">
        <v>-81094.83</v>
      </c>
      <c r="O278" s="449">
        <v>1147290.5997017133</v>
      </c>
      <c r="P278" s="449">
        <v>-38398.585691014887</v>
      </c>
      <c r="Q278" s="251">
        <f>SUM(LisäyksetVähennykset[[#This Row],[Kuntien yhdistymisavustus (-0,98 €/as)]:[TE25: Uudistuksen rahoituksen siirtymäajan porrastus (25 % kustannusperusteinen / 75 % vos-kriteerit)]])</f>
        <v>-4013996.9596989676</v>
      </c>
      <c r="R278" s="112"/>
    </row>
    <row r="279" spans="1:18" s="45" customFormat="1" x14ac:dyDescent="0.25">
      <c r="A279" s="239">
        <v>915</v>
      </c>
      <c r="B279" s="239" t="s">
        <v>286</v>
      </c>
      <c r="C279" s="326">
        <v>-19275.62</v>
      </c>
      <c r="D279" s="121">
        <v>-35010.82</v>
      </c>
      <c r="E279" s="121">
        <v>-19275.62</v>
      </c>
      <c r="F279" s="121">
        <v>-196.69</v>
      </c>
      <c r="G279" s="121">
        <v>-359549.32</v>
      </c>
      <c r="H279" s="121">
        <v>-1301485.2593499999</v>
      </c>
      <c r="I279" s="121">
        <v>-283286.14605132048</v>
      </c>
      <c r="J279" s="34">
        <v>-83515.587068630979</v>
      </c>
      <c r="K279" s="34">
        <v>-586136.20000000007</v>
      </c>
      <c r="L279" s="34">
        <v>-224619.98</v>
      </c>
      <c r="M279" s="34">
        <v>-143022.24134831314</v>
      </c>
      <c r="N279" s="34">
        <v>-76512.41</v>
      </c>
      <c r="O279" s="449">
        <v>1463530.1649426175</v>
      </c>
      <c r="P279" s="449">
        <v>61695.403446223354</v>
      </c>
      <c r="Q279" s="251">
        <f>SUM(LisäyksetVähennykset[[#This Row],[Kuntien yhdistymisavustus (-0,98 €/as)]:[TE25: Uudistuksen rahoituksen siirtymäajan porrastus (25 % kustannusperusteinen / 75 % vos-kriteerit)]])</f>
        <v>-1606660.3254294239</v>
      </c>
      <c r="R279" s="112"/>
    </row>
    <row r="280" spans="1:18" s="45" customFormat="1" x14ac:dyDescent="0.25">
      <c r="A280" s="239">
        <v>918</v>
      </c>
      <c r="B280" s="239" t="s">
        <v>287</v>
      </c>
      <c r="C280" s="326">
        <v>-2201.08</v>
      </c>
      <c r="D280" s="121">
        <v>-3997.88</v>
      </c>
      <c r="E280" s="121">
        <v>-2201.08</v>
      </c>
      <c r="F280" s="121">
        <v>-22.46</v>
      </c>
      <c r="G280" s="121">
        <v>-41056.880000000005</v>
      </c>
      <c r="H280" s="121">
        <v>-70132.232149999996</v>
      </c>
      <c r="I280" s="121">
        <v>-17764.273498652965</v>
      </c>
      <c r="J280" s="34">
        <v>-9417.1126063520314</v>
      </c>
      <c r="K280" s="34">
        <v>-66930.8</v>
      </c>
      <c r="L280" s="34">
        <v>-25649.32</v>
      </c>
      <c r="M280" s="34">
        <v>-37695.481984858219</v>
      </c>
      <c r="N280" s="34">
        <v>-8736.94</v>
      </c>
      <c r="O280" s="449">
        <v>27991.224172728907</v>
      </c>
      <c r="P280" s="449">
        <v>-716.88741503014899</v>
      </c>
      <c r="Q280" s="251">
        <f>SUM(LisäyksetVähennykset[[#This Row],[Kuntien yhdistymisavustus (-0,98 €/as)]:[TE25: Uudistuksen rahoituksen siirtymäajan porrastus (25 % kustannusperusteinen / 75 % vos-kriteerit)]])</f>
        <v>-258531.20348216448</v>
      </c>
      <c r="R280" s="112"/>
    </row>
    <row r="281" spans="1:18" s="45" customFormat="1" x14ac:dyDescent="0.25">
      <c r="A281" s="239">
        <v>921</v>
      </c>
      <c r="B281" s="239" t="s">
        <v>288</v>
      </c>
      <c r="C281" s="326">
        <v>-1813.98</v>
      </c>
      <c r="D281" s="121">
        <v>-3294.78</v>
      </c>
      <c r="E281" s="121">
        <v>-1813.98</v>
      </c>
      <c r="F281" s="121">
        <v>-18.510000000000002</v>
      </c>
      <c r="G281" s="121">
        <v>-33836.28</v>
      </c>
      <c r="H281" s="121">
        <v>-49627.41</v>
      </c>
      <c r="I281" s="121">
        <v>716461.17453074642</v>
      </c>
      <c r="J281" s="34">
        <v>-8005.391057643963</v>
      </c>
      <c r="K281" s="34">
        <v>-55159.8</v>
      </c>
      <c r="L281" s="34">
        <v>-21138.42</v>
      </c>
      <c r="M281" s="34">
        <v>-47528.210262573004</v>
      </c>
      <c r="N281" s="34">
        <v>-7200.39</v>
      </c>
      <c r="O281" s="449">
        <v>82922.864464913539</v>
      </c>
      <c r="P281" s="449">
        <v>10502.580831741776</v>
      </c>
      <c r="Q281" s="251">
        <f>SUM(LisäyksetVähennykset[[#This Row],[Kuntien yhdistymisavustus (-0,98 €/as)]:[TE25: Uudistuksen rahoituksen siirtymäajan porrastus (25 % kustannusperusteinen / 75 % vos-kriteerit)]])</f>
        <v>580449.46850718476</v>
      </c>
      <c r="R281" s="112"/>
    </row>
    <row r="282" spans="1:18" s="45" customFormat="1" x14ac:dyDescent="0.25">
      <c r="A282" s="239">
        <v>922</v>
      </c>
      <c r="B282" s="239" t="s">
        <v>289</v>
      </c>
      <c r="C282" s="326">
        <v>-4420.78</v>
      </c>
      <c r="D282" s="121">
        <v>-8029.58</v>
      </c>
      <c r="E282" s="121">
        <v>-4420.78</v>
      </c>
      <c r="F282" s="121">
        <v>-45.11</v>
      </c>
      <c r="G282" s="121">
        <v>-82461.08</v>
      </c>
      <c r="H282" s="121">
        <v>-80084.022500000006</v>
      </c>
      <c r="I282" s="121">
        <v>-129757.74247225582</v>
      </c>
      <c r="J282" s="34">
        <v>-47747.345538620837</v>
      </c>
      <c r="K282" s="34">
        <v>-134427.80000000002</v>
      </c>
      <c r="L282" s="34">
        <v>-51515.62</v>
      </c>
      <c r="M282" s="34">
        <v>-90070.650624340764</v>
      </c>
      <c r="N282" s="34">
        <v>-17547.79</v>
      </c>
      <c r="O282" s="449">
        <v>236212.19863731024</v>
      </c>
      <c r="P282" s="449">
        <v>-21276.845492949593</v>
      </c>
      <c r="Q282" s="251">
        <f>SUM(LisäyksetVähennykset[[#This Row],[Kuntien yhdistymisavustus (-0,98 €/as)]:[TE25: Uudistuksen rahoituksen siirtymäajan porrastus (25 % kustannusperusteinen / 75 % vos-kriteerit)]])</f>
        <v>-435592.94799085677</v>
      </c>
      <c r="R282" s="112"/>
    </row>
    <row r="283" spans="1:18" s="45" customFormat="1" x14ac:dyDescent="0.25">
      <c r="A283" s="239">
        <v>924</v>
      </c>
      <c r="B283" s="239" t="s">
        <v>290</v>
      </c>
      <c r="C283" s="326">
        <v>-2872.38</v>
      </c>
      <c r="D283" s="121">
        <v>-5217.18</v>
      </c>
      <c r="E283" s="121">
        <v>-2872.38</v>
      </c>
      <c r="F283" s="121">
        <v>-29.310000000000002</v>
      </c>
      <c r="G283" s="121">
        <v>-53578.68</v>
      </c>
      <c r="H283" s="121">
        <v>-40980.94</v>
      </c>
      <c r="I283" s="121">
        <v>142262.69591691537</v>
      </c>
      <c r="J283" s="34">
        <v>-30910.158132116412</v>
      </c>
      <c r="K283" s="34">
        <v>-87343.8</v>
      </c>
      <c r="L283" s="34">
        <v>-33472.019999999997</v>
      </c>
      <c r="M283" s="34">
        <v>-63112.759967955331</v>
      </c>
      <c r="N283" s="34">
        <v>-11401.59</v>
      </c>
      <c r="O283" s="449">
        <v>139165.9581946783</v>
      </c>
      <c r="P283" s="449">
        <v>12616.928331398492</v>
      </c>
      <c r="Q283" s="251">
        <f>SUM(LisäyksetVähennykset[[#This Row],[Kuntien yhdistymisavustus (-0,98 €/as)]:[TE25: Uudistuksen rahoituksen siirtymäajan porrastus (25 % kustannusperusteinen / 75 % vos-kriteerit)]])</f>
        <v>-37745.615657079557</v>
      </c>
      <c r="R283" s="112"/>
    </row>
    <row r="284" spans="1:18" s="45" customFormat="1" x14ac:dyDescent="0.25">
      <c r="A284" s="239">
        <v>925</v>
      </c>
      <c r="B284" s="239" t="s">
        <v>291</v>
      </c>
      <c r="C284" s="326">
        <v>-3284.96</v>
      </c>
      <c r="D284" s="121">
        <v>-5966.56</v>
      </c>
      <c r="E284" s="121">
        <v>-3284.96</v>
      </c>
      <c r="F284" s="121">
        <v>-33.520000000000003</v>
      </c>
      <c r="G284" s="121">
        <v>-61274.560000000005</v>
      </c>
      <c r="H284" s="121">
        <v>-66761.952499999999</v>
      </c>
      <c r="I284" s="121">
        <v>1247974.7162913063</v>
      </c>
      <c r="J284" s="34">
        <v>760440.09298561001</v>
      </c>
      <c r="K284" s="34">
        <v>-99889.600000000006</v>
      </c>
      <c r="L284" s="34">
        <v>-38279.839999999997</v>
      </c>
      <c r="M284" s="34">
        <v>-85429.627376841687</v>
      </c>
      <c r="N284" s="34">
        <v>-13039.28</v>
      </c>
      <c r="O284" s="449">
        <v>103230.59683794747</v>
      </c>
      <c r="P284" s="449">
        <v>-8215.7588619103917</v>
      </c>
      <c r="Q284" s="251">
        <f>SUM(LisäyksetVähennykset[[#This Row],[Kuntien yhdistymisavustus (-0,98 €/as)]:[TE25: Uudistuksen rahoituksen siirtymäajan porrastus (25 % kustannusperusteinen / 75 % vos-kriteerit)]])</f>
        <v>1726184.7873761116</v>
      </c>
      <c r="R284" s="112"/>
    </row>
    <row r="285" spans="1:18" s="45" customFormat="1" x14ac:dyDescent="0.25">
      <c r="A285" s="239">
        <v>927</v>
      </c>
      <c r="B285" s="239" t="s">
        <v>292</v>
      </c>
      <c r="C285" s="326">
        <v>-28223.02</v>
      </c>
      <c r="D285" s="121">
        <v>-51262.22</v>
      </c>
      <c r="E285" s="121">
        <v>-28223.02</v>
      </c>
      <c r="F285" s="121">
        <v>-287.99</v>
      </c>
      <c r="G285" s="121">
        <v>-526445.72000000009</v>
      </c>
      <c r="H285" s="121">
        <v>-1438067.4564</v>
      </c>
      <c r="I285" s="121">
        <v>1377674.5288266833</v>
      </c>
      <c r="J285" s="34">
        <v>253223.49677417843</v>
      </c>
      <c r="K285" s="34">
        <v>-858210.20000000007</v>
      </c>
      <c r="L285" s="34">
        <v>-328884.58</v>
      </c>
      <c r="M285" s="34">
        <v>-382554.5177520276</v>
      </c>
      <c r="N285" s="34">
        <v>-112028.11</v>
      </c>
      <c r="O285" s="449">
        <v>947029.93438190152</v>
      </c>
      <c r="P285" s="449">
        <v>-104684.82505860215</v>
      </c>
      <c r="Q285" s="251">
        <f>SUM(LisäyksetVähennykset[[#This Row],[Kuntien yhdistymisavustus (-0,98 €/as)]:[TE25: Uudistuksen rahoituksen siirtymäajan porrastus (25 % kustannusperusteinen / 75 % vos-kriteerit)]])</f>
        <v>-1280943.6992278667</v>
      </c>
      <c r="R285" s="112"/>
    </row>
    <row r="286" spans="1:18" s="45" customFormat="1" x14ac:dyDescent="0.25">
      <c r="A286" s="239">
        <v>931</v>
      </c>
      <c r="B286" s="239" t="s">
        <v>293</v>
      </c>
      <c r="C286" s="326">
        <v>-5648.72</v>
      </c>
      <c r="D286" s="121">
        <v>-10259.92</v>
      </c>
      <c r="E286" s="121">
        <v>-5648.72</v>
      </c>
      <c r="F286" s="121">
        <v>-57.64</v>
      </c>
      <c r="G286" s="121">
        <v>-105365.92000000001</v>
      </c>
      <c r="H286" s="121">
        <v>-241291.93729999999</v>
      </c>
      <c r="I286" s="121">
        <v>2423456.0997318863</v>
      </c>
      <c r="J286" s="34">
        <v>1386742.7121080477</v>
      </c>
      <c r="K286" s="34">
        <v>-171767.2</v>
      </c>
      <c r="L286" s="34">
        <v>-65824.88</v>
      </c>
      <c r="M286" s="34">
        <v>-145162.47196209492</v>
      </c>
      <c r="N286" s="34">
        <v>-22421.96</v>
      </c>
      <c r="O286" s="449">
        <v>225607.00530776998</v>
      </c>
      <c r="P286" s="449">
        <v>34138.060770164244</v>
      </c>
      <c r="Q286" s="251">
        <f>SUM(LisäyksetVähennykset[[#This Row],[Kuntien yhdistymisavustus (-0,98 €/as)]:[TE25: Uudistuksen rahoituksen siirtymäajan porrastus (25 % kustannusperusteinen / 75 % vos-kriteerit)]])</f>
        <v>3296494.5086557735</v>
      </c>
      <c r="R286" s="112"/>
    </row>
    <row r="287" spans="1:18" s="45" customFormat="1" x14ac:dyDescent="0.25">
      <c r="A287" s="239">
        <v>934</v>
      </c>
      <c r="B287" s="239" t="s">
        <v>294</v>
      </c>
      <c r="C287" s="326">
        <v>-2554.86</v>
      </c>
      <c r="D287" s="121">
        <v>-4640.46</v>
      </c>
      <c r="E287" s="121">
        <v>-2554.86</v>
      </c>
      <c r="F287" s="121">
        <v>-26.07</v>
      </c>
      <c r="G287" s="121">
        <v>-47655.960000000006</v>
      </c>
      <c r="H287" s="121">
        <v>-70969.134999999995</v>
      </c>
      <c r="I287" s="121">
        <v>387817.17312497686</v>
      </c>
      <c r="J287" s="34">
        <v>-11289.54567844088</v>
      </c>
      <c r="K287" s="34">
        <v>-77688.600000000006</v>
      </c>
      <c r="L287" s="34">
        <v>-29771.94</v>
      </c>
      <c r="M287" s="34">
        <v>-40436.85597140032</v>
      </c>
      <c r="N287" s="34">
        <v>-10141.23</v>
      </c>
      <c r="O287" s="449">
        <v>63438.521688261397</v>
      </c>
      <c r="P287" s="449">
        <v>8568.5421151589035</v>
      </c>
      <c r="Q287" s="251">
        <f>SUM(LisäyksetVähennykset[[#This Row],[Kuntien yhdistymisavustus (-0,98 €/as)]:[TE25: Uudistuksen rahoituksen siirtymäajan porrastus (25 % kustannusperusteinen / 75 % vos-kriteerit)]])</f>
        <v>162094.72027855593</v>
      </c>
      <c r="R287" s="112"/>
    </row>
    <row r="288" spans="1:18" s="45" customFormat="1" x14ac:dyDescent="0.25">
      <c r="A288" s="239">
        <v>935</v>
      </c>
      <c r="B288" s="239" t="s">
        <v>295</v>
      </c>
      <c r="C288" s="326">
        <v>-2774.38</v>
      </c>
      <c r="D288" s="121">
        <v>-5039.18</v>
      </c>
      <c r="E288" s="121">
        <v>-2774.38</v>
      </c>
      <c r="F288" s="121">
        <v>-28.310000000000002</v>
      </c>
      <c r="G288" s="121">
        <v>-51750.68</v>
      </c>
      <c r="H288" s="121">
        <v>-97150.238800000006</v>
      </c>
      <c r="I288" s="121">
        <v>51133.37343081351</v>
      </c>
      <c r="J288" s="34">
        <v>15340.917986386703</v>
      </c>
      <c r="K288" s="34">
        <v>-84363.8</v>
      </c>
      <c r="L288" s="34">
        <v>-32330.02</v>
      </c>
      <c r="M288" s="34">
        <v>-28508.779568197217</v>
      </c>
      <c r="N288" s="34">
        <v>-11012.59</v>
      </c>
      <c r="O288" s="449">
        <v>151115.48268915692</v>
      </c>
      <c r="P288" s="449">
        <v>25208.79116572869</v>
      </c>
      <c r="Q288" s="251">
        <f>SUM(LisäyksetVähennykset[[#This Row],[Kuntien yhdistymisavustus (-0,98 €/as)]:[TE25: Uudistuksen rahoituksen siirtymäajan porrastus (25 % kustannusperusteinen / 75 % vos-kriteerit)]])</f>
        <v>-72933.793096111374</v>
      </c>
      <c r="R288" s="112"/>
    </row>
    <row r="289" spans="1:18" s="45" customFormat="1" x14ac:dyDescent="0.25">
      <c r="A289" s="239">
        <v>936</v>
      </c>
      <c r="B289" s="239" t="s">
        <v>296</v>
      </c>
      <c r="C289" s="326">
        <v>-6066.2</v>
      </c>
      <c r="D289" s="121">
        <v>-11018.2</v>
      </c>
      <c r="E289" s="121">
        <v>-6066.2</v>
      </c>
      <c r="F289" s="121">
        <v>-61.9</v>
      </c>
      <c r="G289" s="121">
        <v>-113153.20000000001</v>
      </c>
      <c r="H289" s="121">
        <v>-168071.11499999999</v>
      </c>
      <c r="I289" s="121">
        <v>2013081.7288322644</v>
      </c>
      <c r="J289" s="34">
        <v>678764.77383592864</v>
      </c>
      <c r="K289" s="34">
        <v>-184462</v>
      </c>
      <c r="L289" s="34">
        <v>-70689.8</v>
      </c>
      <c r="M289" s="34">
        <v>-132585.57951845578</v>
      </c>
      <c r="N289" s="34">
        <v>-24079.100000000002</v>
      </c>
      <c r="O289" s="449">
        <v>248642.81072485005</v>
      </c>
      <c r="P289" s="449">
        <v>3680.6598442802933</v>
      </c>
      <c r="Q289" s="251">
        <f>SUM(LisäyksetVähennykset[[#This Row],[Kuntien yhdistymisavustus (-0,98 €/as)]:[TE25: Uudistuksen rahoituksen siirtymäajan porrastus (25 % kustannusperusteinen / 75 % vos-kriteerit)]])</f>
        <v>2227916.6787188677</v>
      </c>
      <c r="R289" s="112"/>
    </row>
    <row r="290" spans="1:18" s="45" customFormat="1" x14ac:dyDescent="0.25">
      <c r="A290" s="239">
        <v>946</v>
      </c>
      <c r="B290" s="239" t="s">
        <v>297</v>
      </c>
      <c r="C290" s="326">
        <v>-6085.8</v>
      </c>
      <c r="D290" s="121">
        <v>-11053.8</v>
      </c>
      <c r="E290" s="121">
        <v>-6085.8</v>
      </c>
      <c r="F290" s="121">
        <v>-62.1</v>
      </c>
      <c r="G290" s="121">
        <v>-113518.8</v>
      </c>
      <c r="H290" s="121">
        <v>-90517.052500000005</v>
      </c>
      <c r="I290" s="121">
        <v>-143352.98486907966</v>
      </c>
      <c r="J290" s="34">
        <v>-26573.333463256386</v>
      </c>
      <c r="K290" s="34">
        <v>-185058</v>
      </c>
      <c r="L290" s="34">
        <v>-70918.2</v>
      </c>
      <c r="M290" s="34">
        <v>-168235.40429217325</v>
      </c>
      <c r="N290" s="34">
        <v>-24156.9</v>
      </c>
      <c r="O290" s="449">
        <v>203622.59700878945</v>
      </c>
      <c r="P290" s="449">
        <v>-32454.342899537834</v>
      </c>
      <c r="Q290" s="251">
        <f>SUM(LisäyksetVähennykset[[#This Row],[Kuntien yhdistymisavustus (-0,98 €/as)]:[TE25: Uudistuksen rahoituksen siirtymäajan porrastus (25 % kustannusperusteinen / 75 % vos-kriteerit)]])</f>
        <v>-674449.9210152576</v>
      </c>
      <c r="R290" s="112"/>
    </row>
    <row r="291" spans="1:18" s="45" customFormat="1" x14ac:dyDescent="0.25">
      <c r="A291" s="239">
        <v>976</v>
      </c>
      <c r="B291" s="239" t="s">
        <v>298</v>
      </c>
      <c r="C291" s="326">
        <v>-3646.58</v>
      </c>
      <c r="D291" s="121">
        <v>-6623.38</v>
      </c>
      <c r="E291" s="121">
        <v>-3646.58</v>
      </c>
      <c r="F291" s="121">
        <v>-37.21</v>
      </c>
      <c r="G291" s="121">
        <v>-68019.88</v>
      </c>
      <c r="H291" s="121">
        <v>-95242.686950000003</v>
      </c>
      <c r="I291" s="121">
        <v>-127900.7688860496</v>
      </c>
      <c r="J291" s="34">
        <v>-39538.950707597585</v>
      </c>
      <c r="K291" s="34">
        <v>-110885.8</v>
      </c>
      <c r="L291" s="34">
        <v>-42493.82</v>
      </c>
      <c r="M291" s="34">
        <v>-94515.75756385694</v>
      </c>
      <c r="N291" s="34">
        <v>-14474.69</v>
      </c>
      <c r="O291" s="449">
        <v>188751.6755361323</v>
      </c>
      <c r="P291" s="449">
        <v>55950.102959851545</v>
      </c>
      <c r="Q291" s="251">
        <f>SUM(LisäyksetVähennykset[[#This Row],[Kuntien yhdistymisavustus (-0,98 €/as)]:[TE25: Uudistuksen rahoituksen siirtymäajan porrastus (25 % kustannusperusteinen / 75 % vos-kriteerit)]])</f>
        <v>-362324.32561152027</v>
      </c>
      <c r="R291" s="112"/>
    </row>
    <row r="292" spans="1:18" s="45" customFormat="1" x14ac:dyDescent="0.25">
      <c r="A292" s="239">
        <v>977</v>
      </c>
      <c r="B292" s="239" t="s">
        <v>299</v>
      </c>
      <c r="C292" s="326">
        <v>-15097.88</v>
      </c>
      <c r="D292" s="121">
        <v>-27422.68</v>
      </c>
      <c r="E292" s="121">
        <v>-15097.88</v>
      </c>
      <c r="F292" s="121">
        <v>-154.06</v>
      </c>
      <c r="G292" s="121">
        <v>-281621.68</v>
      </c>
      <c r="H292" s="121">
        <v>-526412.05359999998</v>
      </c>
      <c r="I292" s="121">
        <v>-576692.41300287575</v>
      </c>
      <c r="J292" s="34">
        <v>-199498.65794829887</v>
      </c>
      <c r="K292" s="34">
        <v>-459098.8</v>
      </c>
      <c r="L292" s="34">
        <v>-175936.52</v>
      </c>
      <c r="M292" s="34">
        <v>-345880.43885004887</v>
      </c>
      <c r="N292" s="34">
        <v>-59929.340000000004</v>
      </c>
      <c r="O292" s="449">
        <v>478610.95433419303</v>
      </c>
      <c r="P292" s="449">
        <v>-74036.895127125346</v>
      </c>
      <c r="Q292" s="251">
        <f>SUM(LisäyksetVähennykset[[#This Row],[Kuntien yhdistymisavustus (-0,98 €/as)]:[TE25: Uudistuksen rahoituksen siirtymäajan porrastus (25 % kustannusperusteinen / 75 % vos-kriteerit)]])</f>
        <v>-2278268.3441941557</v>
      </c>
      <c r="R292" s="112"/>
    </row>
    <row r="293" spans="1:18" s="45" customFormat="1" x14ac:dyDescent="0.25">
      <c r="A293" s="239">
        <v>980</v>
      </c>
      <c r="B293" s="239" t="s">
        <v>300</v>
      </c>
      <c r="C293" s="326">
        <v>-33029.919999999998</v>
      </c>
      <c r="D293" s="121">
        <v>-59993.120000000003</v>
      </c>
      <c r="E293" s="121">
        <v>-33029.919999999998</v>
      </c>
      <c r="F293" s="121">
        <v>-337.04</v>
      </c>
      <c r="G293" s="121">
        <v>-616109.12</v>
      </c>
      <c r="H293" s="121">
        <v>-1049559.7775000001</v>
      </c>
      <c r="I293" s="121">
        <v>333869.35435929714</v>
      </c>
      <c r="J293" s="34">
        <v>-142047.08409410805</v>
      </c>
      <c r="K293" s="34">
        <v>-1004379.2000000001</v>
      </c>
      <c r="L293" s="34">
        <v>-384899.68</v>
      </c>
      <c r="M293" s="34">
        <v>-641768.49782736111</v>
      </c>
      <c r="N293" s="34">
        <v>-131108.56</v>
      </c>
      <c r="O293" s="449">
        <v>1154053.68178936</v>
      </c>
      <c r="P293" s="449">
        <v>-13168.28340299509</v>
      </c>
      <c r="Q293" s="251">
        <f>SUM(LisäyksetVähennykset[[#This Row],[Kuntien yhdistymisavustus (-0,98 €/as)]:[TE25: Uudistuksen rahoituksen siirtymäajan porrastus (25 % kustannusperusteinen / 75 % vos-kriteerit)]])</f>
        <v>-2621507.1666758074</v>
      </c>
      <c r="R293" s="112"/>
    </row>
    <row r="294" spans="1:18" s="45" customFormat="1" x14ac:dyDescent="0.25">
      <c r="A294" s="239">
        <v>981</v>
      </c>
      <c r="B294" s="239" t="s">
        <v>301</v>
      </c>
      <c r="C294" s="326">
        <v>-2149.14</v>
      </c>
      <c r="D294" s="121">
        <v>-3903.54</v>
      </c>
      <c r="E294" s="121">
        <v>-2149.14</v>
      </c>
      <c r="F294" s="121">
        <v>-21.93</v>
      </c>
      <c r="G294" s="121">
        <v>-40088.04</v>
      </c>
      <c r="H294" s="121">
        <v>-66998.053199999995</v>
      </c>
      <c r="I294" s="121">
        <v>660669.82322699786</v>
      </c>
      <c r="J294" s="34">
        <v>247937.88961482866</v>
      </c>
      <c r="K294" s="34">
        <v>-65351.4</v>
      </c>
      <c r="L294" s="34">
        <v>-25044.06</v>
      </c>
      <c r="M294" s="34">
        <v>-41114.199439798525</v>
      </c>
      <c r="N294" s="34">
        <v>-8530.77</v>
      </c>
      <c r="O294" s="449">
        <v>135696.79524591466</v>
      </c>
      <c r="P294" s="449">
        <v>-2599.3261703007011</v>
      </c>
      <c r="Q294" s="251">
        <f>SUM(LisäyksetVähennykset[[#This Row],[Kuntien yhdistymisavustus (-0,98 €/as)]:[TE25: Uudistuksen rahoituksen siirtymäajan porrastus (25 % kustannusperusteinen / 75 % vos-kriteerit)]])</f>
        <v>786354.9092776418</v>
      </c>
      <c r="R294" s="112"/>
    </row>
    <row r="295" spans="1:18" s="45" customFormat="1" x14ac:dyDescent="0.25">
      <c r="A295" s="239">
        <v>989</v>
      </c>
      <c r="B295" s="239" t="s">
        <v>302</v>
      </c>
      <c r="C295" s="326">
        <v>-5115.5999999999995</v>
      </c>
      <c r="D295" s="121">
        <v>-9291.6</v>
      </c>
      <c r="E295" s="121">
        <v>-5115.5999999999995</v>
      </c>
      <c r="F295" s="121">
        <v>-52.2</v>
      </c>
      <c r="G295" s="121">
        <v>-95421.6</v>
      </c>
      <c r="H295" s="121">
        <v>-168664.09529999999</v>
      </c>
      <c r="I295" s="121">
        <v>-955924.69870101451</v>
      </c>
      <c r="J295" s="34">
        <v>-384883.12970457063</v>
      </c>
      <c r="K295" s="34">
        <v>-155556</v>
      </c>
      <c r="L295" s="34">
        <v>-59612.4</v>
      </c>
      <c r="M295" s="34">
        <v>-42461.371636356584</v>
      </c>
      <c r="N295" s="34">
        <v>-20305.8</v>
      </c>
      <c r="O295" s="449">
        <v>205006.83251165878</v>
      </c>
      <c r="P295" s="449">
        <v>26143.275469183063</v>
      </c>
      <c r="Q295" s="251">
        <f>SUM(LisäyksetVähennykset[[#This Row],[Kuntien yhdistymisavustus (-0,98 €/as)]:[TE25: Uudistuksen rahoituksen siirtymäajan porrastus (25 % kustannusperusteinen / 75 % vos-kriteerit)]])</f>
        <v>-1671253.9873611</v>
      </c>
      <c r="R295" s="112"/>
    </row>
    <row r="296" spans="1:18" s="45" customFormat="1" x14ac:dyDescent="0.25">
      <c r="A296" s="239">
        <v>992</v>
      </c>
      <c r="B296" s="239" t="s">
        <v>303</v>
      </c>
      <c r="C296" s="326">
        <v>-17385.2</v>
      </c>
      <c r="D296" s="121">
        <v>-31577.200000000001</v>
      </c>
      <c r="E296" s="121">
        <v>-17385.2</v>
      </c>
      <c r="F296" s="121">
        <v>-177.4</v>
      </c>
      <c r="G296" s="121">
        <v>-324287.2</v>
      </c>
      <c r="H296" s="121">
        <v>-959518.05605000001</v>
      </c>
      <c r="I296" s="121">
        <v>-217370.51605603099</v>
      </c>
      <c r="J296" s="34">
        <v>-5108.2668890914465</v>
      </c>
      <c r="K296" s="34">
        <v>-528652</v>
      </c>
      <c r="L296" s="34">
        <v>-202590.8</v>
      </c>
      <c r="M296" s="34">
        <v>-196418.73244684364</v>
      </c>
      <c r="N296" s="34">
        <v>-69008.600000000006</v>
      </c>
      <c r="O296" s="449">
        <v>1316622.2153600371</v>
      </c>
      <c r="P296" s="449">
        <v>123741.35656922997</v>
      </c>
      <c r="Q296" s="251">
        <f>SUM(LisäyksetVähennykset[[#This Row],[Kuntien yhdistymisavustus (-0,98 €/as)]:[TE25: Uudistuksen rahoituksen siirtymäajan porrastus (25 % kustannusperusteinen / 75 % vos-kriteerit)]])</f>
        <v>-1129115.5995126991</v>
      </c>
      <c r="R296" s="112"/>
    </row>
    <row r="312" spans="1:17" x14ac:dyDescent="0.25">
      <c r="A312" s="244"/>
      <c r="B312" s="245"/>
      <c r="C312" s="245"/>
      <c r="D312" s="41"/>
      <c r="E312" s="41"/>
      <c r="F312" s="41"/>
      <c r="G312" s="38"/>
      <c r="H312" s="38"/>
      <c r="I312" s="41"/>
      <c r="J312" s="41"/>
      <c r="K312" s="41"/>
      <c r="L312" s="41"/>
      <c r="M312" s="41"/>
      <c r="N312" s="41"/>
      <c r="O312" s="41"/>
      <c r="P312" s="41"/>
      <c r="Q312" s="249"/>
    </row>
    <row r="313" spans="1:17" x14ac:dyDescent="0.25">
      <c r="A313" s="244"/>
      <c r="B313" s="245"/>
      <c r="C313" s="245"/>
      <c r="D313" s="41"/>
      <c r="E313" s="41"/>
      <c r="F313" s="41"/>
      <c r="G313" s="38"/>
      <c r="H313" s="38"/>
      <c r="I313" s="41"/>
      <c r="J313" s="41"/>
      <c r="K313" s="41"/>
      <c r="L313" s="41"/>
      <c r="M313" s="41"/>
      <c r="N313" s="41"/>
      <c r="O313" s="41"/>
      <c r="P313" s="41"/>
      <c r="Q313" s="249"/>
    </row>
    <row r="314" spans="1:17" x14ac:dyDescent="0.25">
      <c r="A314" s="244"/>
      <c r="B314" s="245"/>
      <c r="C314" s="245"/>
      <c r="D314" s="41"/>
      <c r="E314" s="41"/>
      <c r="F314" s="41"/>
      <c r="G314" s="38"/>
      <c r="H314" s="38"/>
      <c r="I314" s="41"/>
      <c r="J314" s="41"/>
      <c r="K314" s="41"/>
      <c r="L314" s="41"/>
      <c r="M314" s="41"/>
      <c r="N314" s="41"/>
      <c r="O314" s="41"/>
      <c r="P314" s="41"/>
      <c r="Q314" s="249"/>
    </row>
    <row r="315" spans="1:17" x14ac:dyDescent="0.25">
      <c r="A315" s="244"/>
      <c r="B315" s="245"/>
      <c r="C315" s="245"/>
      <c r="D315" s="41"/>
      <c r="E315" s="41"/>
      <c r="F315" s="41"/>
      <c r="G315" s="38"/>
      <c r="H315" s="38"/>
      <c r="I315" s="41"/>
      <c r="J315" s="41"/>
      <c r="K315" s="41"/>
      <c r="L315" s="41"/>
      <c r="M315" s="41"/>
      <c r="N315" s="41"/>
      <c r="O315" s="41"/>
      <c r="P315" s="41"/>
      <c r="Q315" s="249"/>
    </row>
    <row r="316" spans="1:17" x14ac:dyDescent="0.25">
      <c r="A316" s="244"/>
      <c r="B316" s="245"/>
      <c r="C316" s="245"/>
      <c r="D316" s="41"/>
      <c r="E316" s="41"/>
      <c r="F316" s="41"/>
      <c r="G316" s="38"/>
      <c r="H316" s="38"/>
      <c r="I316" s="41"/>
      <c r="J316" s="41"/>
      <c r="K316" s="41"/>
      <c r="L316" s="41"/>
      <c r="M316" s="41"/>
      <c r="N316" s="41"/>
      <c r="O316" s="41"/>
      <c r="P316" s="41"/>
      <c r="Q316" s="249"/>
    </row>
    <row r="317" spans="1:17" x14ac:dyDescent="0.25">
      <c r="A317" s="244"/>
      <c r="B317" s="245"/>
      <c r="C317" s="245"/>
      <c r="D317" s="41"/>
      <c r="E317" s="41"/>
      <c r="F317" s="41"/>
      <c r="G317" s="38"/>
      <c r="H317" s="38"/>
      <c r="I317" s="41"/>
      <c r="J317" s="41"/>
      <c r="K317" s="41"/>
      <c r="L317" s="41"/>
      <c r="M317" s="41"/>
      <c r="N317" s="41"/>
      <c r="O317" s="41"/>
      <c r="P317" s="41"/>
      <c r="Q317" s="249"/>
    </row>
  </sheetData>
  <pageMargins left="0.31496062992125984" right="0.31496062992125984" top="0.55118110236220474" bottom="0.55118110236220474" header="0.31496062992125984" footer="0.31496062992125984"/>
  <pageSetup paperSize="9" scale="6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5"/>
  <sheetViews>
    <sheetView workbookViewId="0">
      <selection activeCell="A3" sqref="A3"/>
    </sheetView>
  </sheetViews>
  <sheetFormatPr defaultRowHeight="14.25" x14ac:dyDescent="0.2"/>
  <cols>
    <col min="1" max="1" width="87.75" customWidth="1"/>
    <col min="2" max="2" width="11" bestFit="1" customWidth="1"/>
    <col min="4" max="4" width="9.875" customWidth="1"/>
    <col min="5" max="5" width="12" customWidth="1"/>
    <col min="6" max="6" width="11.125" customWidth="1"/>
    <col min="7" max="7" width="12" customWidth="1"/>
    <col min="8" max="8" width="10.875" customWidth="1"/>
    <col min="9" max="9" width="11" bestFit="1" customWidth="1"/>
    <col min="10" max="10" width="13.75" customWidth="1"/>
    <col min="11" max="11" width="17.125" bestFit="1" customWidth="1"/>
    <col min="12" max="12" width="11" bestFit="1" customWidth="1"/>
  </cols>
  <sheetData>
    <row r="1" spans="1:12" ht="23.25" x14ac:dyDescent="0.35">
      <c r="A1" s="311" t="s">
        <v>1059</v>
      </c>
    </row>
    <row r="2" spans="1:12" x14ac:dyDescent="0.2">
      <c r="A2" s="130" t="s">
        <v>1422</v>
      </c>
    </row>
    <row r="4" spans="1:12" ht="33" customHeight="1" x14ac:dyDescent="0.2">
      <c r="A4" s="470" t="s">
        <v>1052</v>
      </c>
      <c r="B4" s="476" t="s">
        <v>1056</v>
      </c>
      <c r="C4" s="471"/>
      <c r="D4" s="471" t="s">
        <v>1053</v>
      </c>
      <c r="E4" s="470" t="s">
        <v>358</v>
      </c>
      <c r="F4" s="470" t="s">
        <v>1054</v>
      </c>
      <c r="G4" s="471" t="s">
        <v>1055</v>
      </c>
      <c r="H4" s="471" t="s">
        <v>709</v>
      </c>
      <c r="I4" s="470" t="s">
        <v>739</v>
      </c>
      <c r="J4" s="470" t="s">
        <v>650</v>
      </c>
      <c r="K4" s="471" t="s">
        <v>741</v>
      </c>
      <c r="L4" s="473" t="s">
        <v>363</v>
      </c>
    </row>
    <row r="5" spans="1:12" ht="15" x14ac:dyDescent="0.25">
      <c r="A5" s="472" t="s">
        <v>1081</v>
      </c>
      <c r="B5" s="477">
        <v>12017000</v>
      </c>
      <c r="C5" s="472"/>
      <c r="D5" s="472"/>
      <c r="E5" s="472"/>
      <c r="F5" s="472">
        <v>12017000</v>
      </c>
      <c r="G5" s="472"/>
      <c r="H5" s="472"/>
      <c r="I5" s="472"/>
      <c r="J5" s="472"/>
      <c r="K5" s="472"/>
      <c r="L5" s="474">
        <v>12017000</v>
      </c>
    </row>
    <row r="6" spans="1:12" ht="15" x14ac:dyDescent="0.25">
      <c r="A6" s="472" t="s">
        <v>1057</v>
      </c>
      <c r="B6" s="477">
        <v>-2150000</v>
      </c>
      <c r="C6" s="472"/>
      <c r="D6" s="472"/>
      <c r="E6" s="472"/>
      <c r="F6" s="472"/>
      <c r="G6" s="472"/>
      <c r="H6" s="472"/>
      <c r="I6" s="472">
        <v>-1075000</v>
      </c>
      <c r="J6" s="472"/>
      <c r="K6" s="472">
        <v>-1075000</v>
      </c>
      <c r="L6" s="474">
        <v>-2150000</v>
      </c>
    </row>
    <row r="7" spans="1:12" ht="15" x14ac:dyDescent="0.25">
      <c r="A7" s="472" t="s">
        <v>1082</v>
      </c>
      <c r="B7" s="477">
        <v>6363000</v>
      </c>
      <c r="C7" s="472"/>
      <c r="D7" s="472"/>
      <c r="E7" s="472">
        <v>508840.8847803371</v>
      </c>
      <c r="F7" s="472">
        <v>3027857.0169500574</v>
      </c>
      <c r="G7" s="472">
        <v>2826302.098269606</v>
      </c>
      <c r="H7" s="472"/>
      <c r="I7" s="472"/>
      <c r="J7" s="472"/>
      <c r="K7" s="472"/>
      <c r="L7" s="474">
        <v>6363000</v>
      </c>
    </row>
    <row r="8" spans="1:12" ht="15" x14ac:dyDescent="0.25">
      <c r="A8" s="472" t="s">
        <v>1058</v>
      </c>
      <c r="B8" s="477">
        <v>53495000</v>
      </c>
      <c r="C8" s="472"/>
      <c r="D8" s="472"/>
      <c r="E8" s="472"/>
      <c r="F8" s="472">
        <v>35663333.333333328</v>
      </c>
      <c r="G8" s="472">
        <v>17831666.666666668</v>
      </c>
      <c r="H8" s="472"/>
      <c r="I8" s="472"/>
      <c r="J8" s="472"/>
      <c r="K8" s="472"/>
      <c r="L8" s="474">
        <v>53495000</v>
      </c>
    </row>
    <row r="9" spans="1:12" ht="15" x14ac:dyDescent="0.25">
      <c r="A9" s="472" t="s">
        <v>1083</v>
      </c>
      <c r="B9" s="477">
        <v>-580000</v>
      </c>
      <c r="C9" s="472"/>
      <c r="D9" s="472"/>
      <c r="E9" s="472"/>
      <c r="F9" s="472">
        <v>-580000</v>
      </c>
      <c r="G9" s="472"/>
      <c r="H9" s="472"/>
      <c r="I9" s="472"/>
      <c r="J9" s="472"/>
      <c r="K9" s="472"/>
      <c r="L9" s="474">
        <v>-580000</v>
      </c>
    </row>
    <row r="10" spans="1:12" ht="15" x14ac:dyDescent="0.25">
      <c r="A10" s="472" t="s">
        <v>1084</v>
      </c>
      <c r="B10" s="477">
        <v>-680000</v>
      </c>
      <c r="C10" s="472"/>
      <c r="D10" s="472"/>
      <c r="E10" s="472"/>
      <c r="F10" s="472"/>
      <c r="G10" s="472"/>
      <c r="H10" s="472"/>
      <c r="I10" s="472"/>
      <c r="J10" s="472"/>
      <c r="K10" s="472">
        <v>-680000</v>
      </c>
      <c r="L10" s="474">
        <v>-680000</v>
      </c>
    </row>
    <row r="11" spans="1:12" ht="15" x14ac:dyDescent="0.25">
      <c r="A11" s="472" t="s">
        <v>1085</v>
      </c>
      <c r="B11" s="477">
        <v>-400000</v>
      </c>
      <c r="C11" s="472"/>
      <c r="D11" s="472"/>
      <c r="E11" s="472"/>
      <c r="F11" s="472"/>
      <c r="G11" s="472"/>
      <c r="H11" s="472"/>
      <c r="I11" s="472"/>
      <c r="J11" s="472"/>
      <c r="K11" s="472">
        <v>-400000</v>
      </c>
      <c r="L11" s="474">
        <v>-400000</v>
      </c>
    </row>
    <row r="12" spans="1:12" ht="15" x14ac:dyDescent="0.25">
      <c r="A12" s="472" t="s">
        <v>1086</v>
      </c>
      <c r="B12" s="477">
        <v>1200000</v>
      </c>
      <c r="C12" s="472"/>
      <c r="D12" s="472"/>
      <c r="E12" s="472"/>
      <c r="F12" s="472"/>
      <c r="G12" s="472"/>
      <c r="H12" s="472"/>
      <c r="I12" s="472"/>
      <c r="J12" s="472">
        <v>1200000</v>
      </c>
      <c r="K12" s="472"/>
      <c r="L12" s="474">
        <v>1200000</v>
      </c>
    </row>
    <row r="13" spans="1:12" ht="15" x14ac:dyDescent="0.25">
      <c r="A13" s="472"/>
      <c r="B13" s="477"/>
      <c r="C13" s="472"/>
      <c r="D13" s="472"/>
      <c r="E13" s="472"/>
      <c r="F13" s="472"/>
      <c r="G13" s="472"/>
      <c r="H13" s="472"/>
      <c r="I13" s="472"/>
      <c r="J13" s="472"/>
      <c r="K13" s="472"/>
      <c r="L13" s="474"/>
    </row>
    <row r="14" spans="1:12" ht="15" x14ac:dyDescent="0.25">
      <c r="A14" s="472"/>
      <c r="B14" s="477"/>
      <c r="C14" s="472"/>
      <c r="D14" s="472"/>
      <c r="E14" s="472"/>
      <c r="F14" s="472"/>
      <c r="G14" s="472"/>
      <c r="H14" s="472"/>
      <c r="I14" s="472"/>
      <c r="J14" s="472"/>
      <c r="K14" s="472"/>
      <c r="L14" s="474"/>
    </row>
    <row r="15" spans="1:12" ht="15" x14ac:dyDescent="0.25">
      <c r="A15" s="475" t="s">
        <v>363</v>
      </c>
      <c r="B15" s="478">
        <f>SUM(B5:B14)</f>
        <v>69265000</v>
      </c>
      <c r="C15" s="475"/>
      <c r="D15" s="475">
        <f t="shared" ref="D15:L15" si="0">SUM(D5:D14)</f>
        <v>0</v>
      </c>
      <c r="E15" s="475">
        <f t="shared" si="0"/>
        <v>508840.8847803371</v>
      </c>
      <c r="F15" s="475">
        <f t="shared" si="0"/>
        <v>50128190.350283384</v>
      </c>
      <c r="G15" s="475">
        <f t="shared" si="0"/>
        <v>20657968.764936276</v>
      </c>
      <c r="H15" s="475">
        <f t="shared" si="0"/>
        <v>0</v>
      </c>
      <c r="I15" s="475">
        <f t="shared" si="0"/>
        <v>-1075000</v>
      </c>
      <c r="J15" s="475">
        <f t="shared" si="0"/>
        <v>1200000</v>
      </c>
      <c r="K15" s="478">
        <f t="shared" si="0"/>
        <v>-2155000</v>
      </c>
      <c r="L15" s="475">
        <f t="shared" si="0"/>
        <v>69265000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03"/>
  <sheetViews>
    <sheetView zoomScale="90" zoomScaleNormal="90" workbookViewId="0">
      <pane xSplit="2" ySplit="11" topLeftCell="C12" activePane="bottomRight" state="frozen"/>
      <selection activeCell="G29" sqref="G29"/>
      <selection pane="topRight" activeCell="G29" sqref="G29"/>
      <selection pane="bottomLeft" activeCell="G29" sqref="G29"/>
      <selection pane="bottomRight" activeCell="A6" sqref="A6"/>
    </sheetView>
  </sheetViews>
  <sheetFormatPr defaultRowHeight="15" x14ac:dyDescent="0.25"/>
  <cols>
    <col min="1" max="1" width="18.75" style="20" customWidth="1"/>
    <col min="2" max="2" width="14.75" style="254" customWidth="1"/>
    <col min="3" max="3" width="14.625" style="255" customWidth="1"/>
    <col min="4" max="4" width="19.125" style="14" customWidth="1"/>
    <col min="5" max="5" width="20.125" style="14" bestFit="1" customWidth="1"/>
    <col min="6" max="6" width="18.875" style="14" bestFit="1" customWidth="1"/>
    <col min="7" max="7" width="16.375" style="269" customWidth="1"/>
    <col min="8" max="8" width="14.125" style="15" customWidth="1"/>
    <col min="9" max="9" width="18.625" style="15" customWidth="1"/>
    <col min="10" max="10" width="14.625" style="15" customWidth="1"/>
    <col min="11" max="11" width="23.5" style="15" customWidth="1"/>
    <col min="12" max="12" width="19.625" style="34" customWidth="1"/>
    <col min="13" max="13" width="11.625" style="280" bestFit="1" customWidth="1"/>
    <col min="14" max="14" width="13" style="281" bestFit="1" customWidth="1"/>
    <col min="16" max="16" width="11.125" style="120" bestFit="1" customWidth="1"/>
    <col min="17" max="17" width="13" style="119" bestFit="1" customWidth="1"/>
    <col min="18" max="18" width="10.875" style="119" bestFit="1" customWidth="1"/>
    <col min="19" max="19" width="12" style="119" bestFit="1" customWidth="1"/>
    <col min="20" max="20" width="11.125" style="115" bestFit="1" customWidth="1"/>
  </cols>
  <sheetData>
    <row r="1" spans="1:20" ht="23.25" x14ac:dyDescent="0.35">
      <c r="A1" s="315" t="s">
        <v>1087</v>
      </c>
      <c r="F1" s="321"/>
      <c r="G1" s="256"/>
      <c r="H1" s="14"/>
      <c r="P1"/>
      <c r="Q1" s="115"/>
      <c r="R1" s="115"/>
      <c r="S1" s="115"/>
    </row>
    <row r="2" spans="1:20" x14ac:dyDescent="0.25">
      <c r="A2" s="253" t="s">
        <v>355</v>
      </c>
      <c r="G2" s="256"/>
      <c r="H2" s="14"/>
      <c r="K2" s="257"/>
      <c r="P2"/>
      <c r="Q2" s="115"/>
      <c r="R2" s="115"/>
      <c r="S2" s="115"/>
    </row>
    <row r="3" spans="1:20" x14ac:dyDescent="0.25">
      <c r="A3" s="20" t="s">
        <v>1418</v>
      </c>
      <c r="F3" s="258"/>
      <c r="G3" s="256"/>
      <c r="H3" s="259"/>
      <c r="P3"/>
      <c r="Q3" s="115"/>
      <c r="R3" s="115"/>
      <c r="S3" s="115"/>
    </row>
    <row r="4" spans="1:20" x14ac:dyDescent="0.25">
      <c r="A4" s="20" t="s">
        <v>1104</v>
      </c>
      <c r="E4" s="195"/>
      <c r="G4" s="256"/>
      <c r="H4" s="14"/>
      <c r="M4" s="282"/>
      <c r="P4"/>
      <c r="Q4" s="115"/>
      <c r="R4" s="115"/>
      <c r="S4" s="115"/>
    </row>
    <row r="5" spans="1:20" x14ac:dyDescent="0.25">
      <c r="A5" s="272" t="s">
        <v>1419</v>
      </c>
      <c r="G5" s="256"/>
      <c r="H5" s="14"/>
      <c r="P5"/>
      <c r="Q5" s="115"/>
      <c r="R5" s="115"/>
      <c r="S5" s="115"/>
    </row>
    <row r="6" spans="1:20" x14ac:dyDescent="0.25">
      <c r="A6" s="20" t="s">
        <v>364</v>
      </c>
      <c r="G6" s="256"/>
      <c r="H6" s="14"/>
      <c r="P6"/>
      <c r="Q6" s="115"/>
      <c r="R6" s="115"/>
      <c r="S6" s="115"/>
    </row>
    <row r="7" spans="1:20" x14ac:dyDescent="0.25">
      <c r="A7" s="359" t="s">
        <v>722</v>
      </c>
      <c r="B7" s="361">
        <v>0.9</v>
      </c>
      <c r="D7" s="260"/>
      <c r="G7" s="256"/>
      <c r="H7" s="14"/>
      <c r="I7" s="261"/>
      <c r="L7" s="123"/>
      <c r="P7"/>
      <c r="Q7" s="115"/>
      <c r="R7" s="115"/>
      <c r="S7" s="115"/>
    </row>
    <row r="8" spans="1:20" x14ac:dyDescent="0.25">
      <c r="A8" s="360" t="s">
        <v>723</v>
      </c>
      <c r="B8" s="362">
        <v>0.1</v>
      </c>
      <c r="F8" s="262"/>
      <c r="G8" s="256"/>
      <c r="H8" s="14"/>
      <c r="I8" s="24"/>
      <c r="J8" s="263"/>
      <c r="L8" s="264"/>
      <c r="N8" s="283"/>
      <c r="P8"/>
      <c r="Q8" s="115"/>
      <c r="R8" s="115"/>
      <c r="S8" s="115"/>
    </row>
    <row r="9" spans="1:20" ht="36.6" customHeight="1" x14ac:dyDescent="0.25">
      <c r="A9" s="290"/>
      <c r="B9" s="296">
        <v>292</v>
      </c>
      <c r="C9" s="291" t="s">
        <v>357</v>
      </c>
      <c r="D9" s="292"/>
      <c r="E9" s="292"/>
      <c r="F9" s="292"/>
      <c r="G9" s="293" t="s">
        <v>365</v>
      </c>
      <c r="H9" s="294"/>
      <c r="I9" s="294"/>
      <c r="J9" s="294"/>
      <c r="K9" s="295"/>
      <c r="L9" s="294"/>
      <c r="M9" s="288"/>
      <c r="N9" s="289"/>
      <c r="P9"/>
      <c r="Q9" s="115"/>
      <c r="R9" s="115"/>
      <c r="S9" s="115"/>
    </row>
    <row r="10" spans="1:20" s="278" customFormat="1" ht="42.75" x14ac:dyDescent="0.2">
      <c r="A10" s="273" t="s">
        <v>656</v>
      </c>
      <c r="B10" s="274" t="s">
        <v>3</v>
      </c>
      <c r="C10" s="275" t="s">
        <v>1088</v>
      </c>
      <c r="D10" s="276" t="s">
        <v>1089</v>
      </c>
      <c r="E10" s="277" t="s">
        <v>684</v>
      </c>
      <c r="F10" s="277" t="s">
        <v>685</v>
      </c>
      <c r="G10" s="284" t="s">
        <v>698</v>
      </c>
      <c r="H10" s="285" t="s">
        <v>697</v>
      </c>
      <c r="I10" s="285" t="s">
        <v>721</v>
      </c>
      <c r="J10" s="285" t="s">
        <v>686</v>
      </c>
      <c r="K10" s="286" t="s">
        <v>687</v>
      </c>
      <c r="L10" s="287" t="s">
        <v>736</v>
      </c>
      <c r="M10" s="353" t="s">
        <v>688</v>
      </c>
      <c r="N10" s="354" t="s">
        <v>689</v>
      </c>
      <c r="Q10" s="279"/>
      <c r="R10" s="279"/>
      <c r="S10" s="279"/>
      <c r="T10" s="279"/>
    </row>
    <row r="11" spans="1:20" x14ac:dyDescent="0.25">
      <c r="A11" s="253"/>
      <c r="B11" s="254" t="s">
        <v>366</v>
      </c>
      <c r="C11" s="28">
        <f>SUM(C12:C303)</f>
        <v>5573310</v>
      </c>
      <c r="D11" s="27">
        <v>7.4700000000000006</v>
      </c>
      <c r="E11" s="28">
        <f t="shared" ref="E11:J11" si="0">SUM(E12:E303)</f>
        <v>9476011674.7100067</v>
      </c>
      <c r="F11" s="358">
        <f t="shared" si="0"/>
        <v>126924372896.30368</v>
      </c>
      <c r="G11" s="28">
        <f t="shared" si="0"/>
        <v>9481250655.3538857</v>
      </c>
      <c r="H11" s="28">
        <f t="shared" si="0"/>
        <v>1682148549.2153254</v>
      </c>
      <c r="I11" s="28">
        <f t="shared" si="0"/>
        <v>1147087374.25875</v>
      </c>
      <c r="J11" s="28">
        <f t="shared" si="0"/>
        <v>12310486578.827965</v>
      </c>
      <c r="K11" s="265">
        <f>ROUND(Tasaus[[#This Row],[Laskennallinen verotulo yhteensä, €]]/Tasaus[[#This Row],[Asukasluku 31.12.2023]],2)</f>
        <v>2208.83</v>
      </c>
      <c r="L11" s="123">
        <v>0</v>
      </c>
      <c r="M11" s="367">
        <v>141.10587132479901</v>
      </c>
      <c r="N11" s="368">
        <v>786426763.71321559</v>
      </c>
      <c r="P11"/>
      <c r="Q11" s="115"/>
      <c r="R11" s="115"/>
      <c r="S11" s="115"/>
    </row>
    <row r="12" spans="1:20" x14ac:dyDescent="0.25">
      <c r="A12" s="266">
        <v>5</v>
      </c>
      <c r="B12" s="13" t="s">
        <v>367</v>
      </c>
      <c r="C12" s="267">
        <v>9113</v>
      </c>
      <c r="D12" s="268">
        <v>9.1</v>
      </c>
      <c r="E12" s="14">
        <v>13184760.6</v>
      </c>
      <c r="F12" s="14">
        <v>144887479.12087911</v>
      </c>
      <c r="G12" s="269">
        <f>Tasaus[[#This Row],[Verotettava tulo (kunnallisvero), €]]*($D$11/100)</f>
        <v>10823094.690329671</v>
      </c>
      <c r="H12" s="14">
        <v>2232621.9054844561</v>
      </c>
      <c r="I12" s="15">
        <v>1422981.3487500001</v>
      </c>
      <c r="J12" s="15">
        <f>SUM(Tasaus[[#This Row],[Laskennallinen kunnallisvero, €]:[Laskennallinen kiinteistövero, €]])</f>
        <v>14478697.944564128</v>
      </c>
      <c r="K12" s="15">
        <f>Tasaus[[#This Row],[Laskennallinen verotulo yhteensä, €]]/Tasaus[[#This Row],[Asukasluku 31.12.2023]]</f>
        <v>1588.7959996229704</v>
      </c>
      <c r="L12" s="34">
        <f>$K$11-Tasaus[[#This Row],[Laskennallinen verotulo yhteensä, €/asukas (=tasausraja)]]</f>
        <v>620.03400037702954</v>
      </c>
      <c r="M12" s="369">
        <v>558.03060033932661</v>
      </c>
      <c r="N12" s="370">
        <v>5085332.8608922837</v>
      </c>
      <c r="P12" s="116"/>
      <c r="Q12" s="117"/>
      <c r="R12" s="118"/>
    </row>
    <row r="13" spans="1:20" x14ac:dyDescent="0.25">
      <c r="A13" s="266">
        <v>9</v>
      </c>
      <c r="B13" s="13" t="s">
        <v>368</v>
      </c>
      <c r="C13" s="267">
        <v>2437</v>
      </c>
      <c r="D13" s="268">
        <v>9.3000000000000007</v>
      </c>
      <c r="E13" s="14">
        <v>3689293.52</v>
      </c>
      <c r="F13" s="14">
        <v>39669822.795698918</v>
      </c>
      <c r="G13" s="269">
        <f>Tasaus[[#This Row],[Verotettava tulo (kunnallisvero), €]]*($D$11/100)</f>
        <v>2963335.7628387092</v>
      </c>
      <c r="H13" s="14">
        <v>220163.13463325525</v>
      </c>
      <c r="I13" s="15">
        <v>222221.26295</v>
      </c>
      <c r="J13" s="15">
        <f>SUM(Tasaus[[#This Row],[Laskennallinen kunnallisvero, €]:[Laskennallinen kiinteistövero, €]])</f>
        <v>3405720.1604219642</v>
      </c>
      <c r="K13" s="15">
        <f>Tasaus[[#This Row],[Laskennallinen verotulo yhteensä, €]]/Tasaus[[#This Row],[Asukasluku 31.12.2023]]</f>
        <v>1397.5051950849258</v>
      </c>
      <c r="L13" s="34">
        <f>$K$11-Tasaus[[#This Row],[Laskennallinen verotulo yhteensä, €/asukas (=tasausraja)]]</f>
        <v>811.32480491507408</v>
      </c>
      <c r="M13" s="369">
        <v>730.19232442356667</v>
      </c>
      <c r="N13" s="370">
        <v>1779478.6946202321</v>
      </c>
      <c r="P13" s="116"/>
      <c r="Q13" s="117"/>
      <c r="R13" s="118"/>
    </row>
    <row r="14" spans="1:20" x14ac:dyDescent="0.25">
      <c r="A14" s="266">
        <v>10</v>
      </c>
      <c r="B14" s="13" t="s">
        <v>369</v>
      </c>
      <c r="C14" s="267">
        <v>10933</v>
      </c>
      <c r="D14" s="268">
        <v>9.6</v>
      </c>
      <c r="E14" s="14">
        <v>16554626.68</v>
      </c>
      <c r="F14" s="14">
        <v>172444027.91666669</v>
      </c>
      <c r="G14" s="269">
        <f>Tasaus[[#This Row],[Verotettava tulo (kunnallisvero), €]]*($D$11/100)</f>
        <v>12881568.885375002</v>
      </c>
      <c r="H14" s="14">
        <v>1885249.1464693255</v>
      </c>
      <c r="I14" s="15">
        <v>1827987.0567999997</v>
      </c>
      <c r="J14" s="15">
        <f>SUM(Tasaus[[#This Row],[Laskennallinen kunnallisvero, €]:[Laskennallinen kiinteistövero, €]])</f>
        <v>16594805.088644328</v>
      </c>
      <c r="K14" s="15">
        <f>Tasaus[[#This Row],[Laskennallinen verotulo yhteensä, €]]/Tasaus[[#This Row],[Asukasluku 31.12.2023]]</f>
        <v>1517.8638149313388</v>
      </c>
      <c r="L14" s="34">
        <f>$K$11-Tasaus[[#This Row],[Laskennallinen verotulo yhteensä, €/asukas (=tasausraja)]]</f>
        <v>690.96618506866116</v>
      </c>
      <c r="M14" s="369">
        <v>621.86956656179507</v>
      </c>
      <c r="N14" s="370">
        <v>6798899.9712201059</v>
      </c>
      <c r="P14" s="116"/>
      <c r="Q14" s="117"/>
      <c r="R14" s="118"/>
    </row>
    <row r="15" spans="1:20" x14ac:dyDescent="0.25">
      <c r="A15" s="266">
        <v>16</v>
      </c>
      <c r="B15" s="13" t="s">
        <v>370</v>
      </c>
      <c r="C15" s="267">
        <v>7968</v>
      </c>
      <c r="D15" s="268">
        <v>8.1</v>
      </c>
      <c r="E15" s="14">
        <v>12644886.08</v>
      </c>
      <c r="F15" s="14">
        <v>156109704.69135803</v>
      </c>
      <c r="G15" s="269">
        <f>Tasaus[[#This Row],[Verotettava tulo (kunnallisvero), €]]*($D$11/100)</f>
        <v>11661394.940444445</v>
      </c>
      <c r="H15" s="14">
        <v>1290405.2532729781</v>
      </c>
      <c r="I15" s="15">
        <v>1940874.33565</v>
      </c>
      <c r="J15" s="15">
        <f>SUM(Tasaus[[#This Row],[Laskennallinen kunnallisvero, €]:[Laskennallinen kiinteistövero, €]])</f>
        <v>14892674.529367425</v>
      </c>
      <c r="K15" s="15">
        <f>Tasaus[[#This Row],[Laskennallinen verotulo yhteensä, €]]/Tasaus[[#This Row],[Asukasluku 31.12.2023]]</f>
        <v>1869.0605584045463</v>
      </c>
      <c r="L15" s="34">
        <f>$K$11-Tasaus[[#This Row],[Laskennallinen verotulo yhteensä, €/asukas (=tasausraja)]]</f>
        <v>339.7694415954536</v>
      </c>
      <c r="M15" s="369">
        <v>305.79249743590827</v>
      </c>
      <c r="N15" s="370">
        <v>2436554.619569317</v>
      </c>
      <c r="P15" s="116"/>
      <c r="Q15" s="117"/>
      <c r="R15" s="118"/>
    </row>
    <row r="16" spans="1:20" x14ac:dyDescent="0.25">
      <c r="A16" s="266">
        <v>18</v>
      </c>
      <c r="B16" s="13" t="s">
        <v>371</v>
      </c>
      <c r="C16" s="267">
        <v>4700</v>
      </c>
      <c r="D16" s="268">
        <v>8.9</v>
      </c>
      <c r="E16" s="14">
        <v>9498220.5199999996</v>
      </c>
      <c r="F16" s="14">
        <v>106721578.87640449</v>
      </c>
      <c r="G16" s="269">
        <f>Tasaus[[#This Row],[Verotettava tulo (kunnallisvero), €]]*($D$11/100)</f>
        <v>7972101.9420674164</v>
      </c>
      <c r="H16" s="14">
        <v>728426.84200148983</v>
      </c>
      <c r="I16" s="15">
        <v>560949.85240000009</v>
      </c>
      <c r="J16" s="15">
        <f>SUM(Tasaus[[#This Row],[Laskennallinen kunnallisvero, €]:[Laskennallinen kiinteistövero, €]])</f>
        <v>9261478.636468906</v>
      </c>
      <c r="K16" s="15">
        <f>Tasaus[[#This Row],[Laskennallinen verotulo yhteensä, €]]/Tasaus[[#This Row],[Asukasluku 31.12.2023]]</f>
        <v>1970.5273694614693</v>
      </c>
      <c r="L16" s="34">
        <f>$K$11-Tasaus[[#This Row],[Laskennallinen verotulo yhteensä, €/asukas (=tasausraja)]]</f>
        <v>238.30263053853059</v>
      </c>
      <c r="M16" s="369">
        <v>214.47236748467753</v>
      </c>
      <c r="N16" s="370">
        <v>1008020.1271779845</v>
      </c>
      <c r="P16" s="116"/>
      <c r="Q16" s="117"/>
      <c r="R16" s="118"/>
    </row>
    <row r="17" spans="1:18" x14ac:dyDescent="0.25">
      <c r="A17" s="266">
        <v>19</v>
      </c>
      <c r="B17" s="13" t="s">
        <v>372</v>
      </c>
      <c r="C17" s="267">
        <v>3961</v>
      </c>
      <c r="D17" s="268">
        <v>8.9</v>
      </c>
      <c r="E17" s="14">
        <v>7227805.7999999998</v>
      </c>
      <c r="F17" s="14">
        <v>81211301.123595506</v>
      </c>
      <c r="G17" s="269">
        <f>Tasaus[[#This Row],[Verotettava tulo (kunnallisvero), €]]*($D$11/100)</f>
        <v>6066484.1939325845</v>
      </c>
      <c r="H17" s="14">
        <v>469252.66393367219</v>
      </c>
      <c r="I17" s="15">
        <v>432246.92705</v>
      </c>
      <c r="J17" s="15">
        <f>SUM(Tasaus[[#This Row],[Laskennallinen kunnallisvero, €]:[Laskennallinen kiinteistövero, €]])</f>
        <v>6967983.7849162566</v>
      </c>
      <c r="K17" s="15">
        <f>Tasaus[[#This Row],[Laskennallinen verotulo yhteensä, €]]/Tasaus[[#This Row],[Asukasluku 31.12.2023]]</f>
        <v>1759.147635676914</v>
      </c>
      <c r="L17" s="34">
        <f>$K$11-Tasaus[[#This Row],[Laskennallinen verotulo yhteensä, €/asukas (=tasausraja)]]</f>
        <v>449.68236432308595</v>
      </c>
      <c r="M17" s="369">
        <v>404.71412789077738</v>
      </c>
      <c r="N17" s="370">
        <v>1603072.6605753691</v>
      </c>
      <c r="P17" s="116"/>
      <c r="Q17" s="117"/>
      <c r="R17" s="118"/>
    </row>
    <row r="18" spans="1:18" x14ac:dyDescent="0.25">
      <c r="A18" s="266">
        <v>20</v>
      </c>
      <c r="B18" s="13" t="s">
        <v>18</v>
      </c>
      <c r="C18" s="267">
        <v>16405</v>
      </c>
      <c r="D18" s="268">
        <v>9.9</v>
      </c>
      <c r="E18" s="14">
        <v>33402633.440000001</v>
      </c>
      <c r="F18" s="14">
        <v>337400337.77777779</v>
      </c>
      <c r="G18" s="269">
        <f>Tasaus[[#This Row],[Verotettava tulo (kunnallisvero), €]]*($D$11/100)</f>
        <v>25203805.232000001</v>
      </c>
      <c r="H18" s="14">
        <v>1604193.0754287499</v>
      </c>
      <c r="I18" s="15">
        <v>1861900.5022</v>
      </c>
      <c r="J18" s="15">
        <f>SUM(Tasaus[[#This Row],[Laskennallinen kunnallisvero, €]:[Laskennallinen kiinteistövero, €]])</f>
        <v>28669898.809628751</v>
      </c>
      <c r="K18" s="15">
        <f>Tasaus[[#This Row],[Laskennallinen verotulo yhteensä, €]]/Tasaus[[#This Row],[Asukasluku 31.12.2023]]</f>
        <v>1747.6317470057147</v>
      </c>
      <c r="L18" s="34">
        <f>$K$11-Tasaus[[#This Row],[Laskennallinen verotulo yhteensä, €/asukas (=tasausraja)]]</f>
        <v>461.19825299428521</v>
      </c>
      <c r="M18" s="369">
        <v>415.07842769485671</v>
      </c>
      <c r="N18" s="370">
        <v>6809361.6063341247</v>
      </c>
      <c r="P18" s="116"/>
      <c r="Q18" s="117"/>
      <c r="R18" s="118"/>
    </row>
    <row r="19" spans="1:18" x14ac:dyDescent="0.25">
      <c r="A19" s="266">
        <v>46</v>
      </c>
      <c r="B19" s="13" t="s">
        <v>373</v>
      </c>
      <c r="C19" s="267">
        <v>1320</v>
      </c>
      <c r="D19" s="268">
        <v>8.4</v>
      </c>
      <c r="E19" s="14">
        <v>1785852.2</v>
      </c>
      <c r="F19" s="14">
        <v>21260145.238095239</v>
      </c>
      <c r="G19" s="269">
        <f>Tasaus[[#This Row],[Verotettava tulo (kunnallisvero), €]]*($D$11/100)</f>
        <v>1588132.8492857143</v>
      </c>
      <c r="H19" s="14">
        <v>452773.66388613905</v>
      </c>
      <c r="I19" s="15">
        <v>285149.34195000003</v>
      </c>
      <c r="J19" s="15">
        <f>SUM(Tasaus[[#This Row],[Laskennallinen kunnallisvero, €]:[Laskennallinen kiinteistövero, €]])</f>
        <v>2326055.8551218538</v>
      </c>
      <c r="K19" s="15">
        <f>Tasaus[[#This Row],[Laskennallinen verotulo yhteensä, €]]/Tasaus[[#This Row],[Asukasluku 31.12.2023]]</f>
        <v>1762.163526607465</v>
      </c>
      <c r="L19" s="34">
        <f>$K$11-Tasaus[[#This Row],[Laskennallinen verotulo yhteensä, €/asukas (=tasausraja)]]</f>
        <v>446.66647339253495</v>
      </c>
      <c r="M19" s="369">
        <v>401.99982605328148</v>
      </c>
      <c r="N19" s="370">
        <v>530639.77039033151</v>
      </c>
      <c r="P19" s="116"/>
      <c r="Q19" s="117"/>
      <c r="R19" s="118"/>
    </row>
    <row r="20" spans="1:18" x14ac:dyDescent="0.25">
      <c r="A20" s="266">
        <v>47</v>
      </c>
      <c r="B20" s="13" t="s">
        <v>374</v>
      </c>
      <c r="C20" s="267">
        <v>1771</v>
      </c>
      <c r="D20" s="268">
        <v>8.6</v>
      </c>
      <c r="E20" s="14">
        <v>2821267.2</v>
      </c>
      <c r="F20" s="14">
        <v>32805432.558139537</v>
      </c>
      <c r="G20" s="269">
        <f>Tasaus[[#This Row],[Verotettava tulo (kunnallisvero), €]]*($D$11/100)</f>
        <v>2450565.8120930237</v>
      </c>
      <c r="H20" s="14">
        <v>424025.57696519425</v>
      </c>
      <c r="I20" s="15">
        <v>568770.81205000007</v>
      </c>
      <c r="J20" s="15">
        <f>SUM(Tasaus[[#This Row],[Laskennallinen kunnallisvero, €]:[Laskennallinen kiinteistövero, €]])</f>
        <v>3443362.2011082182</v>
      </c>
      <c r="K20" s="15">
        <f>Tasaus[[#This Row],[Laskennallinen verotulo yhteensä, €]]/Tasaus[[#This Row],[Asukasluku 31.12.2023]]</f>
        <v>1944.3038967296545</v>
      </c>
      <c r="L20" s="34">
        <f>$K$11-Tasaus[[#This Row],[Laskennallinen verotulo yhteensä, €/asukas (=tasausraja)]]</f>
        <v>264.5261032703454</v>
      </c>
      <c r="M20" s="369">
        <v>238.07349294331087</v>
      </c>
      <c r="N20" s="370">
        <v>421628.15600260353</v>
      </c>
      <c r="P20" s="116"/>
      <c r="Q20" s="117"/>
      <c r="R20" s="118"/>
    </row>
    <row r="21" spans="1:18" x14ac:dyDescent="0.25">
      <c r="A21" s="266">
        <v>49</v>
      </c>
      <c r="B21" s="13" t="s">
        <v>375</v>
      </c>
      <c r="C21" s="267">
        <v>314024</v>
      </c>
      <c r="D21" s="268">
        <v>5.3</v>
      </c>
      <c r="E21" s="14">
        <v>508277449.68000001</v>
      </c>
      <c r="F21" s="14">
        <v>9590140560</v>
      </c>
      <c r="G21" s="269">
        <f>Tasaus[[#This Row],[Verotettava tulo (kunnallisvero), €]]*($D$11/100)</f>
        <v>716383499.83200002</v>
      </c>
      <c r="H21" s="14">
        <v>136877684.18283221</v>
      </c>
      <c r="I21" s="15">
        <v>92421041.170949996</v>
      </c>
      <c r="J21" s="15">
        <f>SUM(Tasaus[[#This Row],[Laskennallinen kunnallisvero, €]:[Laskennallinen kiinteistövero, €]])</f>
        <v>945682225.18578219</v>
      </c>
      <c r="K21" s="15">
        <f>Tasaus[[#This Row],[Laskennallinen verotulo yhteensä, €]]/Tasaus[[#This Row],[Asukasluku 31.12.2023]]</f>
        <v>3011.496653713672</v>
      </c>
      <c r="L21" s="34">
        <f>$K$11-Tasaus[[#This Row],[Laskennallinen verotulo yhteensä, €/asukas (=tasausraja)]]</f>
        <v>-802.66665371367208</v>
      </c>
      <c r="M21" s="369">
        <v>-80.26666537136721</v>
      </c>
      <c r="N21" s="370">
        <v>-25205659.326578218</v>
      </c>
      <c r="P21" s="116"/>
      <c r="Q21" s="117"/>
      <c r="R21" s="118"/>
    </row>
    <row r="22" spans="1:18" x14ac:dyDescent="0.25">
      <c r="A22" s="266">
        <v>50</v>
      </c>
      <c r="B22" s="13" t="s">
        <v>376</v>
      </c>
      <c r="C22" s="267">
        <v>11184</v>
      </c>
      <c r="D22" s="268">
        <v>9</v>
      </c>
      <c r="E22" s="14">
        <v>20955858.98</v>
      </c>
      <c r="F22" s="14">
        <v>232842877.55555555</v>
      </c>
      <c r="G22" s="269">
        <f>Tasaus[[#This Row],[Verotettava tulo (kunnallisvero), €]]*($D$11/100)</f>
        <v>17393362.953400001</v>
      </c>
      <c r="H22" s="14">
        <v>2040658.1409153915</v>
      </c>
      <c r="I22" s="15">
        <v>1728002.4642500002</v>
      </c>
      <c r="J22" s="15">
        <f>SUM(Tasaus[[#This Row],[Laskennallinen kunnallisvero, €]:[Laskennallinen kiinteistövero, €]])</f>
        <v>21162023.558565393</v>
      </c>
      <c r="K22" s="15">
        <f>Tasaus[[#This Row],[Laskennallinen verotulo yhteensä, €]]/Tasaus[[#This Row],[Asukasluku 31.12.2023]]</f>
        <v>1892.1694884268056</v>
      </c>
      <c r="L22" s="34">
        <f>$K$11-Tasaus[[#This Row],[Laskennallinen verotulo yhteensä, €/asukas (=tasausraja)]]</f>
        <v>316.6605115731943</v>
      </c>
      <c r="M22" s="369">
        <v>284.99446041587487</v>
      </c>
      <c r="N22" s="370">
        <v>3187378.0452911444</v>
      </c>
      <c r="P22" s="116"/>
      <c r="Q22" s="117"/>
      <c r="R22" s="118"/>
    </row>
    <row r="23" spans="1:18" x14ac:dyDescent="0.25">
      <c r="A23" s="266">
        <v>51</v>
      </c>
      <c r="B23" s="13" t="s">
        <v>377</v>
      </c>
      <c r="C23" s="267">
        <v>9143</v>
      </c>
      <c r="D23" s="268">
        <v>5.4</v>
      </c>
      <c r="E23" s="14">
        <v>10942811.369999999</v>
      </c>
      <c r="F23" s="14">
        <v>202644655</v>
      </c>
      <c r="G23" s="269">
        <f>Tasaus[[#This Row],[Verotettava tulo (kunnallisvero), €]]*($D$11/100)</f>
        <v>15137555.728500001</v>
      </c>
      <c r="H23" s="14">
        <v>2862828.430126973</v>
      </c>
      <c r="I23" s="15">
        <v>5622540.6651499998</v>
      </c>
      <c r="J23" s="15">
        <f>SUM(Tasaus[[#This Row],[Laskennallinen kunnallisvero, €]:[Laskennallinen kiinteistövero, €]])</f>
        <v>23622924.823776975</v>
      </c>
      <c r="K23" s="15">
        <f>Tasaus[[#This Row],[Laskennallinen verotulo yhteensä, €]]/Tasaus[[#This Row],[Asukasluku 31.12.2023]]</f>
        <v>2583.7170320219811</v>
      </c>
      <c r="L23" s="34">
        <f>$K$11-Tasaus[[#This Row],[Laskennallinen verotulo yhteensä, €/asukas (=tasausraja)]]</f>
        <v>-374.88703202198121</v>
      </c>
      <c r="M23" s="369">
        <v>-37.488703202198124</v>
      </c>
      <c r="N23" s="370">
        <v>-342759.21337769745</v>
      </c>
      <c r="P23" s="116"/>
      <c r="Q23" s="117"/>
      <c r="R23" s="118"/>
    </row>
    <row r="24" spans="1:18" x14ac:dyDescent="0.25">
      <c r="A24" s="266">
        <v>52</v>
      </c>
      <c r="B24" s="13" t="s">
        <v>378</v>
      </c>
      <c r="C24" s="267">
        <v>2292</v>
      </c>
      <c r="D24" s="268">
        <v>9.8000000000000007</v>
      </c>
      <c r="E24" s="14">
        <v>3786199.48</v>
      </c>
      <c r="F24" s="14">
        <v>38634688.571428567</v>
      </c>
      <c r="G24" s="269">
        <f>Tasaus[[#This Row],[Verotettava tulo (kunnallisvero), €]]*($D$11/100)</f>
        <v>2886011.236285714</v>
      </c>
      <c r="H24" s="14">
        <v>588409.50678074395</v>
      </c>
      <c r="I24" s="15">
        <v>419729.63320000004</v>
      </c>
      <c r="J24" s="15">
        <f>SUM(Tasaus[[#This Row],[Laskennallinen kunnallisvero, €]:[Laskennallinen kiinteistövero, €]])</f>
        <v>3894150.3762664581</v>
      </c>
      <c r="K24" s="15">
        <f>Tasaus[[#This Row],[Laskennallinen verotulo yhteensä, €]]/Tasaus[[#This Row],[Asukasluku 31.12.2023]]</f>
        <v>1699.0184887724511</v>
      </c>
      <c r="L24" s="34">
        <f>$K$11-Tasaus[[#This Row],[Laskennallinen verotulo yhteensä, €/asukas (=tasausraja)]]</f>
        <v>509.81151122754886</v>
      </c>
      <c r="M24" s="369">
        <v>458.83036010479401</v>
      </c>
      <c r="N24" s="370">
        <v>1051639.1853601879</v>
      </c>
      <c r="P24" s="116"/>
      <c r="Q24" s="117"/>
      <c r="R24" s="118"/>
    </row>
    <row r="25" spans="1:18" x14ac:dyDescent="0.25">
      <c r="A25" s="266">
        <v>61</v>
      </c>
      <c r="B25" s="13" t="s">
        <v>379</v>
      </c>
      <c r="C25" s="267">
        <v>16469</v>
      </c>
      <c r="D25" s="268">
        <v>8.1999999999999993</v>
      </c>
      <c r="E25" s="14">
        <v>25643621.300000001</v>
      </c>
      <c r="F25" s="14">
        <v>312727089.02439028</v>
      </c>
      <c r="G25" s="269">
        <f>Tasaus[[#This Row],[Verotettava tulo (kunnallisvero), €]]*($D$11/100)</f>
        <v>23360713.550121956</v>
      </c>
      <c r="H25" s="14">
        <v>3248096.6316588265</v>
      </c>
      <c r="I25" s="15">
        <v>2675984.7375500002</v>
      </c>
      <c r="J25" s="15">
        <f>SUM(Tasaus[[#This Row],[Laskennallinen kunnallisvero, €]:[Laskennallinen kiinteistövero, €]])</f>
        <v>29284794.919330783</v>
      </c>
      <c r="K25" s="15">
        <f>Tasaus[[#This Row],[Laskennallinen verotulo yhteensä, €]]/Tasaus[[#This Row],[Asukasluku 31.12.2023]]</f>
        <v>1778.1768728721102</v>
      </c>
      <c r="L25" s="34">
        <f>$K$11-Tasaus[[#This Row],[Laskennallinen verotulo yhteensä, €/asukas (=tasausraja)]]</f>
        <v>430.65312712788977</v>
      </c>
      <c r="M25" s="369">
        <v>387.58781441510081</v>
      </c>
      <c r="N25" s="370">
        <v>6383183.7156022955</v>
      </c>
      <c r="P25" s="116"/>
      <c r="Q25" s="117"/>
      <c r="R25" s="118"/>
    </row>
    <row r="26" spans="1:18" x14ac:dyDescent="0.25">
      <c r="A26" s="266">
        <v>69</v>
      </c>
      <c r="B26" s="13" t="s">
        <v>380</v>
      </c>
      <c r="C26" s="267">
        <v>6558</v>
      </c>
      <c r="D26" s="268">
        <v>10.199999999999999</v>
      </c>
      <c r="E26" s="14">
        <v>11339966.77</v>
      </c>
      <c r="F26" s="14">
        <v>111176144.80392158</v>
      </c>
      <c r="G26" s="269">
        <f>Tasaus[[#This Row],[Verotettava tulo (kunnallisvero), €]]*($D$11/100)</f>
        <v>8304858.0168529423</v>
      </c>
      <c r="H26" s="14">
        <v>1915852.6432400548</v>
      </c>
      <c r="I26" s="15">
        <v>847639.35090000008</v>
      </c>
      <c r="J26" s="15">
        <f>SUM(Tasaus[[#This Row],[Laskennallinen kunnallisvero, €]:[Laskennallinen kiinteistövero, €]])</f>
        <v>11068350.010992996</v>
      </c>
      <c r="K26" s="15">
        <f>Tasaus[[#This Row],[Laskennallinen verotulo yhteensä, €]]/Tasaus[[#This Row],[Asukasluku 31.12.2023]]</f>
        <v>1687.7630391877092</v>
      </c>
      <c r="L26" s="34">
        <f>$K$11-Tasaus[[#This Row],[Laskennallinen verotulo yhteensä, €/asukas (=tasausraja)]]</f>
        <v>521.06696081229074</v>
      </c>
      <c r="M26" s="369">
        <v>468.96026473106167</v>
      </c>
      <c r="N26" s="370">
        <v>3075441.4161063023</v>
      </c>
      <c r="P26" s="116"/>
      <c r="Q26" s="117"/>
      <c r="R26" s="118"/>
    </row>
    <row r="27" spans="1:18" x14ac:dyDescent="0.25">
      <c r="A27" s="266">
        <v>71</v>
      </c>
      <c r="B27" s="13" t="s">
        <v>381</v>
      </c>
      <c r="C27" s="267">
        <v>6473</v>
      </c>
      <c r="D27" s="268">
        <v>9.4</v>
      </c>
      <c r="E27" s="14">
        <v>9997642.3599999994</v>
      </c>
      <c r="F27" s="14">
        <v>106357897.4468085</v>
      </c>
      <c r="G27" s="269">
        <f>Tasaus[[#This Row],[Verotettava tulo (kunnallisvero), €]]*($D$11/100)</f>
        <v>7944934.9392765956</v>
      </c>
      <c r="H27" s="14">
        <v>954961.61890946282</v>
      </c>
      <c r="I27" s="15">
        <v>860134.34510000004</v>
      </c>
      <c r="J27" s="15">
        <f>SUM(Tasaus[[#This Row],[Laskennallinen kunnallisvero, €]:[Laskennallinen kiinteistövero, €]])</f>
        <v>9760030.9032860585</v>
      </c>
      <c r="K27" s="15">
        <f>Tasaus[[#This Row],[Laskennallinen verotulo yhteensä, €]]/Tasaus[[#This Row],[Asukasluku 31.12.2023]]</f>
        <v>1507.8064117543734</v>
      </c>
      <c r="L27" s="34">
        <f>$K$11-Tasaus[[#This Row],[Laskennallinen verotulo yhteensä, €/asukas (=tasausraja)]]</f>
        <v>701.02358824562657</v>
      </c>
      <c r="M27" s="369">
        <v>630.92122942106391</v>
      </c>
      <c r="N27" s="370">
        <v>4083953.1180425468</v>
      </c>
      <c r="P27" s="116"/>
      <c r="Q27" s="117"/>
      <c r="R27" s="118"/>
    </row>
    <row r="28" spans="1:18" x14ac:dyDescent="0.25">
      <c r="A28" s="266">
        <v>72</v>
      </c>
      <c r="B28" s="13" t="s">
        <v>382</v>
      </c>
      <c r="C28" s="267">
        <v>948</v>
      </c>
      <c r="D28" s="268">
        <v>7.9</v>
      </c>
      <c r="E28" s="14">
        <v>1488747.62</v>
      </c>
      <c r="F28" s="14">
        <v>18844906.582278479</v>
      </c>
      <c r="G28" s="269">
        <f>Tasaus[[#This Row],[Verotettava tulo (kunnallisvero), €]]*($D$11/100)</f>
        <v>1407714.5216962025</v>
      </c>
      <c r="H28" s="14">
        <v>96647.508465456718</v>
      </c>
      <c r="I28" s="15">
        <v>192324.97249999997</v>
      </c>
      <c r="J28" s="15">
        <f>SUM(Tasaus[[#This Row],[Laskennallinen kunnallisvero, €]:[Laskennallinen kiinteistövero, €]])</f>
        <v>1696687.0026616591</v>
      </c>
      <c r="K28" s="15">
        <f>Tasaus[[#This Row],[Laskennallinen verotulo yhteensä, €]]/Tasaus[[#This Row],[Asukasluku 31.12.2023]]</f>
        <v>1789.75422221694</v>
      </c>
      <c r="L28" s="34">
        <f>$K$11-Tasaus[[#This Row],[Laskennallinen verotulo yhteensä, €/asukas (=tasausraja)]]</f>
        <v>419.07577778305995</v>
      </c>
      <c r="M28" s="369">
        <v>377.16820000475394</v>
      </c>
      <c r="N28" s="370">
        <v>357555.45360450674</v>
      </c>
      <c r="P28" s="116"/>
      <c r="Q28" s="117"/>
      <c r="R28" s="118"/>
    </row>
    <row r="29" spans="1:18" x14ac:dyDescent="0.25">
      <c r="A29" s="266">
        <v>74</v>
      </c>
      <c r="B29" s="13" t="s">
        <v>383</v>
      </c>
      <c r="C29" s="267">
        <v>1013</v>
      </c>
      <c r="D29" s="268">
        <v>10.8</v>
      </c>
      <c r="E29" s="14">
        <v>1684627.23</v>
      </c>
      <c r="F29" s="14">
        <v>15598400.277777776</v>
      </c>
      <c r="G29" s="269">
        <f>Tasaus[[#This Row],[Verotettava tulo (kunnallisvero), €]]*($D$11/100)</f>
        <v>1165200.5007499999</v>
      </c>
      <c r="H29" s="14">
        <v>280721.32347928156</v>
      </c>
      <c r="I29" s="15">
        <v>181190.37315</v>
      </c>
      <c r="J29" s="15">
        <f>SUM(Tasaus[[#This Row],[Laskennallinen kunnallisvero, €]:[Laskennallinen kiinteistövero, €]])</f>
        <v>1627112.1973792813</v>
      </c>
      <c r="K29" s="15">
        <f>Tasaus[[#This Row],[Laskennallinen verotulo yhteensä, €]]/Tasaus[[#This Row],[Asukasluku 31.12.2023]]</f>
        <v>1606.231191884779</v>
      </c>
      <c r="L29" s="34">
        <f>$K$11-Tasaus[[#This Row],[Laskennallinen verotulo yhteensä, €/asukas (=tasausraja)]]</f>
        <v>602.59880811522089</v>
      </c>
      <c r="M29" s="369">
        <v>542.33892730369882</v>
      </c>
      <c r="N29" s="370">
        <v>549389.33335864695</v>
      </c>
      <c r="P29" s="116"/>
      <c r="Q29" s="117"/>
      <c r="R29" s="118"/>
    </row>
    <row r="30" spans="1:18" x14ac:dyDescent="0.25">
      <c r="A30" s="266">
        <v>75</v>
      </c>
      <c r="B30" s="13" t="s">
        <v>384</v>
      </c>
      <c r="C30" s="267">
        <v>19534</v>
      </c>
      <c r="D30" s="268">
        <v>9.4</v>
      </c>
      <c r="E30" s="14">
        <v>39282950.469999999</v>
      </c>
      <c r="F30" s="14">
        <v>417903728.40425533</v>
      </c>
      <c r="G30" s="269">
        <f>Tasaus[[#This Row],[Verotettava tulo (kunnallisvero), €]]*($D$11/100)</f>
        <v>31217408.511797875</v>
      </c>
      <c r="H30" s="14">
        <v>5341496.3535417505</v>
      </c>
      <c r="I30" s="15">
        <v>3689437.8167000003</v>
      </c>
      <c r="J30" s="15">
        <f>SUM(Tasaus[[#This Row],[Laskennallinen kunnallisvero, €]:[Laskennallinen kiinteistövero, €]])</f>
        <v>40248342.682039618</v>
      </c>
      <c r="K30" s="15">
        <f>Tasaus[[#This Row],[Laskennallinen verotulo yhteensä, €]]/Tasaus[[#This Row],[Asukasluku 31.12.2023]]</f>
        <v>2060.4250374751518</v>
      </c>
      <c r="L30" s="34">
        <f>$K$11-Tasaus[[#This Row],[Laskennallinen verotulo yhteensä, €/asukas (=tasausraja)]]</f>
        <v>148.40496252484809</v>
      </c>
      <c r="M30" s="369">
        <v>133.56446627236329</v>
      </c>
      <c r="N30" s="370">
        <v>2609048.2841643444</v>
      </c>
      <c r="P30" s="116"/>
      <c r="Q30" s="117"/>
      <c r="R30" s="118"/>
    </row>
    <row r="31" spans="1:18" x14ac:dyDescent="0.25">
      <c r="A31" s="266">
        <v>77</v>
      </c>
      <c r="B31" s="13" t="s">
        <v>385</v>
      </c>
      <c r="C31" s="267">
        <v>4549</v>
      </c>
      <c r="D31" s="268">
        <v>9.4</v>
      </c>
      <c r="E31" s="14">
        <v>7165206.9299999997</v>
      </c>
      <c r="F31" s="14">
        <v>76225605.638297871</v>
      </c>
      <c r="G31" s="269">
        <f>Tasaus[[#This Row],[Verotettava tulo (kunnallisvero), €]]*($D$11/100)</f>
        <v>5694052.7411808511</v>
      </c>
      <c r="H31" s="14">
        <v>1064943.1824948397</v>
      </c>
      <c r="I31" s="15">
        <v>763308.33830000006</v>
      </c>
      <c r="J31" s="15">
        <f>SUM(Tasaus[[#This Row],[Laskennallinen kunnallisvero, €]:[Laskennallinen kiinteistövero, €]])</f>
        <v>7522304.2619756907</v>
      </c>
      <c r="K31" s="15">
        <f>Tasaus[[#This Row],[Laskennallinen verotulo yhteensä, €]]/Tasaus[[#This Row],[Asukasluku 31.12.2023]]</f>
        <v>1653.6171162839505</v>
      </c>
      <c r="L31" s="34">
        <f>$K$11-Tasaus[[#This Row],[Laskennallinen verotulo yhteensä, €/asukas (=tasausraja)]]</f>
        <v>555.21288371604942</v>
      </c>
      <c r="M31" s="369">
        <v>499.69159534444447</v>
      </c>
      <c r="N31" s="370">
        <v>2273097.0672218781</v>
      </c>
      <c r="P31" s="116"/>
      <c r="Q31" s="117"/>
      <c r="R31" s="118"/>
    </row>
    <row r="32" spans="1:18" x14ac:dyDescent="0.25">
      <c r="A32" s="266">
        <v>78</v>
      </c>
      <c r="B32" s="13" t="s">
        <v>386</v>
      </c>
      <c r="C32" s="267">
        <v>7721</v>
      </c>
      <c r="D32" s="268">
        <v>9.1</v>
      </c>
      <c r="E32" s="14">
        <v>16734475.02</v>
      </c>
      <c r="F32" s="14">
        <v>183895329.8901099</v>
      </c>
      <c r="G32" s="269">
        <f>Tasaus[[#This Row],[Verotettava tulo (kunnallisvero), €]]*($D$11/100)</f>
        <v>13736981.14279121</v>
      </c>
      <c r="H32" s="14">
        <v>2411056.3174870363</v>
      </c>
      <c r="I32" s="15">
        <v>1543821.7756999999</v>
      </c>
      <c r="J32" s="15">
        <f>SUM(Tasaus[[#This Row],[Laskennallinen kunnallisvero, €]:[Laskennallinen kiinteistövero, €]])</f>
        <v>17691859.235978246</v>
      </c>
      <c r="K32" s="15">
        <f>Tasaus[[#This Row],[Laskennallinen verotulo yhteensä, €]]/Tasaus[[#This Row],[Asukasluku 31.12.2023]]</f>
        <v>2291.3947980803323</v>
      </c>
      <c r="L32" s="34">
        <f>$K$11-Tasaus[[#This Row],[Laskennallinen verotulo yhteensä, €/asukas (=tasausraja)]]</f>
        <v>-82.564798080332366</v>
      </c>
      <c r="M32" s="369">
        <v>-8.2564798080332373</v>
      </c>
      <c r="N32" s="370">
        <v>-63748.280597824625</v>
      </c>
      <c r="P32" s="116"/>
      <c r="Q32" s="117"/>
      <c r="R32" s="118"/>
    </row>
    <row r="33" spans="1:18" x14ac:dyDescent="0.25">
      <c r="A33" s="266">
        <v>79</v>
      </c>
      <c r="B33" s="13" t="s">
        <v>387</v>
      </c>
      <c r="C33" s="267">
        <v>6703</v>
      </c>
      <c r="D33" s="268">
        <v>8.9</v>
      </c>
      <c r="E33" s="14">
        <v>12393353.300000001</v>
      </c>
      <c r="F33" s="14">
        <v>139251160.67415729</v>
      </c>
      <c r="G33" s="269">
        <f>Tasaus[[#This Row],[Verotettava tulo (kunnallisvero), €]]*($D$11/100)</f>
        <v>10402061.70235955</v>
      </c>
      <c r="H33" s="14">
        <v>6333121.5775853461</v>
      </c>
      <c r="I33" s="15">
        <v>1350865.1080500002</v>
      </c>
      <c r="J33" s="15">
        <f>SUM(Tasaus[[#This Row],[Laskennallinen kunnallisvero, €]:[Laskennallinen kiinteistövero, €]])</f>
        <v>18086048.387994897</v>
      </c>
      <c r="K33" s="15">
        <f>Tasaus[[#This Row],[Laskennallinen verotulo yhteensä, €]]/Tasaus[[#This Row],[Asukasluku 31.12.2023]]</f>
        <v>2698.2020569886463</v>
      </c>
      <c r="L33" s="34">
        <f>$K$11-Tasaus[[#This Row],[Laskennallinen verotulo yhteensä, €/asukas (=tasausraja)]]</f>
        <v>-489.37205698864636</v>
      </c>
      <c r="M33" s="369">
        <v>-48.937205698864638</v>
      </c>
      <c r="N33" s="370">
        <v>-328026.08979948965</v>
      </c>
      <c r="P33" s="116"/>
      <c r="Q33" s="117"/>
      <c r="R33" s="118"/>
    </row>
    <row r="34" spans="1:18" x14ac:dyDescent="0.25">
      <c r="A34" s="266">
        <v>81</v>
      </c>
      <c r="B34" s="13" t="s">
        <v>388</v>
      </c>
      <c r="C34" s="267">
        <v>2531</v>
      </c>
      <c r="D34" s="268">
        <v>8.9</v>
      </c>
      <c r="E34" s="14">
        <v>3687864.61</v>
      </c>
      <c r="F34" s="14">
        <v>41436681.011235952</v>
      </c>
      <c r="G34" s="269">
        <f>Tasaus[[#This Row],[Verotettava tulo (kunnallisvero), €]]*($D$11/100)</f>
        <v>3095320.0715393256</v>
      </c>
      <c r="H34" s="14">
        <v>1180727.9903601543</v>
      </c>
      <c r="I34" s="15">
        <v>875965.04579999996</v>
      </c>
      <c r="J34" s="15">
        <f>SUM(Tasaus[[#This Row],[Laskennallinen kunnallisvero, €]:[Laskennallinen kiinteistövero, €]])</f>
        <v>5152013.1076994799</v>
      </c>
      <c r="K34" s="15">
        <f>Tasaus[[#This Row],[Laskennallinen verotulo yhteensä, €]]/Tasaus[[#This Row],[Asukasluku 31.12.2023]]</f>
        <v>2035.5642464241328</v>
      </c>
      <c r="L34" s="34">
        <f>$K$11-Tasaus[[#This Row],[Laskennallinen verotulo yhteensä, €/asukas (=tasausraja)]]</f>
        <v>173.26575357586717</v>
      </c>
      <c r="M34" s="369">
        <v>155.93917821828046</v>
      </c>
      <c r="N34" s="370">
        <v>394682.06007046782</v>
      </c>
      <c r="P34" s="116"/>
      <c r="Q34" s="117"/>
      <c r="R34" s="118"/>
    </row>
    <row r="35" spans="1:18" x14ac:dyDescent="0.25">
      <c r="A35" s="266">
        <v>82</v>
      </c>
      <c r="B35" s="13" t="s">
        <v>389</v>
      </c>
      <c r="C35" s="267">
        <v>9371</v>
      </c>
      <c r="D35" s="268">
        <v>8.1</v>
      </c>
      <c r="E35" s="14">
        <v>17451828.699999999</v>
      </c>
      <c r="F35" s="14">
        <v>215454675.30864197</v>
      </c>
      <c r="G35" s="269">
        <f>Tasaus[[#This Row],[Verotettava tulo (kunnallisvero), €]]*($D$11/100)</f>
        <v>16094464.245555555</v>
      </c>
      <c r="H35" s="14">
        <v>2448098.5742595973</v>
      </c>
      <c r="I35" s="15">
        <v>1569419.6997500001</v>
      </c>
      <c r="J35" s="15">
        <f>SUM(Tasaus[[#This Row],[Laskennallinen kunnallisvero, €]:[Laskennallinen kiinteistövero, €]])</f>
        <v>20111982.51956515</v>
      </c>
      <c r="K35" s="15">
        <f>Tasaus[[#This Row],[Laskennallinen verotulo yhteensä, €]]/Tasaus[[#This Row],[Asukasluku 31.12.2023]]</f>
        <v>2146.1938447940615</v>
      </c>
      <c r="L35" s="34">
        <f>$K$11-Tasaus[[#This Row],[Laskennallinen verotulo yhteensä, €/asukas (=tasausraja)]]</f>
        <v>62.636155205938394</v>
      </c>
      <c r="M35" s="369">
        <v>56.372539685344556</v>
      </c>
      <c r="N35" s="370">
        <v>528267.06939136388</v>
      </c>
      <c r="P35" s="116"/>
      <c r="Q35" s="117"/>
      <c r="R35" s="118"/>
    </row>
    <row r="36" spans="1:18" x14ac:dyDescent="0.25">
      <c r="A36" s="266">
        <v>86</v>
      </c>
      <c r="B36" s="13" t="s">
        <v>390</v>
      </c>
      <c r="C36" s="267">
        <v>7998</v>
      </c>
      <c r="D36" s="268">
        <v>8.9</v>
      </c>
      <c r="E36" s="14">
        <v>15313470.439999999</v>
      </c>
      <c r="F36" s="14">
        <v>172061465.61797753</v>
      </c>
      <c r="G36" s="269">
        <f>Tasaus[[#This Row],[Verotettava tulo (kunnallisvero), €]]*($D$11/100)</f>
        <v>12852991.481662922</v>
      </c>
      <c r="H36" s="14">
        <v>979681.96934416657</v>
      </c>
      <c r="I36" s="15">
        <v>989647.60245000012</v>
      </c>
      <c r="J36" s="15">
        <f>SUM(Tasaus[[#This Row],[Laskennallinen kunnallisvero, €]:[Laskennallinen kiinteistövero, €]])</f>
        <v>14822321.053457089</v>
      </c>
      <c r="K36" s="15">
        <f>Tasaus[[#This Row],[Laskennallinen verotulo yhteensä, €]]/Tasaus[[#This Row],[Asukasluku 31.12.2023]]</f>
        <v>1853.2534450433971</v>
      </c>
      <c r="L36" s="34">
        <f>$K$11-Tasaus[[#This Row],[Laskennallinen verotulo yhteensä, €/asukas (=tasausraja)]]</f>
        <v>355.57655495660288</v>
      </c>
      <c r="M36" s="369">
        <v>320.01889946094258</v>
      </c>
      <c r="N36" s="370">
        <v>2559511.1578886188</v>
      </c>
      <c r="P36" s="116"/>
      <c r="Q36" s="117"/>
      <c r="R36" s="118"/>
    </row>
    <row r="37" spans="1:18" x14ac:dyDescent="0.25">
      <c r="A37" s="266">
        <v>90</v>
      </c>
      <c r="B37" s="13" t="s">
        <v>391</v>
      </c>
      <c r="C37" s="267">
        <v>3001</v>
      </c>
      <c r="D37" s="268">
        <v>8.8000000000000007</v>
      </c>
      <c r="E37" s="14">
        <v>4302124.18</v>
      </c>
      <c r="F37" s="14">
        <v>48887774.772727266</v>
      </c>
      <c r="G37" s="269">
        <f>Tasaus[[#This Row],[Verotettava tulo (kunnallisvero), €]]*($D$11/100)</f>
        <v>3651916.7755227271</v>
      </c>
      <c r="H37" s="14">
        <v>1385873.9120351446</v>
      </c>
      <c r="I37" s="15">
        <v>680561.52615000005</v>
      </c>
      <c r="J37" s="15">
        <f>SUM(Tasaus[[#This Row],[Laskennallinen kunnallisvero, €]:[Laskennallinen kiinteistövero, €]])</f>
        <v>5718352.2137078717</v>
      </c>
      <c r="K37" s="15">
        <f>Tasaus[[#This Row],[Laskennallinen verotulo yhteensä, €]]/Tasaus[[#This Row],[Asukasluku 31.12.2023]]</f>
        <v>1905.48224382135</v>
      </c>
      <c r="L37" s="34">
        <f>$K$11-Tasaus[[#This Row],[Laskennallinen verotulo yhteensä, €/asukas (=tasausraja)]]</f>
        <v>303.34775617864989</v>
      </c>
      <c r="M37" s="369">
        <v>273.01298056078491</v>
      </c>
      <c r="N37" s="370">
        <v>819311.95466291555</v>
      </c>
      <c r="P37" s="116"/>
      <c r="Q37" s="117"/>
      <c r="R37" s="118"/>
    </row>
    <row r="38" spans="1:18" x14ac:dyDescent="0.25">
      <c r="A38" s="266">
        <v>91</v>
      </c>
      <c r="B38" s="13" t="s">
        <v>392</v>
      </c>
      <c r="C38" s="267">
        <v>674500</v>
      </c>
      <c r="D38" s="268">
        <v>5.3</v>
      </c>
      <c r="E38" s="14">
        <v>1019066099.04</v>
      </c>
      <c r="F38" s="14">
        <v>19227662246.037735</v>
      </c>
      <c r="G38" s="269">
        <f>Tasaus[[#This Row],[Verotettava tulo (kunnallisvero), €]]*($D$11/100)</f>
        <v>1436306369.7790189</v>
      </c>
      <c r="H38" s="14">
        <v>424226745.78305435</v>
      </c>
      <c r="I38" s="15">
        <v>204345941.44760004</v>
      </c>
      <c r="J38" s="15">
        <f>SUM(Tasaus[[#This Row],[Laskennallinen kunnallisvero, €]:[Laskennallinen kiinteistövero, €]])</f>
        <v>2064879057.0096734</v>
      </c>
      <c r="K38" s="15">
        <f>Tasaus[[#This Row],[Laskennallinen verotulo yhteensä, €]]/Tasaus[[#This Row],[Asukasluku 31.12.2023]]</f>
        <v>3061.347749458374</v>
      </c>
      <c r="L38" s="34">
        <f>$K$11-Tasaus[[#This Row],[Laskennallinen verotulo yhteensä, €/asukas (=tasausraja)]]</f>
        <v>-852.51774945837406</v>
      </c>
      <c r="M38" s="369">
        <v>-85.251774945837411</v>
      </c>
      <c r="N38" s="370">
        <v>-57502322.200967334</v>
      </c>
      <c r="P38" s="116"/>
      <c r="Q38" s="117"/>
      <c r="R38" s="118"/>
    </row>
    <row r="39" spans="1:18" x14ac:dyDescent="0.25">
      <c r="A39" s="266">
        <v>92</v>
      </c>
      <c r="B39" s="13" t="s">
        <v>393</v>
      </c>
      <c r="C39" s="267">
        <v>247443</v>
      </c>
      <c r="D39" s="268">
        <v>6.4</v>
      </c>
      <c r="E39" s="14">
        <v>380042188.62</v>
      </c>
      <c r="F39" s="14">
        <v>5938159197.1875</v>
      </c>
      <c r="G39" s="269">
        <f>Tasaus[[#This Row],[Verotettava tulo (kunnallisvero), €]]*($D$11/100)</f>
        <v>443580492.02990627</v>
      </c>
      <c r="H39" s="14">
        <v>70298824.44149451</v>
      </c>
      <c r="I39" s="15">
        <v>58570420.757300004</v>
      </c>
      <c r="J39" s="15">
        <f>SUM(Tasaus[[#This Row],[Laskennallinen kunnallisvero, €]:[Laskennallinen kiinteistövero, €]])</f>
        <v>572449737.22870076</v>
      </c>
      <c r="K39" s="15">
        <f>Tasaus[[#This Row],[Laskennallinen verotulo yhteensä, €]]/Tasaus[[#This Row],[Asukasluku 31.12.2023]]</f>
        <v>2313.461028312382</v>
      </c>
      <c r="L39" s="34">
        <f>$K$11-Tasaus[[#This Row],[Laskennallinen verotulo yhteensä, €/asukas (=tasausraja)]]</f>
        <v>-104.63102831238211</v>
      </c>
      <c r="M39" s="369">
        <v>-10.463102831238212</v>
      </c>
      <c r="N39" s="370">
        <v>-2589021.5538700768</v>
      </c>
      <c r="P39" s="116"/>
      <c r="Q39" s="117"/>
      <c r="R39" s="118"/>
    </row>
    <row r="40" spans="1:18" x14ac:dyDescent="0.25">
      <c r="A40" s="266">
        <v>97</v>
      </c>
      <c r="B40" s="13" t="s">
        <v>394</v>
      </c>
      <c r="C40" s="267">
        <v>2062</v>
      </c>
      <c r="D40" s="268">
        <v>7.4</v>
      </c>
      <c r="E40" s="14">
        <v>2728463.52</v>
      </c>
      <c r="F40" s="14">
        <v>36871128.648648649</v>
      </c>
      <c r="G40" s="269">
        <f>Tasaus[[#This Row],[Verotettava tulo (kunnallisvero), €]]*($D$11/100)</f>
        <v>2754273.310054054</v>
      </c>
      <c r="H40" s="14">
        <v>685877.90373821766</v>
      </c>
      <c r="I40" s="15">
        <v>895198.19270000001</v>
      </c>
      <c r="J40" s="15">
        <f>SUM(Tasaus[[#This Row],[Laskennallinen kunnallisvero, €]:[Laskennallinen kiinteistövero, €]])</f>
        <v>4335349.4064922724</v>
      </c>
      <c r="K40" s="15">
        <f>Tasaus[[#This Row],[Laskennallinen verotulo yhteensä, €]]/Tasaus[[#This Row],[Asukasluku 31.12.2023]]</f>
        <v>2102.4972873386382</v>
      </c>
      <c r="L40" s="34">
        <f>$K$11-Tasaus[[#This Row],[Laskennallinen verotulo yhteensä, €/asukas (=tasausraja)]]</f>
        <v>106.33271266136171</v>
      </c>
      <c r="M40" s="369">
        <v>95.699441395225548</v>
      </c>
      <c r="N40" s="370">
        <v>197332.24815695509</v>
      </c>
      <c r="P40" s="116"/>
      <c r="Q40" s="117"/>
      <c r="R40" s="118"/>
    </row>
    <row r="41" spans="1:18" x14ac:dyDescent="0.25">
      <c r="A41" s="266">
        <v>98</v>
      </c>
      <c r="B41" s="13" t="s">
        <v>395</v>
      </c>
      <c r="C41" s="267">
        <v>22885</v>
      </c>
      <c r="D41" s="268">
        <v>8.3000000000000007</v>
      </c>
      <c r="E41" s="14">
        <v>42300582.689999998</v>
      </c>
      <c r="F41" s="14">
        <v>509645574.57831323</v>
      </c>
      <c r="G41" s="269">
        <f>Tasaus[[#This Row],[Verotettava tulo (kunnallisvero), €]]*($D$11/100)</f>
        <v>38070524.420999996</v>
      </c>
      <c r="H41" s="14">
        <v>2418880.1586042917</v>
      </c>
      <c r="I41" s="15">
        <v>3201826.0348499999</v>
      </c>
      <c r="J41" s="15">
        <f>SUM(Tasaus[[#This Row],[Laskennallinen kunnallisvero, €]:[Laskennallinen kiinteistövero, €]])</f>
        <v>43691230.614454292</v>
      </c>
      <c r="K41" s="15">
        <f>Tasaus[[#This Row],[Laskennallinen verotulo yhteensä, €]]/Tasaus[[#This Row],[Asukasluku 31.12.2023]]</f>
        <v>1909.1645450930432</v>
      </c>
      <c r="L41" s="34">
        <f>$K$11-Tasaus[[#This Row],[Laskennallinen verotulo yhteensä, €/asukas (=tasausraja)]]</f>
        <v>299.66545490695671</v>
      </c>
      <c r="M41" s="369">
        <v>269.69890941626107</v>
      </c>
      <c r="N41" s="370">
        <v>6172059.5419911351</v>
      </c>
      <c r="P41" s="116"/>
      <c r="Q41" s="117"/>
      <c r="R41" s="118"/>
    </row>
    <row r="42" spans="1:18" x14ac:dyDescent="0.25">
      <c r="A42" s="266">
        <v>102</v>
      </c>
      <c r="B42" s="13" t="s">
        <v>396</v>
      </c>
      <c r="C42" s="267">
        <v>9646</v>
      </c>
      <c r="D42" s="268">
        <v>9</v>
      </c>
      <c r="E42" s="14">
        <v>16291623.25</v>
      </c>
      <c r="F42" s="14">
        <v>181018036.1111111</v>
      </c>
      <c r="G42" s="269">
        <f>Tasaus[[#This Row],[Verotettava tulo (kunnallisvero), €]]*($D$11/100)</f>
        <v>13522047.297499999</v>
      </c>
      <c r="H42" s="14">
        <v>1822989.8007954778</v>
      </c>
      <c r="I42" s="15">
        <v>1618627.2842999999</v>
      </c>
      <c r="J42" s="15">
        <f>SUM(Tasaus[[#This Row],[Laskennallinen kunnallisvero, €]:[Laskennallinen kiinteistövero, €]])</f>
        <v>16963664.382595476</v>
      </c>
      <c r="K42" s="15">
        <f>Tasaus[[#This Row],[Laskennallinen verotulo yhteensä, €]]/Tasaus[[#This Row],[Asukasluku 31.12.2023]]</f>
        <v>1758.6216444739246</v>
      </c>
      <c r="L42" s="34">
        <f>$K$11-Tasaus[[#This Row],[Laskennallinen verotulo yhteensä, €/asukas (=tasausraja)]]</f>
        <v>450.20835552607537</v>
      </c>
      <c r="M42" s="369">
        <v>405.18751997346783</v>
      </c>
      <c r="N42" s="370">
        <v>3908438.8176640705</v>
      </c>
      <c r="P42" s="116"/>
      <c r="Q42" s="117"/>
      <c r="R42" s="118"/>
    </row>
    <row r="43" spans="1:18" x14ac:dyDescent="0.25">
      <c r="A43" s="266">
        <v>103</v>
      </c>
      <c r="B43" s="13" t="s">
        <v>397</v>
      </c>
      <c r="C43" s="267">
        <v>2125</v>
      </c>
      <c r="D43" s="268">
        <v>9.3000000000000007</v>
      </c>
      <c r="E43" s="14">
        <v>3580646.24</v>
      </c>
      <c r="F43" s="14">
        <v>38501572.473118275</v>
      </c>
      <c r="G43" s="269">
        <f>Tasaus[[#This Row],[Verotettava tulo (kunnallisvero), €]]*($D$11/100)</f>
        <v>2876067.4637419353</v>
      </c>
      <c r="H43" s="14">
        <v>296262.86214033689</v>
      </c>
      <c r="I43" s="15">
        <v>291499.93275000004</v>
      </c>
      <c r="J43" s="15">
        <f>SUM(Tasaus[[#This Row],[Laskennallinen kunnallisvero, €]:[Laskennallinen kiinteistövero, €]])</f>
        <v>3463830.2586322725</v>
      </c>
      <c r="K43" s="15">
        <f>Tasaus[[#This Row],[Laskennallinen verotulo yhteensä, €]]/Tasaus[[#This Row],[Asukasluku 31.12.2023]]</f>
        <v>1630.0377687681282</v>
      </c>
      <c r="L43" s="34">
        <f>$K$11-Tasaus[[#This Row],[Laskennallinen verotulo yhteensä, €/asukas (=tasausraja)]]</f>
        <v>578.79223123187171</v>
      </c>
      <c r="M43" s="369">
        <v>520.91300810868461</v>
      </c>
      <c r="N43" s="370">
        <v>1106940.1422309547</v>
      </c>
      <c r="P43" s="116"/>
      <c r="Q43" s="117"/>
      <c r="R43" s="118"/>
    </row>
    <row r="44" spans="1:18" x14ac:dyDescent="0.25">
      <c r="A44" s="266">
        <v>105</v>
      </c>
      <c r="B44" s="13" t="s">
        <v>398</v>
      </c>
      <c r="C44" s="267">
        <v>2063</v>
      </c>
      <c r="D44" s="268">
        <v>9</v>
      </c>
      <c r="E44" s="14">
        <v>2938020.59</v>
      </c>
      <c r="F44" s="14">
        <v>32644673.222222224</v>
      </c>
      <c r="G44" s="269">
        <f>Tasaus[[#This Row],[Verotettava tulo (kunnallisvero), €]]*($D$11/100)</f>
        <v>2438557.0897000004</v>
      </c>
      <c r="H44" s="14">
        <v>535021.4761257479</v>
      </c>
      <c r="I44" s="15">
        <v>418703.91434999998</v>
      </c>
      <c r="J44" s="15">
        <f>SUM(Tasaus[[#This Row],[Laskennallinen kunnallisvero, €]:[Laskennallinen kiinteistövero, €]])</f>
        <v>3392282.4801757485</v>
      </c>
      <c r="K44" s="15">
        <f>Tasaus[[#This Row],[Laskennallinen verotulo yhteensä, €]]/Tasaus[[#This Row],[Asukasluku 31.12.2023]]</f>
        <v>1644.344391747818</v>
      </c>
      <c r="L44" s="34">
        <f>$K$11-Tasaus[[#This Row],[Laskennallinen verotulo yhteensä, €/asukas (=tasausraja)]]</f>
        <v>564.48560825218192</v>
      </c>
      <c r="M44" s="369">
        <v>508.03704742696374</v>
      </c>
      <c r="N44" s="370">
        <v>1048080.4288418262</v>
      </c>
      <c r="P44" s="116"/>
      <c r="Q44" s="117"/>
      <c r="R44" s="118"/>
    </row>
    <row r="45" spans="1:18" x14ac:dyDescent="0.25">
      <c r="A45" s="266">
        <v>106</v>
      </c>
      <c r="B45" s="13" t="s">
        <v>399</v>
      </c>
      <c r="C45" s="267">
        <v>46901</v>
      </c>
      <c r="D45" s="268">
        <v>7.6</v>
      </c>
      <c r="E45" s="14">
        <v>87675969.629999995</v>
      </c>
      <c r="F45" s="14">
        <v>1153631179.3421054</v>
      </c>
      <c r="G45" s="269">
        <f>Tasaus[[#This Row],[Verotettava tulo (kunnallisvero), €]]*($D$11/100)</f>
        <v>86176249.096855283</v>
      </c>
      <c r="H45" s="14">
        <v>8766600.5988037139</v>
      </c>
      <c r="I45" s="15">
        <v>8143752.676</v>
      </c>
      <c r="J45" s="15">
        <f>SUM(Tasaus[[#This Row],[Laskennallinen kunnallisvero, €]:[Laskennallinen kiinteistövero, €]])</f>
        <v>103086602.371659</v>
      </c>
      <c r="K45" s="15">
        <f>Tasaus[[#This Row],[Laskennallinen verotulo yhteensä, €]]/Tasaus[[#This Row],[Asukasluku 31.12.2023]]</f>
        <v>2197.9617144977506</v>
      </c>
      <c r="L45" s="34">
        <f>$K$11-Tasaus[[#This Row],[Laskennallinen verotulo yhteensä, €/asukas (=tasausraja)]]</f>
        <v>10.868285502249364</v>
      </c>
      <c r="M45" s="369">
        <v>9.7814569520244277</v>
      </c>
      <c r="N45" s="370">
        <v>458760.11250689765</v>
      </c>
      <c r="P45" s="116"/>
      <c r="Q45" s="117"/>
      <c r="R45" s="118"/>
    </row>
    <row r="46" spans="1:18" x14ac:dyDescent="0.25">
      <c r="A46" s="266">
        <v>108</v>
      </c>
      <c r="B46" s="13" t="s">
        <v>400</v>
      </c>
      <c r="C46" s="267">
        <v>10319</v>
      </c>
      <c r="D46" s="268">
        <v>9.4</v>
      </c>
      <c r="E46" s="14">
        <v>18982167.399999999</v>
      </c>
      <c r="F46" s="14">
        <v>201937951.06382975</v>
      </c>
      <c r="G46" s="269">
        <f>Tasaus[[#This Row],[Verotettava tulo (kunnallisvero), €]]*($D$11/100)</f>
        <v>15084764.944468083</v>
      </c>
      <c r="H46" s="14">
        <v>1353277.9103078698</v>
      </c>
      <c r="I46" s="15">
        <v>1315085.66295</v>
      </c>
      <c r="J46" s="15">
        <f>SUM(Tasaus[[#This Row],[Laskennallinen kunnallisvero, €]:[Laskennallinen kiinteistövero, €]])</f>
        <v>17753128.517725952</v>
      </c>
      <c r="K46" s="15">
        <f>Tasaus[[#This Row],[Laskennallinen verotulo yhteensä, €]]/Tasaus[[#This Row],[Asukasluku 31.12.2023]]</f>
        <v>1720.4310996924073</v>
      </c>
      <c r="L46" s="34">
        <f>$K$11-Tasaus[[#This Row],[Laskennallinen verotulo yhteensä, €/asukas (=tasausraja)]]</f>
        <v>488.39890030759261</v>
      </c>
      <c r="M46" s="369">
        <v>439.55901027683336</v>
      </c>
      <c r="N46" s="370">
        <v>4535809.4270466436</v>
      </c>
      <c r="P46" s="116"/>
      <c r="Q46" s="117"/>
      <c r="R46" s="118"/>
    </row>
    <row r="47" spans="1:18" x14ac:dyDescent="0.25">
      <c r="A47" s="266">
        <v>109</v>
      </c>
      <c r="B47" s="13" t="s">
        <v>401</v>
      </c>
      <c r="C47" s="267">
        <v>68319</v>
      </c>
      <c r="D47" s="268">
        <v>8.4</v>
      </c>
      <c r="E47" s="14">
        <v>128924337.92</v>
      </c>
      <c r="F47" s="14">
        <v>1534813546.6666665</v>
      </c>
      <c r="G47" s="269">
        <f>Tasaus[[#This Row],[Verotettava tulo (kunnallisvero), €]]*($D$11/100)</f>
        <v>114650571.93599999</v>
      </c>
      <c r="H47" s="14">
        <v>18191860.423885643</v>
      </c>
      <c r="I47" s="15">
        <v>13627660.067600001</v>
      </c>
      <c r="J47" s="15">
        <f>SUM(Tasaus[[#This Row],[Laskennallinen kunnallisvero, €]:[Laskennallinen kiinteistövero, €]])</f>
        <v>146470092.42748564</v>
      </c>
      <c r="K47" s="15">
        <f>Tasaus[[#This Row],[Laskennallinen verotulo yhteensä, €]]/Tasaus[[#This Row],[Asukasluku 31.12.2023]]</f>
        <v>2143.9144663634661</v>
      </c>
      <c r="L47" s="34">
        <f>$K$11-Tasaus[[#This Row],[Laskennallinen verotulo yhteensä, €/asukas (=tasausraja)]]</f>
        <v>64.915533636533837</v>
      </c>
      <c r="M47" s="369">
        <v>58.423980272880456</v>
      </c>
      <c r="N47" s="370">
        <v>3991467.9082629201</v>
      </c>
      <c r="P47" s="116"/>
      <c r="Q47" s="117"/>
      <c r="R47" s="118"/>
    </row>
    <row r="48" spans="1:18" x14ac:dyDescent="0.25">
      <c r="A48" s="266">
        <v>111</v>
      </c>
      <c r="B48" s="13" t="s">
        <v>402</v>
      </c>
      <c r="C48" s="267">
        <v>17953</v>
      </c>
      <c r="D48" s="268">
        <v>8.1999999999999993</v>
      </c>
      <c r="E48" s="14">
        <v>29205017.5</v>
      </c>
      <c r="F48" s="14">
        <v>356158750.00000006</v>
      </c>
      <c r="G48" s="269">
        <f>Tasaus[[#This Row],[Verotettava tulo (kunnallisvero), €]]*($D$11/100)</f>
        <v>26605058.625000004</v>
      </c>
      <c r="H48" s="14">
        <v>4340982.4883492468</v>
      </c>
      <c r="I48" s="15">
        <v>3966916.0750499992</v>
      </c>
      <c r="J48" s="15">
        <f>SUM(Tasaus[[#This Row],[Laskennallinen kunnallisvero, €]:[Laskennallinen kiinteistövero, €]])</f>
        <v>34912957.188399248</v>
      </c>
      <c r="K48" s="15">
        <f>Tasaus[[#This Row],[Laskennallinen verotulo yhteensä, €]]/Tasaus[[#This Row],[Asukasluku 31.12.2023]]</f>
        <v>1944.6865252826406</v>
      </c>
      <c r="L48" s="34">
        <f>$K$11-Tasaus[[#This Row],[Laskennallinen verotulo yhteensä, €/asukas (=tasausraja)]]</f>
        <v>264.14347471735937</v>
      </c>
      <c r="M48" s="369">
        <v>237.72912724562343</v>
      </c>
      <c r="N48" s="370">
        <v>4267951.0214406773</v>
      </c>
      <c r="P48" s="116"/>
      <c r="Q48" s="117"/>
      <c r="R48" s="118"/>
    </row>
    <row r="49" spans="1:18" x14ac:dyDescent="0.25">
      <c r="A49" s="266">
        <v>139</v>
      </c>
      <c r="B49" s="13" t="s">
        <v>403</v>
      </c>
      <c r="C49" s="267">
        <v>9766</v>
      </c>
      <c r="D49" s="268">
        <v>8.9</v>
      </c>
      <c r="E49" s="14">
        <v>15594623.27</v>
      </c>
      <c r="F49" s="14">
        <v>175220486.17977527</v>
      </c>
      <c r="G49" s="269">
        <f>Tasaus[[#This Row],[Verotettava tulo (kunnallisvero), €]]*($D$11/100)</f>
        <v>13088970.317629213</v>
      </c>
      <c r="H49" s="14">
        <v>1089766.1439910454</v>
      </c>
      <c r="I49" s="15">
        <v>1108779.6324</v>
      </c>
      <c r="J49" s="15">
        <f>SUM(Tasaus[[#This Row],[Laskennallinen kunnallisvero, €]:[Laskennallinen kiinteistövero, €]])</f>
        <v>15287516.094020259</v>
      </c>
      <c r="K49" s="15">
        <f>Tasaus[[#This Row],[Laskennallinen verotulo yhteensä, €]]/Tasaus[[#This Row],[Asukasluku 31.12.2023]]</f>
        <v>1565.3815373766392</v>
      </c>
      <c r="L49" s="34">
        <f>$K$11-Tasaus[[#This Row],[Laskennallinen verotulo yhteensä, €/asukas (=tasausraja)]]</f>
        <v>643.44846262336068</v>
      </c>
      <c r="M49" s="369">
        <v>579.10361636102459</v>
      </c>
      <c r="N49" s="370">
        <v>5655525.9173817663</v>
      </c>
      <c r="P49" s="116"/>
      <c r="Q49" s="117"/>
      <c r="R49" s="118"/>
    </row>
    <row r="50" spans="1:18" x14ac:dyDescent="0.25">
      <c r="A50" s="266">
        <v>140</v>
      </c>
      <c r="B50" s="13" t="s">
        <v>404</v>
      </c>
      <c r="C50" s="267">
        <v>20618</v>
      </c>
      <c r="D50" s="268">
        <v>7.9</v>
      </c>
      <c r="E50" s="14">
        <v>30862581.379999999</v>
      </c>
      <c r="F50" s="14">
        <v>390665587.08860755</v>
      </c>
      <c r="G50" s="269">
        <f>Tasaus[[#This Row],[Verotettava tulo (kunnallisvero), €]]*($D$11/100)</f>
        <v>29182719.355518986</v>
      </c>
      <c r="H50" s="14">
        <v>4946258.8986329725</v>
      </c>
      <c r="I50" s="15">
        <v>3082445.3237000001</v>
      </c>
      <c r="J50" s="15">
        <f>SUM(Tasaus[[#This Row],[Laskennallinen kunnallisvero, €]:[Laskennallinen kiinteistövero, €]])</f>
        <v>37211423.577851959</v>
      </c>
      <c r="K50" s="15">
        <f>Tasaus[[#This Row],[Laskennallinen verotulo yhteensä, €]]/Tasaus[[#This Row],[Asukasluku 31.12.2023]]</f>
        <v>1804.8027732006965</v>
      </c>
      <c r="L50" s="34">
        <f>$K$11-Tasaus[[#This Row],[Laskennallinen verotulo yhteensä, €/asukas (=tasausraja)]]</f>
        <v>404.02722679930343</v>
      </c>
      <c r="M50" s="369">
        <v>363.62450411937311</v>
      </c>
      <c r="N50" s="370">
        <v>7497210.025933235</v>
      </c>
      <c r="P50" s="116"/>
      <c r="Q50" s="117"/>
      <c r="R50" s="118"/>
    </row>
    <row r="51" spans="1:18" x14ac:dyDescent="0.25">
      <c r="A51" s="266">
        <v>142</v>
      </c>
      <c r="B51" s="13" t="s">
        <v>405</v>
      </c>
      <c r="C51" s="267">
        <v>6444</v>
      </c>
      <c r="D51" s="268">
        <v>8.6</v>
      </c>
      <c r="E51" s="14">
        <v>10448257.26</v>
      </c>
      <c r="F51" s="14">
        <v>121491363.4883721</v>
      </c>
      <c r="G51" s="269">
        <f>Tasaus[[#This Row],[Verotettava tulo (kunnallisvero), €]]*($D$11/100)</f>
        <v>9075404.8525813967</v>
      </c>
      <c r="H51" s="14">
        <v>840491.24192050495</v>
      </c>
      <c r="I51" s="15">
        <v>1399418.6237999999</v>
      </c>
      <c r="J51" s="15">
        <f>SUM(Tasaus[[#This Row],[Laskennallinen kunnallisvero, €]:[Laskennallinen kiinteistövero, €]])</f>
        <v>11315314.718301902</v>
      </c>
      <c r="K51" s="15">
        <f>Tasaus[[#This Row],[Laskennallinen verotulo yhteensä, €]]/Tasaus[[#This Row],[Asukasluku 31.12.2023]]</f>
        <v>1755.9457973777005</v>
      </c>
      <c r="L51" s="34">
        <f>$K$11-Tasaus[[#This Row],[Laskennallinen verotulo yhteensä, €/asukas (=tasausraja)]]</f>
        <v>452.88420262229943</v>
      </c>
      <c r="M51" s="369">
        <v>407.59578236006951</v>
      </c>
      <c r="N51" s="370">
        <v>2626547.221528288</v>
      </c>
      <c r="P51" s="116"/>
      <c r="Q51" s="117"/>
      <c r="R51" s="118"/>
    </row>
    <row r="52" spans="1:18" x14ac:dyDescent="0.25">
      <c r="A52" s="266">
        <v>143</v>
      </c>
      <c r="B52" s="13" t="s">
        <v>406</v>
      </c>
      <c r="C52" s="267">
        <v>6850</v>
      </c>
      <c r="D52" s="268">
        <v>9.4</v>
      </c>
      <c r="E52" s="14">
        <v>11218148.98</v>
      </c>
      <c r="F52" s="14">
        <v>119342010.42553191</v>
      </c>
      <c r="G52" s="269">
        <f>Tasaus[[#This Row],[Verotettava tulo (kunnallisvero), €]]*($D$11/100)</f>
        <v>8914848.1787872333</v>
      </c>
      <c r="H52" s="14">
        <v>1720338.7041578717</v>
      </c>
      <c r="I52" s="15">
        <v>1432283.7656</v>
      </c>
      <c r="J52" s="15">
        <f>SUM(Tasaus[[#This Row],[Laskennallinen kunnallisvero, €]:[Laskennallinen kiinteistövero, €]])</f>
        <v>12067470.648545105</v>
      </c>
      <c r="K52" s="15">
        <f>Tasaus[[#This Row],[Laskennallinen verotulo yhteensä, €]]/Tasaus[[#This Row],[Asukasluku 31.12.2023]]</f>
        <v>1761.6745472328621</v>
      </c>
      <c r="L52" s="34">
        <f>$K$11-Tasaus[[#This Row],[Laskennallinen verotulo yhteensä, €/asukas (=tasausraja)]]</f>
        <v>447.15545276713783</v>
      </c>
      <c r="M52" s="369">
        <v>402.43990749042405</v>
      </c>
      <c r="N52" s="370">
        <v>2756713.3663094048</v>
      </c>
      <c r="P52" s="116"/>
      <c r="Q52" s="117"/>
      <c r="R52" s="118"/>
    </row>
    <row r="53" spans="1:18" x14ac:dyDescent="0.25">
      <c r="A53" s="266">
        <v>145</v>
      </c>
      <c r="B53" s="13" t="s">
        <v>407</v>
      </c>
      <c r="C53" s="267">
        <v>12343</v>
      </c>
      <c r="D53" s="268">
        <v>8.4</v>
      </c>
      <c r="E53" s="14">
        <v>20066182.760000002</v>
      </c>
      <c r="F53" s="14">
        <v>238883128.09523812</v>
      </c>
      <c r="G53" s="269">
        <f>Tasaus[[#This Row],[Verotettava tulo (kunnallisvero), €]]*($D$11/100)</f>
        <v>17844569.668714289</v>
      </c>
      <c r="H53" s="14">
        <v>1312190.5909190108</v>
      </c>
      <c r="I53" s="15">
        <v>1479292.60185</v>
      </c>
      <c r="J53" s="15">
        <f>SUM(Tasaus[[#This Row],[Laskennallinen kunnallisvero, €]:[Laskennallinen kiinteistövero, €]])</f>
        <v>20636052.861483298</v>
      </c>
      <c r="K53" s="15">
        <f>Tasaus[[#This Row],[Laskennallinen verotulo yhteensä, €]]/Tasaus[[#This Row],[Asukasluku 31.12.2023]]</f>
        <v>1671.8830804085958</v>
      </c>
      <c r="L53" s="34">
        <f>$K$11-Tasaus[[#This Row],[Laskennallinen verotulo yhteensä, €/asukas (=tasausraja)]]</f>
        <v>536.94691959140414</v>
      </c>
      <c r="M53" s="369">
        <v>483.25222763226373</v>
      </c>
      <c r="N53" s="370">
        <v>5964782.2456650315</v>
      </c>
      <c r="P53" s="116"/>
      <c r="Q53" s="117"/>
      <c r="R53" s="118"/>
    </row>
    <row r="54" spans="1:18" x14ac:dyDescent="0.25">
      <c r="A54" s="266">
        <v>146</v>
      </c>
      <c r="B54" s="13" t="s">
        <v>408</v>
      </c>
      <c r="C54" s="267">
        <v>4406</v>
      </c>
      <c r="D54" s="268">
        <v>8.4</v>
      </c>
      <c r="E54" s="14">
        <v>6088182.7800000003</v>
      </c>
      <c r="F54" s="14">
        <v>72478366.428571433</v>
      </c>
      <c r="G54" s="269">
        <f>Tasaus[[#This Row],[Verotettava tulo (kunnallisvero), €]]*($D$11/100)</f>
        <v>5414133.9722142862</v>
      </c>
      <c r="H54" s="14">
        <v>2444389.9413531423</v>
      </c>
      <c r="I54" s="15">
        <v>878542.41904999991</v>
      </c>
      <c r="J54" s="15">
        <f>SUM(Tasaus[[#This Row],[Laskennallinen kunnallisvero, €]:[Laskennallinen kiinteistövero, €]])</f>
        <v>8737066.3326174282</v>
      </c>
      <c r="K54" s="15">
        <f>Tasaus[[#This Row],[Laskennallinen verotulo yhteensä, €]]/Tasaus[[#This Row],[Asukasluku 31.12.2023]]</f>
        <v>1982.9928126685038</v>
      </c>
      <c r="L54" s="34">
        <f>$K$11-Tasaus[[#This Row],[Laskennallinen verotulo yhteensä, €/asukas (=tasausraja)]]</f>
        <v>225.83718733149612</v>
      </c>
      <c r="M54" s="369">
        <v>203.25346859834653</v>
      </c>
      <c r="N54" s="370">
        <v>895534.78264431481</v>
      </c>
      <c r="P54" s="116"/>
      <c r="Q54" s="117"/>
      <c r="R54" s="118"/>
    </row>
    <row r="55" spans="1:18" x14ac:dyDescent="0.25">
      <c r="A55" s="266">
        <v>148</v>
      </c>
      <c r="B55" s="13" t="s">
        <v>409</v>
      </c>
      <c r="C55" s="267">
        <v>7127</v>
      </c>
      <c r="D55" s="268">
        <v>6.4</v>
      </c>
      <c r="E55" s="14">
        <v>10033347.640000001</v>
      </c>
      <c r="F55" s="14">
        <v>156771056.875</v>
      </c>
      <c r="G55" s="269">
        <f>Tasaus[[#This Row],[Verotettava tulo (kunnallisvero), €]]*($D$11/100)</f>
        <v>11710797.948562501</v>
      </c>
      <c r="H55" s="14">
        <v>1873178.0484801563</v>
      </c>
      <c r="I55" s="15">
        <v>2593637.2066499996</v>
      </c>
      <c r="J55" s="15">
        <f>SUM(Tasaus[[#This Row],[Laskennallinen kunnallisvero, €]:[Laskennallinen kiinteistövero, €]])</f>
        <v>16177613.203692658</v>
      </c>
      <c r="K55" s="15">
        <f>Tasaus[[#This Row],[Laskennallinen verotulo yhteensä, €]]/Tasaus[[#This Row],[Asukasluku 31.12.2023]]</f>
        <v>2269.9050377006674</v>
      </c>
      <c r="L55" s="34">
        <f>$K$11-Tasaus[[#This Row],[Laskennallinen verotulo yhteensä, €/asukas (=tasausraja)]]</f>
        <v>-61.075037700667508</v>
      </c>
      <c r="M55" s="369">
        <v>-6.1075037700667512</v>
      </c>
      <c r="N55" s="370">
        <v>-43528.179369265737</v>
      </c>
      <c r="P55" s="116"/>
      <c r="Q55" s="117"/>
      <c r="R55" s="118"/>
    </row>
    <row r="56" spans="1:18" x14ac:dyDescent="0.25">
      <c r="A56" s="266">
        <v>149</v>
      </c>
      <c r="B56" s="13" t="s">
        <v>410</v>
      </c>
      <c r="C56" s="267">
        <v>5379</v>
      </c>
      <c r="D56" s="268">
        <v>8.1</v>
      </c>
      <c r="E56" s="14">
        <v>11076333.52</v>
      </c>
      <c r="F56" s="14">
        <v>136744858.27160496</v>
      </c>
      <c r="G56" s="269">
        <f>Tasaus[[#This Row],[Verotettava tulo (kunnallisvero), €]]*($D$11/100)</f>
        <v>10214840.91288889</v>
      </c>
      <c r="H56" s="14">
        <v>733984.66080809722</v>
      </c>
      <c r="I56" s="15">
        <v>1574270.4210500002</v>
      </c>
      <c r="J56" s="15">
        <f>SUM(Tasaus[[#This Row],[Laskennallinen kunnallisvero, €]:[Laskennallinen kiinteistövero, €]])</f>
        <v>12523095.994746989</v>
      </c>
      <c r="K56" s="15">
        <f>Tasaus[[#This Row],[Laskennallinen verotulo yhteensä, €]]/Tasaus[[#This Row],[Asukasluku 31.12.2023]]</f>
        <v>2328.1457510219352</v>
      </c>
      <c r="L56" s="34">
        <f>$K$11-Tasaus[[#This Row],[Laskennallinen verotulo yhteensä, €/asukas (=tasausraja)]]</f>
        <v>-119.31575102193528</v>
      </c>
      <c r="M56" s="369">
        <v>-11.931575102193529</v>
      </c>
      <c r="N56" s="370">
        <v>-64179.94247469899</v>
      </c>
      <c r="P56" s="116"/>
      <c r="Q56" s="117"/>
      <c r="R56" s="118"/>
    </row>
    <row r="57" spans="1:18" x14ac:dyDescent="0.25">
      <c r="A57" s="266">
        <v>151</v>
      </c>
      <c r="B57" s="13" t="s">
        <v>411</v>
      </c>
      <c r="C57" s="267">
        <v>1814</v>
      </c>
      <c r="D57" s="268">
        <v>9.8000000000000007</v>
      </c>
      <c r="E57" s="14">
        <v>2960072.63</v>
      </c>
      <c r="F57" s="14">
        <v>30204822.755102038</v>
      </c>
      <c r="G57" s="269">
        <f>Tasaus[[#This Row],[Verotettava tulo (kunnallisvero), €]]*($D$11/100)</f>
        <v>2256300.2598061222</v>
      </c>
      <c r="H57" s="14">
        <v>1076794.7600983363</v>
      </c>
      <c r="I57" s="15">
        <v>325917.11074999999</v>
      </c>
      <c r="J57" s="15">
        <f>SUM(Tasaus[[#This Row],[Laskennallinen kunnallisvero, €]:[Laskennallinen kiinteistövero, €]])</f>
        <v>3659012.1306544584</v>
      </c>
      <c r="K57" s="15">
        <f>Tasaus[[#This Row],[Laskennallinen verotulo yhteensä, €]]/Tasaus[[#This Row],[Asukasluku 31.12.2023]]</f>
        <v>2017.0959926430312</v>
      </c>
      <c r="L57" s="34">
        <f>$K$11-Tasaus[[#This Row],[Laskennallinen verotulo yhteensä, €/asukas (=tasausraja)]]</f>
        <v>191.73400735696873</v>
      </c>
      <c r="M57" s="369">
        <v>172.56060662127186</v>
      </c>
      <c r="N57" s="370">
        <v>313024.94041098712</v>
      </c>
      <c r="P57" s="116"/>
      <c r="Q57" s="117"/>
      <c r="R57" s="118"/>
    </row>
    <row r="58" spans="1:18" x14ac:dyDescent="0.25">
      <c r="A58" s="266">
        <v>152</v>
      </c>
      <c r="B58" s="13" t="s">
        <v>412</v>
      </c>
      <c r="C58" s="267">
        <v>4357</v>
      </c>
      <c r="D58" s="268">
        <v>9.5</v>
      </c>
      <c r="E58" s="14">
        <v>7646920.5700000003</v>
      </c>
      <c r="F58" s="14">
        <v>80493900.736842111</v>
      </c>
      <c r="G58" s="269">
        <f>Tasaus[[#This Row],[Verotettava tulo (kunnallisvero), €]]*($D$11/100)</f>
        <v>6012894.3850421058</v>
      </c>
      <c r="H58" s="14">
        <v>653245.73581713473</v>
      </c>
      <c r="I58" s="15">
        <v>529894.18594999996</v>
      </c>
      <c r="J58" s="15">
        <f>SUM(Tasaus[[#This Row],[Laskennallinen kunnallisvero, €]:[Laskennallinen kiinteistövero, €]])</f>
        <v>7196034.30680924</v>
      </c>
      <c r="K58" s="15">
        <f>Tasaus[[#This Row],[Laskennallinen verotulo yhteensä, €]]/Tasaus[[#This Row],[Asukasluku 31.12.2023]]</f>
        <v>1651.6030082187835</v>
      </c>
      <c r="L58" s="34">
        <f>$K$11-Tasaus[[#This Row],[Laskennallinen verotulo yhteensä, €/asukas (=tasausraja)]]</f>
        <v>557.22699178121638</v>
      </c>
      <c r="M58" s="369">
        <v>501.50429260309477</v>
      </c>
      <c r="N58" s="370">
        <v>2185054.202871684</v>
      </c>
      <c r="P58" s="116"/>
      <c r="Q58" s="117"/>
      <c r="R58" s="118"/>
    </row>
    <row r="59" spans="1:18" x14ac:dyDescent="0.25">
      <c r="A59" s="266">
        <v>153</v>
      </c>
      <c r="B59" s="13" t="s">
        <v>413</v>
      </c>
      <c r="C59" s="267">
        <v>24919</v>
      </c>
      <c r="D59" s="268">
        <v>8.6</v>
      </c>
      <c r="E59" s="14">
        <v>44827943.289999999</v>
      </c>
      <c r="F59" s="14">
        <v>521255154.53488374</v>
      </c>
      <c r="G59" s="269">
        <f>Tasaus[[#This Row],[Verotettava tulo (kunnallisvero), €]]*($D$11/100)</f>
        <v>38937760.043755814</v>
      </c>
      <c r="H59" s="14">
        <v>4360691.7182558384</v>
      </c>
      <c r="I59" s="15">
        <v>4182461.4270500001</v>
      </c>
      <c r="J59" s="15">
        <f>SUM(Tasaus[[#This Row],[Laskennallinen kunnallisvero, €]:[Laskennallinen kiinteistövero, €]])</f>
        <v>47480913.189061657</v>
      </c>
      <c r="K59" s="15">
        <f>Tasaus[[#This Row],[Laskennallinen verotulo yhteensä, €]]/Tasaus[[#This Row],[Asukasluku 31.12.2023]]</f>
        <v>1905.410056144374</v>
      </c>
      <c r="L59" s="34">
        <f>$K$11-Tasaus[[#This Row],[Laskennallinen verotulo yhteensä, €/asukas (=tasausraja)]]</f>
        <v>303.41994385562589</v>
      </c>
      <c r="M59" s="369">
        <v>273.07794947006329</v>
      </c>
      <c r="N59" s="370">
        <v>6804829.4228445068</v>
      </c>
      <c r="P59" s="116"/>
      <c r="Q59" s="117"/>
      <c r="R59" s="118"/>
    </row>
    <row r="60" spans="1:18" x14ac:dyDescent="0.25">
      <c r="A60" s="266">
        <v>165</v>
      </c>
      <c r="B60" s="13" t="s">
        <v>414</v>
      </c>
      <c r="C60" s="267">
        <v>16123</v>
      </c>
      <c r="D60" s="268">
        <v>8.4</v>
      </c>
      <c r="E60" s="14">
        <v>29870597.239999998</v>
      </c>
      <c r="F60" s="14">
        <v>355602348.09523809</v>
      </c>
      <c r="G60" s="269">
        <f>Tasaus[[#This Row],[Verotettava tulo (kunnallisvero), €]]*($D$11/100)</f>
        <v>26563495.402714286</v>
      </c>
      <c r="H60" s="14">
        <v>2703711.1392041612</v>
      </c>
      <c r="I60" s="15">
        <v>2421449.7840999998</v>
      </c>
      <c r="J60" s="15">
        <f>SUM(Tasaus[[#This Row],[Laskennallinen kunnallisvero, €]:[Laskennallinen kiinteistövero, €]])</f>
        <v>31688656.326018449</v>
      </c>
      <c r="K60" s="15">
        <f>Tasaus[[#This Row],[Laskennallinen verotulo yhteensä, €]]/Tasaus[[#This Row],[Asukasluku 31.12.2023]]</f>
        <v>1965.4317636927649</v>
      </c>
      <c r="L60" s="34">
        <f>$K$11-Tasaus[[#This Row],[Laskennallinen verotulo yhteensä, €/asukas (=tasausraja)]]</f>
        <v>243.39823630723504</v>
      </c>
      <c r="M60" s="369">
        <v>219.05841267651155</v>
      </c>
      <c r="N60" s="370">
        <v>3531878.7875833958</v>
      </c>
      <c r="P60" s="116"/>
      <c r="Q60" s="117"/>
      <c r="R60" s="118"/>
    </row>
    <row r="61" spans="1:18" x14ac:dyDescent="0.25">
      <c r="A61" s="266">
        <v>167</v>
      </c>
      <c r="B61" s="13" t="s">
        <v>415</v>
      </c>
      <c r="C61" s="267">
        <v>78062</v>
      </c>
      <c r="D61" s="268">
        <v>7.9</v>
      </c>
      <c r="E61" s="14">
        <v>116442935.44</v>
      </c>
      <c r="F61" s="14">
        <v>1473961208.1012657</v>
      </c>
      <c r="G61" s="269">
        <f>Tasaus[[#This Row],[Verotettava tulo (kunnallisvero), €]]*($D$11/100)</f>
        <v>110104902.24516454</v>
      </c>
      <c r="H61" s="14">
        <v>20253747.952351555</v>
      </c>
      <c r="I61" s="15">
        <v>13014221.398150001</v>
      </c>
      <c r="J61" s="15">
        <f>SUM(Tasaus[[#This Row],[Laskennallinen kunnallisvero, €]:[Laskennallinen kiinteistövero, €]])</f>
        <v>143372871.59566611</v>
      </c>
      <c r="K61" s="15">
        <f>Tasaus[[#This Row],[Laskennallinen verotulo yhteensä, €]]/Tasaus[[#This Row],[Asukasluku 31.12.2023]]</f>
        <v>1836.6538340763254</v>
      </c>
      <c r="L61" s="34">
        <f>$K$11-Tasaus[[#This Row],[Laskennallinen verotulo yhteensä, €/asukas (=tasausraja)]]</f>
        <v>372.17616592367449</v>
      </c>
      <c r="M61" s="369">
        <v>334.95854933130704</v>
      </c>
      <c r="N61" s="370">
        <v>26147534.277900491</v>
      </c>
      <c r="P61" s="116"/>
      <c r="Q61" s="117"/>
      <c r="R61" s="118"/>
    </row>
    <row r="62" spans="1:18" x14ac:dyDescent="0.25">
      <c r="A62" s="266">
        <v>169</v>
      </c>
      <c r="B62" s="13" t="s">
        <v>416</v>
      </c>
      <c r="C62" s="267">
        <v>4916</v>
      </c>
      <c r="D62" s="268">
        <v>8.6999999999999993</v>
      </c>
      <c r="E62" s="14">
        <v>8788018.3000000007</v>
      </c>
      <c r="F62" s="14">
        <v>101011704.59770118</v>
      </c>
      <c r="G62" s="269">
        <f>Tasaus[[#This Row],[Verotettava tulo (kunnallisvero), €]]*($D$11/100)</f>
        <v>7545574.3334482778</v>
      </c>
      <c r="H62" s="14">
        <v>496278.73538478528</v>
      </c>
      <c r="I62" s="15">
        <v>616357.28104999999</v>
      </c>
      <c r="J62" s="15">
        <f>SUM(Tasaus[[#This Row],[Laskennallinen kunnallisvero, €]:[Laskennallinen kiinteistövero, €]])</f>
        <v>8658210.3498830628</v>
      </c>
      <c r="K62" s="15">
        <f>Tasaus[[#This Row],[Laskennallinen verotulo yhteensä, €]]/Tasaus[[#This Row],[Asukasluku 31.12.2023]]</f>
        <v>1761.230746518117</v>
      </c>
      <c r="L62" s="34">
        <f>$K$11-Tasaus[[#This Row],[Laskennallinen verotulo yhteensä, €/asukas (=tasausraja)]]</f>
        <v>447.5992534818829</v>
      </c>
      <c r="M62" s="369">
        <v>402.83932813369461</v>
      </c>
      <c r="N62" s="370">
        <v>1980358.1371052426</v>
      </c>
      <c r="P62" s="116"/>
      <c r="Q62" s="117"/>
      <c r="R62" s="118"/>
    </row>
    <row r="63" spans="1:18" x14ac:dyDescent="0.25">
      <c r="A63" s="266">
        <v>171</v>
      </c>
      <c r="B63" s="13" t="s">
        <v>417</v>
      </c>
      <c r="C63" s="267">
        <v>4590</v>
      </c>
      <c r="D63" s="268">
        <v>8.6</v>
      </c>
      <c r="E63" s="14">
        <v>7511583.7599999998</v>
      </c>
      <c r="F63" s="14">
        <v>87343997.209302336</v>
      </c>
      <c r="G63" s="269">
        <f>Tasaus[[#This Row],[Verotettava tulo (kunnallisvero), €]]*($D$11/100)</f>
        <v>6524596.5915348846</v>
      </c>
      <c r="H63" s="14">
        <v>1186326.8535913625</v>
      </c>
      <c r="I63" s="15">
        <v>705530.0662</v>
      </c>
      <c r="J63" s="15">
        <f>SUM(Tasaus[[#This Row],[Laskennallinen kunnallisvero, €]:[Laskennallinen kiinteistövero, €]])</f>
        <v>8416453.511326246</v>
      </c>
      <c r="K63" s="15">
        <f>Tasaus[[#This Row],[Laskennallinen verotulo yhteensä, €]]/Tasaus[[#This Row],[Asukasluku 31.12.2023]]</f>
        <v>1833.6500024675918</v>
      </c>
      <c r="L63" s="34">
        <f>$K$11-Tasaus[[#This Row],[Laskennallinen verotulo yhteensä, €/asukas (=tasausraja)]]</f>
        <v>375.17999753240815</v>
      </c>
      <c r="M63" s="369">
        <v>337.66199777916734</v>
      </c>
      <c r="N63" s="370">
        <v>1549868.5698063781</v>
      </c>
      <c r="P63" s="116"/>
      <c r="Q63" s="117"/>
      <c r="R63" s="118"/>
    </row>
    <row r="64" spans="1:18" x14ac:dyDescent="0.25">
      <c r="A64" s="266">
        <v>172</v>
      </c>
      <c r="B64" s="13" t="s">
        <v>418</v>
      </c>
      <c r="C64" s="267">
        <v>4079</v>
      </c>
      <c r="D64" s="268">
        <v>9</v>
      </c>
      <c r="E64" s="14">
        <v>6192858.0599999996</v>
      </c>
      <c r="F64" s="14">
        <v>68809534</v>
      </c>
      <c r="G64" s="269">
        <f>Tasaus[[#This Row],[Verotettava tulo (kunnallisvero), €]]*($D$11/100)</f>
        <v>5140072.1897999998</v>
      </c>
      <c r="H64" s="14">
        <v>1073223.726943207</v>
      </c>
      <c r="I64" s="15">
        <v>952583.02559999994</v>
      </c>
      <c r="J64" s="15">
        <f>SUM(Tasaus[[#This Row],[Laskennallinen kunnallisvero, €]:[Laskennallinen kiinteistövero, €]])</f>
        <v>7165878.9423432071</v>
      </c>
      <c r="K64" s="15">
        <f>Tasaus[[#This Row],[Laskennallinen verotulo yhteensä, €]]/Tasaus[[#This Row],[Asukasluku 31.12.2023]]</f>
        <v>1756.7734597556282</v>
      </c>
      <c r="L64" s="34">
        <f>$K$11-Tasaus[[#This Row],[Laskennallinen verotulo yhteensä, €/asukas (=tasausraja)]]</f>
        <v>452.05654024437172</v>
      </c>
      <c r="M64" s="369">
        <v>406.85088621993458</v>
      </c>
      <c r="N64" s="370">
        <v>1659544.7648911132</v>
      </c>
      <c r="P64" s="116"/>
      <c r="Q64" s="117"/>
      <c r="R64" s="118"/>
    </row>
    <row r="65" spans="1:18" x14ac:dyDescent="0.25">
      <c r="A65" s="266">
        <v>176</v>
      </c>
      <c r="B65" s="13" t="s">
        <v>419</v>
      </c>
      <c r="C65" s="267">
        <v>4259</v>
      </c>
      <c r="D65" s="268">
        <v>8.5</v>
      </c>
      <c r="E65" s="14">
        <v>5608209.1699999999</v>
      </c>
      <c r="F65" s="14">
        <v>65978931.411764704</v>
      </c>
      <c r="G65" s="269">
        <f>Tasaus[[#This Row],[Verotettava tulo (kunnallisvero), €]]*($D$11/100)</f>
        <v>4928626.1764588235</v>
      </c>
      <c r="H65" s="14">
        <v>1335993.4975349724</v>
      </c>
      <c r="I65" s="15">
        <v>820668.13355000003</v>
      </c>
      <c r="J65" s="15">
        <f>SUM(Tasaus[[#This Row],[Laskennallinen kunnallisvero, €]:[Laskennallinen kiinteistövero, €]])</f>
        <v>7085287.8075437965</v>
      </c>
      <c r="K65" s="15">
        <f>Tasaus[[#This Row],[Laskennallinen verotulo yhteensä, €]]/Tasaus[[#This Row],[Asukasluku 31.12.2023]]</f>
        <v>1663.6036176435305</v>
      </c>
      <c r="L65" s="34">
        <f>$K$11-Tasaus[[#This Row],[Laskennallinen verotulo yhteensä, €/asukas (=tasausraja)]]</f>
        <v>545.22638235646946</v>
      </c>
      <c r="M65" s="369">
        <v>490.70374412082253</v>
      </c>
      <c r="N65" s="370">
        <v>2089907.2462105833</v>
      </c>
      <c r="P65" s="116"/>
      <c r="Q65" s="117"/>
      <c r="R65" s="118"/>
    </row>
    <row r="66" spans="1:18" x14ac:dyDescent="0.25">
      <c r="A66" s="266">
        <v>177</v>
      </c>
      <c r="B66" s="13" t="s">
        <v>420</v>
      </c>
      <c r="C66" s="267">
        <v>1708</v>
      </c>
      <c r="D66" s="268">
        <v>8.4</v>
      </c>
      <c r="E66" s="14">
        <v>2610197.2799999998</v>
      </c>
      <c r="F66" s="14">
        <v>31073777.142857138</v>
      </c>
      <c r="G66" s="269">
        <f>Tasaus[[#This Row],[Verotettava tulo (kunnallisvero), €]]*($D$11/100)</f>
        <v>2321211.1525714281</v>
      </c>
      <c r="H66" s="14">
        <v>1354561.3896509211</v>
      </c>
      <c r="I66" s="15">
        <v>324188.12335000001</v>
      </c>
      <c r="J66" s="15">
        <f>SUM(Tasaus[[#This Row],[Laskennallinen kunnallisvero, €]:[Laskennallinen kiinteistövero, €]])</f>
        <v>3999960.665572349</v>
      </c>
      <c r="K66" s="15">
        <f>Tasaus[[#This Row],[Laskennallinen verotulo yhteensä, €]]/Tasaus[[#This Row],[Asukasluku 31.12.2023]]</f>
        <v>2341.8973451828742</v>
      </c>
      <c r="L66" s="34">
        <f>$K$11-Tasaus[[#This Row],[Laskennallinen verotulo yhteensä, €/asukas (=tasausraja)]]</f>
        <v>-133.06734518287431</v>
      </c>
      <c r="M66" s="369">
        <v>-13.306734518287431</v>
      </c>
      <c r="N66" s="370">
        <v>-22727.902557234931</v>
      </c>
      <c r="P66" s="116"/>
      <c r="Q66" s="117"/>
      <c r="R66" s="118"/>
    </row>
    <row r="67" spans="1:18" x14ac:dyDescent="0.25">
      <c r="A67" s="266">
        <v>178</v>
      </c>
      <c r="B67" s="13" t="s">
        <v>421</v>
      </c>
      <c r="C67" s="267">
        <v>5734</v>
      </c>
      <c r="D67" s="268">
        <v>8.1</v>
      </c>
      <c r="E67" s="14">
        <v>7913582.9299999997</v>
      </c>
      <c r="F67" s="14">
        <v>97698554.69135803</v>
      </c>
      <c r="G67" s="269">
        <f>Tasaus[[#This Row],[Verotettava tulo (kunnallisvero), €]]*($D$11/100)</f>
        <v>7298082.035444445</v>
      </c>
      <c r="H67" s="14">
        <v>1614660.2447762424</v>
      </c>
      <c r="I67" s="15">
        <v>1089143.0647000002</v>
      </c>
      <c r="J67" s="15">
        <f>SUM(Tasaus[[#This Row],[Laskennallinen kunnallisvero, €]:[Laskennallinen kiinteistövero, €]])</f>
        <v>10001885.344920687</v>
      </c>
      <c r="K67" s="15">
        <f>Tasaus[[#This Row],[Laskennallinen verotulo yhteensä, €]]/Tasaus[[#This Row],[Asukasluku 31.12.2023]]</f>
        <v>1744.3120587584037</v>
      </c>
      <c r="L67" s="34">
        <f>$K$11-Tasaus[[#This Row],[Laskennallinen verotulo yhteensä, €/asukas (=tasausraja)]]</f>
        <v>464.51794124159619</v>
      </c>
      <c r="M67" s="369">
        <v>418.06614711743657</v>
      </c>
      <c r="N67" s="370">
        <v>2397191.2875713813</v>
      </c>
      <c r="P67" s="116"/>
      <c r="Q67" s="117"/>
      <c r="R67" s="118"/>
    </row>
    <row r="68" spans="1:18" x14ac:dyDescent="0.25">
      <c r="A68" s="266">
        <v>179</v>
      </c>
      <c r="B68" s="13" t="s">
        <v>422</v>
      </c>
      <c r="C68" s="267">
        <v>147746</v>
      </c>
      <c r="D68" s="268">
        <v>8</v>
      </c>
      <c r="E68" s="14">
        <v>244270679.66999999</v>
      </c>
      <c r="F68" s="14">
        <v>3053383495.875</v>
      </c>
      <c r="G68" s="269">
        <f>Tasaus[[#This Row],[Verotettava tulo (kunnallisvero), €]]*($D$11/100)</f>
        <v>228087747.14186251</v>
      </c>
      <c r="H68" s="14">
        <v>26077559.021526489</v>
      </c>
      <c r="I68" s="15">
        <v>27478987.722950004</v>
      </c>
      <c r="J68" s="15">
        <f>SUM(Tasaus[[#This Row],[Laskennallinen kunnallisvero, €]:[Laskennallinen kiinteistövero, €]])</f>
        <v>281644293.88633901</v>
      </c>
      <c r="K68" s="15">
        <f>Tasaus[[#This Row],[Laskennallinen verotulo yhteensä, €]]/Tasaus[[#This Row],[Asukasluku 31.12.2023]]</f>
        <v>1906.2735633204215</v>
      </c>
      <c r="L68" s="34">
        <f>$K$11-Tasaus[[#This Row],[Laskennallinen verotulo yhteensä, €/asukas (=tasausraja)]]</f>
        <v>302.55643667957838</v>
      </c>
      <c r="M68" s="369">
        <v>272.30079301162056</v>
      </c>
      <c r="N68" s="370">
        <v>40231352.964294888</v>
      </c>
      <c r="P68" s="116"/>
      <c r="Q68" s="117"/>
      <c r="R68" s="118"/>
    </row>
    <row r="69" spans="1:18" x14ac:dyDescent="0.25">
      <c r="A69" s="266">
        <v>181</v>
      </c>
      <c r="B69" s="13" t="s">
        <v>423</v>
      </c>
      <c r="C69" s="267">
        <v>1682</v>
      </c>
      <c r="D69" s="268">
        <v>9.9</v>
      </c>
      <c r="E69" s="14">
        <v>2790004.13</v>
      </c>
      <c r="F69" s="14">
        <v>28181859.898989897</v>
      </c>
      <c r="G69" s="269">
        <f>Tasaus[[#This Row],[Verotettava tulo (kunnallisvero), €]]*($D$11/100)</f>
        <v>2105184.9344545454</v>
      </c>
      <c r="H69" s="14">
        <v>270508.1585627207</v>
      </c>
      <c r="I69" s="15">
        <v>261458.06305000003</v>
      </c>
      <c r="J69" s="15">
        <f>SUM(Tasaus[[#This Row],[Laskennallinen kunnallisvero, €]:[Laskennallinen kiinteistövero, €]])</f>
        <v>2637151.1560672661</v>
      </c>
      <c r="K69" s="15">
        <f>Tasaus[[#This Row],[Laskennallinen verotulo yhteensä, €]]/Tasaus[[#This Row],[Asukasluku 31.12.2023]]</f>
        <v>1567.8663234644864</v>
      </c>
      <c r="L69" s="34">
        <f>$K$11-Tasaus[[#This Row],[Laskennallinen verotulo yhteensä, €/asukas (=tasausraja)]]</f>
        <v>640.96367653551351</v>
      </c>
      <c r="M69" s="369">
        <v>576.86730888196223</v>
      </c>
      <c r="N69" s="370">
        <v>970290.81353946042</v>
      </c>
      <c r="P69" s="116"/>
      <c r="Q69" s="117"/>
      <c r="R69" s="118"/>
    </row>
    <row r="70" spans="1:18" x14ac:dyDescent="0.25">
      <c r="A70" s="266">
        <v>182</v>
      </c>
      <c r="B70" s="13" t="s">
        <v>70</v>
      </c>
      <c r="C70" s="267">
        <v>19182</v>
      </c>
      <c r="D70" s="268">
        <v>9.4</v>
      </c>
      <c r="E70" s="14">
        <v>36447548.229999997</v>
      </c>
      <c r="F70" s="14">
        <v>387739874.78723395</v>
      </c>
      <c r="G70" s="269">
        <f>Tasaus[[#This Row],[Verotettava tulo (kunnallisvero), €]]*($D$11/100)</f>
        <v>28964168.646606378</v>
      </c>
      <c r="H70" s="14">
        <v>6603933.1957463454</v>
      </c>
      <c r="I70" s="15">
        <v>3731179.0765500003</v>
      </c>
      <c r="J70" s="15">
        <f>SUM(Tasaus[[#This Row],[Laskennallinen kunnallisvero, €]:[Laskennallinen kiinteistövero, €]])</f>
        <v>39299280.918902725</v>
      </c>
      <c r="K70" s="15">
        <f>Tasaus[[#This Row],[Laskennallinen verotulo yhteensä, €]]/Tasaus[[#This Row],[Asukasluku 31.12.2023]]</f>
        <v>2048.7582587270736</v>
      </c>
      <c r="L70" s="34">
        <f>$K$11-Tasaus[[#This Row],[Laskennallinen verotulo yhteensä, €/asukas (=tasausraja)]]</f>
        <v>160.07174127292637</v>
      </c>
      <c r="M70" s="369">
        <v>144.06456714563373</v>
      </c>
      <c r="N70" s="370">
        <v>2763446.5269875461</v>
      </c>
      <c r="P70" s="116"/>
      <c r="Q70" s="117"/>
      <c r="R70" s="118"/>
    </row>
    <row r="71" spans="1:18" x14ac:dyDescent="0.25">
      <c r="A71" s="266">
        <v>186</v>
      </c>
      <c r="B71" s="13" t="s">
        <v>424</v>
      </c>
      <c r="C71" s="267">
        <v>46490</v>
      </c>
      <c r="D71" s="268">
        <v>7.6</v>
      </c>
      <c r="E71" s="14">
        <v>90231006.879999995</v>
      </c>
      <c r="F71" s="14">
        <v>1187250090.5263159</v>
      </c>
      <c r="G71" s="269">
        <f>Tasaus[[#This Row],[Verotettava tulo (kunnallisvero), €]]*($D$11/100)</f>
        <v>88687581.76231581</v>
      </c>
      <c r="H71" s="14">
        <v>4544447.2707641516</v>
      </c>
      <c r="I71" s="15">
        <v>7857826.7739999993</v>
      </c>
      <c r="J71" s="15">
        <f>SUM(Tasaus[[#This Row],[Laskennallinen kunnallisvero, €]:[Laskennallinen kiinteistövero, €]])</f>
        <v>101089855.80707997</v>
      </c>
      <c r="K71" s="15">
        <f>Tasaus[[#This Row],[Laskennallinen verotulo yhteensä, €]]/Tasaus[[#This Row],[Asukasluku 31.12.2023]]</f>
        <v>2174.443015854592</v>
      </c>
      <c r="L71" s="34">
        <f>$K$11-Tasaus[[#This Row],[Laskennallinen verotulo yhteensä, €/asukas (=tasausraja)]]</f>
        <v>34.386984145407951</v>
      </c>
      <c r="M71" s="369">
        <v>30.948285730867156</v>
      </c>
      <c r="N71" s="370">
        <v>1438785.8036280142</v>
      </c>
      <c r="P71" s="116"/>
      <c r="Q71" s="117"/>
      <c r="R71" s="118"/>
    </row>
    <row r="72" spans="1:18" x14ac:dyDescent="0.25">
      <c r="A72" s="266">
        <v>202</v>
      </c>
      <c r="B72" s="13" t="s">
        <v>425</v>
      </c>
      <c r="C72" s="267">
        <v>36339</v>
      </c>
      <c r="D72" s="268">
        <v>7.6</v>
      </c>
      <c r="E72" s="14">
        <v>71082942.109999999</v>
      </c>
      <c r="F72" s="14">
        <v>935301869.86842108</v>
      </c>
      <c r="G72" s="269">
        <f>Tasaus[[#This Row],[Verotettava tulo (kunnallisvero), €]]*($D$11/100)</f>
        <v>69867049.679171056</v>
      </c>
      <c r="H72" s="14">
        <v>4958020.1448593764</v>
      </c>
      <c r="I72" s="15">
        <v>5432468.9847500008</v>
      </c>
      <c r="J72" s="15">
        <f>SUM(Tasaus[[#This Row],[Laskennallinen kunnallisvero, €]:[Laskennallinen kiinteistövero, €]])</f>
        <v>80257538.808780432</v>
      </c>
      <c r="K72" s="15">
        <f>Tasaus[[#This Row],[Laskennallinen verotulo yhteensä, €]]/Tasaus[[#This Row],[Asukasluku 31.12.2023]]</f>
        <v>2208.5786292627872</v>
      </c>
      <c r="L72" s="34">
        <f>$K$11-Tasaus[[#This Row],[Laskennallinen verotulo yhteensä, €/asukas (=tasausraja)]]</f>
        <v>0.25137073721271008</v>
      </c>
      <c r="M72" s="369">
        <v>0.22623366349143909</v>
      </c>
      <c r="N72" s="370">
        <v>8221.1050976154056</v>
      </c>
      <c r="P72" s="116"/>
      <c r="Q72" s="117"/>
      <c r="R72" s="118"/>
    </row>
    <row r="73" spans="1:18" x14ac:dyDescent="0.25">
      <c r="A73" s="266">
        <v>204</v>
      </c>
      <c r="B73" s="13" t="s">
        <v>426</v>
      </c>
      <c r="C73" s="267">
        <v>2628</v>
      </c>
      <c r="D73" s="268">
        <v>9.8000000000000007</v>
      </c>
      <c r="E73" s="14">
        <v>4045419.7</v>
      </c>
      <c r="F73" s="14">
        <v>41279792.857142851</v>
      </c>
      <c r="G73" s="269">
        <f>Tasaus[[#This Row],[Verotettava tulo (kunnallisvero), €]]*($D$11/100)</f>
        <v>3083600.526428571</v>
      </c>
      <c r="H73" s="14">
        <v>761288.79141439567</v>
      </c>
      <c r="I73" s="15">
        <v>492030.61475000001</v>
      </c>
      <c r="J73" s="15">
        <f>SUM(Tasaus[[#This Row],[Laskennallinen kunnallisvero, €]:[Laskennallinen kiinteistövero, €]])</f>
        <v>4336919.9325929666</v>
      </c>
      <c r="K73" s="15">
        <f>Tasaus[[#This Row],[Laskennallinen verotulo yhteensä, €]]/Tasaus[[#This Row],[Asukasluku 31.12.2023]]</f>
        <v>1650.2739469531837</v>
      </c>
      <c r="L73" s="34">
        <f>$K$11-Tasaus[[#This Row],[Laskennallinen verotulo yhteensä, €/asukas (=tasausraja)]]</f>
        <v>558.55605304681626</v>
      </c>
      <c r="M73" s="369">
        <v>502.70044774213466</v>
      </c>
      <c r="N73" s="370">
        <v>1321096.7766663299</v>
      </c>
      <c r="P73" s="116"/>
      <c r="Q73" s="117"/>
      <c r="R73" s="118"/>
    </row>
    <row r="74" spans="1:18" x14ac:dyDescent="0.25">
      <c r="A74" s="266">
        <v>205</v>
      </c>
      <c r="B74" s="13" t="s">
        <v>427</v>
      </c>
      <c r="C74" s="267">
        <v>36513</v>
      </c>
      <c r="D74" s="268">
        <v>8.4</v>
      </c>
      <c r="E74" s="14">
        <v>62531222.189999998</v>
      </c>
      <c r="F74" s="14">
        <v>744419311.78571427</v>
      </c>
      <c r="G74" s="269">
        <f>Tasaus[[#This Row],[Verotettava tulo (kunnallisvero), €]]*($D$11/100)</f>
        <v>55608122.590392858</v>
      </c>
      <c r="H74" s="14">
        <v>7389389.2471524617</v>
      </c>
      <c r="I74" s="15">
        <v>5443601.8547</v>
      </c>
      <c r="J74" s="15">
        <f>SUM(Tasaus[[#This Row],[Laskennallinen kunnallisvero, €]:[Laskennallinen kiinteistövero, €]])</f>
        <v>68441113.692245319</v>
      </c>
      <c r="K74" s="15">
        <f>Tasaus[[#This Row],[Laskennallinen verotulo yhteensä, €]]/Tasaus[[#This Row],[Asukasluku 31.12.2023]]</f>
        <v>1874.4313995630412</v>
      </c>
      <c r="L74" s="34">
        <f>$K$11-Tasaus[[#This Row],[Laskennallinen verotulo yhteensä, €/asukas (=tasausraja)]]</f>
        <v>334.39860043695876</v>
      </c>
      <c r="M74" s="369">
        <v>300.95874039326287</v>
      </c>
      <c r="N74" s="370">
        <v>10988906.487979207</v>
      </c>
      <c r="P74" s="116"/>
      <c r="Q74" s="117"/>
      <c r="R74" s="118"/>
    </row>
    <row r="75" spans="1:18" x14ac:dyDescent="0.25">
      <c r="A75" s="266">
        <v>208</v>
      </c>
      <c r="B75" s="13" t="s">
        <v>428</v>
      </c>
      <c r="C75" s="267">
        <v>12372</v>
      </c>
      <c r="D75" s="268">
        <v>8.3000000000000007</v>
      </c>
      <c r="E75" s="14">
        <v>18158749.300000001</v>
      </c>
      <c r="F75" s="14">
        <v>218780112.04819274</v>
      </c>
      <c r="G75" s="269">
        <f>Tasaus[[#This Row],[Verotettava tulo (kunnallisvero), €]]*($D$11/100)</f>
        <v>16342874.369999997</v>
      </c>
      <c r="H75" s="14">
        <v>3148438.7501496938</v>
      </c>
      <c r="I75" s="15">
        <v>2279798.3316500001</v>
      </c>
      <c r="J75" s="15">
        <f>SUM(Tasaus[[#This Row],[Laskennallinen kunnallisvero, €]:[Laskennallinen kiinteistövero, €]])</f>
        <v>21771111.451799691</v>
      </c>
      <c r="K75" s="15">
        <f>Tasaus[[#This Row],[Laskennallinen verotulo yhteensä, €]]/Tasaus[[#This Row],[Asukasluku 31.12.2023]]</f>
        <v>1759.7083294374145</v>
      </c>
      <c r="L75" s="34">
        <f>$K$11-Tasaus[[#This Row],[Laskennallinen verotulo yhteensä, €/asukas (=tasausraja)]]</f>
        <v>449.12167056258545</v>
      </c>
      <c r="M75" s="369">
        <v>404.20950350632694</v>
      </c>
      <c r="N75" s="370">
        <v>5000879.9773802767</v>
      </c>
      <c r="P75" s="116"/>
      <c r="Q75" s="117"/>
      <c r="R75" s="118"/>
    </row>
    <row r="76" spans="1:18" x14ac:dyDescent="0.25">
      <c r="A76" s="266">
        <v>211</v>
      </c>
      <c r="B76" s="13" t="s">
        <v>429</v>
      </c>
      <c r="C76" s="267">
        <v>33473</v>
      </c>
      <c r="D76" s="268">
        <v>9.4</v>
      </c>
      <c r="E76" s="14">
        <v>73890100.269999996</v>
      </c>
      <c r="F76" s="14">
        <v>786064896.48936164</v>
      </c>
      <c r="G76" s="269">
        <f>Tasaus[[#This Row],[Verotettava tulo (kunnallisvero), €]]*($D$11/100)</f>
        <v>58719047.767755315</v>
      </c>
      <c r="H76" s="14">
        <v>3807249.2015824881</v>
      </c>
      <c r="I76" s="15">
        <v>5623596.9056500001</v>
      </c>
      <c r="J76" s="15">
        <f>SUM(Tasaus[[#This Row],[Laskennallinen kunnallisvero, €]:[Laskennallinen kiinteistövero, €]])</f>
        <v>68149893.874987811</v>
      </c>
      <c r="K76" s="15">
        <f>Tasaus[[#This Row],[Laskennallinen verotulo yhteensä, €]]/Tasaus[[#This Row],[Asukasluku 31.12.2023]]</f>
        <v>2035.9661182143163</v>
      </c>
      <c r="L76" s="34">
        <f>$K$11-Tasaus[[#This Row],[Laskennallinen verotulo yhteensä, €/asukas (=tasausraja)]]</f>
        <v>172.86388178568359</v>
      </c>
      <c r="M76" s="369">
        <v>155.57749360711523</v>
      </c>
      <c r="N76" s="370">
        <v>5207645.4435109682</v>
      </c>
      <c r="P76" s="116"/>
      <c r="Q76" s="117"/>
      <c r="R76" s="118"/>
    </row>
    <row r="77" spans="1:18" x14ac:dyDescent="0.25">
      <c r="A77" s="266">
        <v>213</v>
      </c>
      <c r="B77" s="13" t="s">
        <v>430</v>
      </c>
      <c r="C77" s="267">
        <v>5114</v>
      </c>
      <c r="D77" s="268">
        <v>9.4</v>
      </c>
      <c r="E77" s="14">
        <v>8285309.9100000001</v>
      </c>
      <c r="F77" s="14">
        <v>88141594.787234038</v>
      </c>
      <c r="G77" s="269">
        <f>Tasaus[[#This Row],[Verotettava tulo (kunnallisvero), €]]*($D$11/100)</f>
        <v>6584177.1306063831</v>
      </c>
      <c r="H77" s="14">
        <v>1918627.3472719856</v>
      </c>
      <c r="I77" s="15">
        <v>1274931.3149000001</v>
      </c>
      <c r="J77" s="15">
        <f>SUM(Tasaus[[#This Row],[Laskennallinen kunnallisvero, €]:[Laskennallinen kiinteistövero, €]])</f>
        <v>9777735.792778369</v>
      </c>
      <c r="K77" s="15">
        <f>Tasaus[[#This Row],[Laskennallinen verotulo yhteensä, €]]/Tasaus[[#This Row],[Asukasluku 31.12.2023]]</f>
        <v>1911.9545938166541</v>
      </c>
      <c r="L77" s="34">
        <f>$K$11-Tasaus[[#This Row],[Laskennallinen verotulo yhteensä, €/asukas (=tasausraja)]]</f>
        <v>296.87540618334583</v>
      </c>
      <c r="M77" s="369">
        <v>267.18786556501124</v>
      </c>
      <c r="N77" s="370">
        <v>1366398.7444994675</v>
      </c>
      <c r="P77" s="116"/>
      <c r="Q77" s="117"/>
      <c r="R77" s="118"/>
    </row>
    <row r="78" spans="1:18" x14ac:dyDescent="0.25">
      <c r="A78" s="266">
        <v>214</v>
      </c>
      <c r="B78" s="13" t="s">
        <v>431</v>
      </c>
      <c r="C78" s="267">
        <v>12394</v>
      </c>
      <c r="D78" s="268">
        <v>9.1</v>
      </c>
      <c r="E78" s="14">
        <v>20234396.239999998</v>
      </c>
      <c r="F78" s="14">
        <v>222356002.63736263</v>
      </c>
      <c r="G78" s="269">
        <f>Tasaus[[#This Row],[Verotettava tulo (kunnallisvero), €]]*($D$11/100)</f>
        <v>16609993.397010989</v>
      </c>
      <c r="H78" s="14">
        <v>3063988.164384888</v>
      </c>
      <c r="I78" s="352">
        <v>2210808.86045</v>
      </c>
      <c r="J78" s="15">
        <f>SUM(Tasaus[[#This Row],[Laskennallinen kunnallisvero, €]:[Laskennallinen kiinteistövero, €]])</f>
        <v>21884790.421845876</v>
      </c>
      <c r="K78" s="15">
        <f>Tasaus[[#This Row],[Laskennallinen verotulo yhteensä, €]]/Tasaus[[#This Row],[Asukasluku 31.12.2023]]</f>
        <v>1765.7568518513697</v>
      </c>
      <c r="L78" s="34">
        <f>$K$11-Tasaus[[#This Row],[Laskennallinen verotulo yhteensä, €/asukas (=tasausraja)]]</f>
        <v>443.07314814863025</v>
      </c>
      <c r="M78" s="369">
        <v>398.76583333376726</v>
      </c>
      <c r="N78" s="370">
        <v>4942303.7383387117</v>
      </c>
      <c r="P78" s="116"/>
      <c r="Q78" s="117"/>
      <c r="R78" s="118"/>
    </row>
    <row r="79" spans="1:18" x14ac:dyDescent="0.25">
      <c r="A79" s="266">
        <v>216</v>
      </c>
      <c r="B79" s="13" t="s">
        <v>432</v>
      </c>
      <c r="C79" s="267">
        <v>1217</v>
      </c>
      <c r="D79" s="268">
        <v>9.1999999999999993</v>
      </c>
      <c r="E79" s="14">
        <v>1702697.3</v>
      </c>
      <c r="F79" s="14">
        <v>18507579.34782609</v>
      </c>
      <c r="G79" s="269">
        <f>Tasaus[[#This Row],[Verotettava tulo (kunnallisvero), €]]*($D$11/100)</f>
        <v>1382516.177282609</v>
      </c>
      <c r="H79" s="14">
        <v>469532.23702255171</v>
      </c>
      <c r="I79" s="15">
        <v>300721.57540000003</v>
      </c>
      <c r="J79" s="15">
        <f>SUM(Tasaus[[#This Row],[Laskennallinen kunnallisvero, €]:[Laskennallinen kiinteistövero, €]])</f>
        <v>2152769.9897051607</v>
      </c>
      <c r="K79" s="15">
        <f>Tasaus[[#This Row],[Laskennallinen verotulo yhteensä, €]]/Tasaus[[#This Row],[Asukasluku 31.12.2023]]</f>
        <v>1768.9153571940515</v>
      </c>
      <c r="L79" s="34">
        <f>$K$11-Tasaus[[#This Row],[Laskennallinen verotulo yhteensä, €/asukas (=tasausraja)]]</f>
        <v>439.91464280594846</v>
      </c>
      <c r="M79" s="369">
        <v>395.92317852535365</v>
      </c>
      <c r="N79" s="370">
        <v>481838.50826535537</v>
      </c>
      <c r="P79" s="116"/>
      <c r="Q79" s="117"/>
      <c r="R79" s="118"/>
    </row>
    <row r="80" spans="1:18" x14ac:dyDescent="0.25">
      <c r="A80" s="266">
        <v>217</v>
      </c>
      <c r="B80" s="13" t="s">
        <v>433</v>
      </c>
      <c r="C80" s="267">
        <v>5246</v>
      </c>
      <c r="D80" s="268">
        <v>8.9</v>
      </c>
      <c r="E80" s="14">
        <v>8421027.5600000005</v>
      </c>
      <c r="F80" s="14">
        <v>94618287.191011235</v>
      </c>
      <c r="G80" s="269">
        <f>Tasaus[[#This Row],[Verotettava tulo (kunnallisvero), €]]*($D$11/100)</f>
        <v>7067986.0531685399</v>
      </c>
      <c r="H80" s="14">
        <v>856965.02730753552</v>
      </c>
      <c r="I80" s="15">
        <v>724317.73965</v>
      </c>
      <c r="J80" s="15">
        <f>SUM(Tasaus[[#This Row],[Laskennallinen kunnallisvero, €]:[Laskennallinen kiinteistövero, €]])</f>
        <v>8649268.8201260753</v>
      </c>
      <c r="K80" s="15">
        <f>Tasaus[[#This Row],[Laskennallinen verotulo yhteensä, €]]/Tasaus[[#This Row],[Asukasluku 31.12.2023]]</f>
        <v>1648.7359550373762</v>
      </c>
      <c r="L80" s="34">
        <f>$K$11-Tasaus[[#This Row],[Laskennallinen verotulo yhteensä, €/asukas (=tasausraja)]]</f>
        <v>560.09404496262368</v>
      </c>
      <c r="M80" s="369">
        <v>504.08464046636135</v>
      </c>
      <c r="N80" s="370">
        <v>2644428.0238865316</v>
      </c>
      <c r="P80" s="116"/>
      <c r="Q80" s="117"/>
      <c r="R80" s="118"/>
    </row>
    <row r="81" spans="1:18" x14ac:dyDescent="0.25">
      <c r="A81" s="266">
        <v>218</v>
      </c>
      <c r="B81" s="13" t="s">
        <v>434</v>
      </c>
      <c r="C81" s="267">
        <v>1188</v>
      </c>
      <c r="D81" s="268">
        <v>9.8000000000000007</v>
      </c>
      <c r="E81" s="14">
        <v>1886243.2</v>
      </c>
      <c r="F81" s="14">
        <v>19247379.591836732</v>
      </c>
      <c r="G81" s="269">
        <f>Tasaus[[#This Row],[Verotettava tulo (kunnallisvero), €]]*($D$11/100)</f>
        <v>1437779.255510204</v>
      </c>
      <c r="H81" s="14">
        <v>228125.92122067584</v>
      </c>
      <c r="I81" s="15">
        <v>160033.10744999998</v>
      </c>
      <c r="J81" s="15">
        <f>SUM(Tasaus[[#This Row],[Laskennallinen kunnallisvero, €]:[Laskennallinen kiinteistövero, €]])</f>
        <v>1825938.2841808798</v>
      </c>
      <c r="K81" s="15">
        <f>Tasaus[[#This Row],[Laskennallinen verotulo yhteensä, €]]/Tasaus[[#This Row],[Asukasluku 31.12.2023]]</f>
        <v>1536.9850876943433</v>
      </c>
      <c r="L81" s="34">
        <f>$K$11-Tasaus[[#This Row],[Laskennallinen verotulo yhteensä, €/asukas (=tasausraja)]]</f>
        <v>671.84491230565663</v>
      </c>
      <c r="M81" s="369">
        <v>604.66042107509099</v>
      </c>
      <c r="N81" s="370">
        <v>718336.58023720805</v>
      </c>
      <c r="P81" s="116"/>
      <c r="Q81" s="117"/>
      <c r="R81" s="118"/>
    </row>
    <row r="82" spans="1:18" x14ac:dyDescent="0.25">
      <c r="A82" s="266">
        <v>224</v>
      </c>
      <c r="B82" s="13" t="s">
        <v>435</v>
      </c>
      <c r="C82" s="267">
        <v>8581</v>
      </c>
      <c r="D82" s="268">
        <v>8.6</v>
      </c>
      <c r="E82" s="14">
        <v>14627441.960000001</v>
      </c>
      <c r="F82" s="14">
        <v>170086534.41860467</v>
      </c>
      <c r="G82" s="269">
        <f>Tasaus[[#This Row],[Verotettava tulo (kunnallisvero), €]]*($D$11/100)</f>
        <v>12705464.12106977</v>
      </c>
      <c r="H82" s="14">
        <v>849277.77665247628</v>
      </c>
      <c r="I82" s="15">
        <v>1199718.5322500002</v>
      </c>
      <c r="J82" s="15">
        <f>SUM(Tasaus[[#This Row],[Laskennallinen kunnallisvero, €]:[Laskennallinen kiinteistövero, €]])</f>
        <v>14754460.429972246</v>
      </c>
      <c r="K82" s="15">
        <f>Tasaus[[#This Row],[Laskennallinen verotulo yhteensä, €]]/Tasaus[[#This Row],[Asukasluku 31.12.2023]]</f>
        <v>1719.4336825512464</v>
      </c>
      <c r="L82" s="34">
        <f>$K$11-Tasaus[[#This Row],[Laskennallinen verotulo yhteensä, €/asukas (=tasausraja)]]</f>
        <v>489.39631744875351</v>
      </c>
      <c r="M82" s="369">
        <v>440.45668570387818</v>
      </c>
      <c r="N82" s="370">
        <v>3779558.8200249788</v>
      </c>
      <c r="P82" s="116"/>
      <c r="Q82" s="117"/>
      <c r="R82" s="118"/>
    </row>
    <row r="83" spans="1:18" x14ac:dyDescent="0.25">
      <c r="A83" s="266">
        <v>226</v>
      </c>
      <c r="B83" s="13" t="s">
        <v>436</v>
      </c>
      <c r="C83" s="267">
        <v>3625</v>
      </c>
      <c r="D83" s="268">
        <v>8.8000000000000007</v>
      </c>
      <c r="E83" s="14">
        <v>5165359.6500000004</v>
      </c>
      <c r="F83" s="14">
        <v>58697268.75</v>
      </c>
      <c r="G83" s="269">
        <f>Tasaus[[#This Row],[Verotettava tulo (kunnallisvero), €]]*($D$11/100)</f>
        <v>4384685.975625</v>
      </c>
      <c r="H83" s="14">
        <v>1093224.9778379421</v>
      </c>
      <c r="I83" s="15">
        <v>736740.00710000005</v>
      </c>
      <c r="J83" s="15">
        <f>SUM(Tasaus[[#This Row],[Laskennallinen kunnallisvero, €]:[Laskennallinen kiinteistövero, €]])</f>
        <v>6214650.9605629416</v>
      </c>
      <c r="K83" s="15">
        <f>Tasaus[[#This Row],[Laskennallinen verotulo yhteensä, €]]/Tasaus[[#This Row],[Asukasluku 31.12.2023]]</f>
        <v>1714.3864718794321</v>
      </c>
      <c r="L83" s="34">
        <f>$K$11-Tasaus[[#This Row],[Laskennallinen verotulo yhteensä, €/asukas (=tasausraja)]]</f>
        <v>494.44352812056786</v>
      </c>
      <c r="M83" s="369">
        <v>444.9991753085111</v>
      </c>
      <c r="N83" s="370">
        <v>1613122.0104933528</v>
      </c>
      <c r="P83" s="116"/>
      <c r="Q83" s="117"/>
      <c r="R83" s="118"/>
    </row>
    <row r="84" spans="1:18" x14ac:dyDescent="0.25">
      <c r="A84" s="266">
        <v>230</v>
      </c>
      <c r="B84" s="13" t="s">
        <v>437</v>
      </c>
      <c r="C84" s="267">
        <v>2216</v>
      </c>
      <c r="D84" s="268">
        <v>8.9</v>
      </c>
      <c r="E84" s="14">
        <v>3145869.28</v>
      </c>
      <c r="F84" s="14">
        <v>35346845.842696629</v>
      </c>
      <c r="G84" s="269">
        <f>Tasaus[[#This Row],[Verotettava tulo (kunnallisvero), €]]*($D$11/100)</f>
        <v>2640409.3844494382</v>
      </c>
      <c r="H84" s="14">
        <v>491705.30990917858</v>
      </c>
      <c r="I84" s="15">
        <v>360415.68170000002</v>
      </c>
      <c r="J84" s="15">
        <f>SUM(Tasaus[[#This Row],[Laskennallinen kunnallisvero, €]:[Laskennallinen kiinteistövero, €]])</f>
        <v>3492530.3760586167</v>
      </c>
      <c r="K84" s="15">
        <f>Tasaus[[#This Row],[Laskennallinen verotulo yhteensä, €]]/Tasaus[[#This Row],[Asukasluku 31.12.2023]]</f>
        <v>1576.0516137448631</v>
      </c>
      <c r="L84" s="34">
        <f>$K$11-Tasaus[[#This Row],[Laskennallinen verotulo yhteensä, €/asukas (=tasausraja)]]</f>
        <v>632.77838625513687</v>
      </c>
      <c r="M84" s="369">
        <v>569.50054762962316</v>
      </c>
      <c r="N84" s="370">
        <v>1262013.2135472449</v>
      </c>
      <c r="P84" s="116"/>
      <c r="Q84" s="117"/>
      <c r="R84" s="118"/>
    </row>
    <row r="85" spans="1:18" x14ac:dyDescent="0.25">
      <c r="A85" s="266">
        <v>231</v>
      </c>
      <c r="B85" s="13" t="s">
        <v>438</v>
      </c>
      <c r="C85" s="267">
        <v>1208</v>
      </c>
      <c r="D85" s="268">
        <v>10.3</v>
      </c>
      <c r="E85" s="14">
        <v>2658713.54</v>
      </c>
      <c r="F85" s="14">
        <v>25812752.815533977</v>
      </c>
      <c r="G85" s="269">
        <f>Tasaus[[#This Row],[Verotettava tulo (kunnallisvero), €]]*($D$11/100)</f>
        <v>1928212.6353203882</v>
      </c>
      <c r="H85" s="14">
        <v>937195.43879207026</v>
      </c>
      <c r="I85" s="15">
        <v>291105.40870000003</v>
      </c>
      <c r="J85" s="15">
        <f>SUM(Tasaus[[#This Row],[Laskennallinen kunnallisvero, €]:[Laskennallinen kiinteistövero, €]])</f>
        <v>3156513.4828124586</v>
      </c>
      <c r="K85" s="15">
        <f>Tasaus[[#This Row],[Laskennallinen verotulo yhteensä, €]]/Tasaus[[#This Row],[Asukasluku 31.12.2023]]</f>
        <v>2613.0078500103136</v>
      </c>
      <c r="L85" s="34">
        <f>$K$11-Tasaus[[#This Row],[Laskennallinen verotulo yhteensä, €/asukas (=tasausraja)]]</f>
        <v>-404.1778500103137</v>
      </c>
      <c r="M85" s="369">
        <v>-40.417785001031376</v>
      </c>
      <c r="N85" s="370">
        <v>-48824.6842812459</v>
      </c>
      <c r="P85" s="116"/>
      <c r="Q85" s="117"/>
      <c r="R85" s="118"/>
    </row>
    <row r="86" spans="1:18" x14ac:dyDescent="0.25">
      <c r="A86" s="266">
        <v>232</v>
      </c>
      <c r="B86" s="13" t="s">
        <v>439</v>
      </c>
      <c r="C86" s="267">
        <v>12618</v>
      </c>
      <c r="D86" s="268">
        <v>9.4</v>
      </c>
      <c r="E86" s="14">
        <v>20340750.77</v>
      </c>
      <c r="F86" s="14">
        <v>216390965.63829786</v>
      </c>
      <c r="G86" s="269">
        <f>Tasaus[[#This Row],[Verotettava tulo (kunnallisvero), €]]*($D$11/100)</f>
        <v>16164405.133180851</v>
      </c>
      <c r="H86" s="14">
        <v>3634398.6816890272</v>
      </c>
      <c r="I86" s="15">
        <v>1961326.51345</v>
      </c>
      <c r="J86" s="15">
        <f>SUM(Tasaus[[#This Row],[Laskennallinen kunnallisvero, €]:[Laskennallinen kiinteistövero, €]])</f>
        <v>21760130.328319877</v>
      </c>
      <c r="K86" s="15">
        <f>Tasaus[[#This Row],[Laskennallinen verotulo yhteensä, €]]/Tasaus[[#This Row],[Asukasluku 31.12.2023]]</f>
        <v>1724.5308549944427</v>
      </c>
      <c r="L86" s="34">
        <f>$K$11-Tasaus[[#This Row],[Laskennallinen verotulo yhteensä, €/asukas (=tasausraja)]]</f>
        <v>484.29914500555719</v>
      </c>
      <c r="M86" s="369">
        <v>435.8692305050015</v>
      </c>
      <c r="N86" s="370">
        <v>5499797.9505121093</v>
      </c>
      <c r="P86" s="116"/>
      <c r="Q86" s="117"/>
      <c r="R86" s="118"/>
    </row>
    <row r="87" spans="1:18" x14ac:dyDescent="0.25">
      <c r="A87" s="266">
        <v>233</v>
      </c>
      <c r="B87" s="13" t="s">
        <v>440</v>
      </c>
      <c r="C87" s="267">
        <v>15165</v>
      </c>
      <c r="D87" s="268">
        <v>9.1</v>
      </c>
      <c r="E87" s="14">
        <v>24612516.530000001</v>
      </c>
      <c r="F87" s="14">
        <v>270467214.61538464</v>
      </c>
      <c r="G87" s="269">
        <f>Tasaus[[#This Row],[Verotettava tulo (kunnallisvero), €]]*($D$11/100)</f>
        <v>20203900.931769233</v>
      </c>
      <c r="H87" s="14">
        <v>2685805.508972039</v>
      </c>
      <c r="I87" s="15">
        <v>2412574.4702500007</v>
      </c>
      <c r="J87" s="15">
        <f>SUM(Tasaus[[#This Row],[Laskennallinen kunnallisvero, €]:[Laskennallinen kiinteistövero, €]])</f>
        <v>25302280.91099127</v>
      </c>
      <c r="K87" s="15">
        <f>Tasaus[[#This Row],[Laskennallinen verotulo yhteensä, €]]/Tasaus[[#This Row],[Asukasluku 31.12.2023]]</f>
        <v>1668.4656057363186</v>
      </c>
      <c r="L87" s="34">
        <f>$K$11-Tasaus[[#This Row],[Laskennallinen verotulo yhteensä, €/asukas (=tasausraja)]]</f>
        <v>540.36439426368133</v>
      </c>
      <c r="M87" s="369">
        <v>486.3279548373132</v>
      </c>
      <c r="N87" s="370">
        <v>7375163.4351078551</v>
      </c>
      <c r="P87" s="116"/>
      <c r="Q87" s="117"/>
      <c r="R87" s="118"/>
    </row>
    <row r="88" spans="1:18" x14ac:dyDescent="0.25">
      <c r="A88" s="266">
        <v>235</v>
      </c>
      <c r="B88" s="13" t="s">
        <v>441</v>
      </c>
      <c r="C88" s="267">
        <v>10270</v>
      </c>
      <c r="D88" s="268">
        <v>4.4000000000000004</v>
      </c>
      <c r="E88" s="14">
        <v>20249807.109999999</v>
      </c>
      <c r="F88" s="14">
        <v>460222888.86363631</v>
      </c>
      <c r="G88" s="269">
        <f>Tasaus[[#This Row],[Verotettava tulo (kunnallisvero), €]]*($D$11/100)</f>
        <v>34378649.798113637</v>
      </c>
      <c r="H88" s="14">
        <v>1272224.4235382038</v>
      </c>
      <c r="I88" s="15">
        <v>3312535.3414499997</v>
      </c>
      <c r="J88" s="15">
        <f>SUM(Tasaus[[#This Row],[Laskennallinen kunnallisvero, €]:[Laskennallinen kiinteistövero, €]])</f>
        <v>38963409.563101836</v>
      </c>
      <c r="K88" s="15">
        <f>Tasaus[[#This Row],[Laskennallinen verotulo yhteensä, €]]/Tasaus[[#This Row],[Asukasluku 31.12.2023]]</f>
        <v>3793.9055076048526</v>
      </c>
      <c r="L88" s="34">
        <f>$K$11-Tasaus[[#This Row],[Laskennallinen verotulo yhteensä, €/asukas (=tasausraja)]]</f>
        <v>-1585.0755076048526</v>
      </c>
      <c r="M88" s="369">
        <v>-158.50755076048529</v>
      </c>
      <c r="N88" s="370">
        <v>-1627872.5463101838</v>
      </c>
      <c r="P88" s="116"/>
      <c r="Q88" s="117"/>
      <c r="R88" s="118"/>
    </row>
    <row r="89" spans="1:18" x14ac:dyDescent="0.25">
      <c r="A89" s="266">
        <v>236</v>
      </c>
      <c r="B89" s="13" t="s">
        <v>442</v>
      </c>
      <c r="C89" s="267">
        <v>4137</v>
      </c>
      <c r="D89" s="268">
        <v>9.4</v>
      </c>
      <c r="E89" s="14">
        <v>6855967.8799999999</v>
      </c>
      <c r="F89" s="14">
        <v>72935828.510638297</v>
      </c>
      <c r="G89" s="269">
        <f>Tasaus[[#This Row],[Verotettava tulo (kunnallisvero), €]]*($D$11/100)</f>
        <v>5448306.3897446813</v>
      </c>
      <c r="H89" s="14">
        <v>638734.00849790894</v>
      </c>
      <c r="I89" s="15">
        <v>602465.54260000004</v>
      </c>
      <c r="J89" s="15">
        <f>SUM(Tasaus[[#This Row],[Laskennallinen kunnallisvero, €]:[Laskennallinen kiinteistövero, €]])</f>
        <v>6689505.9408425903</v>
      </c>
      <c r="K89" s="15">
        <f>Tasaus[[#This Row],[Laskennallinen verotulo yhteensä, €]]/Tasaus[[#This Row],[Asukasluku 31.12.2023]]</f>
        <v>1616.9944261161688</v>
      </c>
      <c r="L89" s="34">
        <f>$K$11-Tasaus[[#This Row],[Laskennallinen verotulo yhteensä, €/asukas (=tasausraja)]]</f>
        <v>591.8355738838311</v>
      </c>
      <c r="M89" s="369">
        <v>532.65201649544804</v>
      </c>
      <c r="N89" s="370">
        <v>2203581.3922416684</v>
      </c>
      <c r="P89" s="116"/>
      <c r="Q89" s="117"/>
      <c r="R89" s="118"/>
    </row>
    <row r="90" spans="1:18" x14ac:dyDescent="0.25">
      <c r="A90" s="266">
        <v>239</v>
      </c>
      <c r="B90" s="13" t="s">
        <v>443</v>
      </c>
      <c r="C90" s="267">
        <v>2035</v>
      </c>
      <c r="D90" s="268">
        <v>7.9</v>
      </c>
      <c r="E90" s="14">
        <v>2712436.55</v>
      </c>
      <c r="F90" s="14">
        <v>34334639.87341772</v>
      </c>
      <c r="G90" s="269">
        <f>Tasaus[[#This Row],[Verotettava tulo (kunnallisvero), €]]*($D$11/100)</f>
        <v>2564797.5985443038</v>
      </c>
      <c r="H90" s="14">
        <v>3890465.7631715899</v>
      </c>
      <c r="I90" s="15">
        <v>321768.75090000004</v>
      </c>
      <c r="J90" s="15">
        <f>SUM(Tasaus[[#This Row],[Laskennallinen kunnallisvero, €]:[Laskennallinen kiinteistövero, €]])</f>
        <v>6777032.1126158945</v>
      </c>
      <c r="K90" s="15">
        <f>Tasaus[[#This Row],[Laskennallinen verotulo yhteensä, €]]/Tasaus[[#This Row],[Asukasluku 31.12.2023]]</f>
        <v>3330.2369103763608</v>
      </c>
      <c r="L90" s="34">
        <f>$K$11-Tasaus[[#This Row],[Laskennallinen verotulo yhteensä, €/asukas (=tasausraja)]]</f>
        <v>-1121.4069103763609</v>
      </c>
      <c r="M90" s="369">
        <v>-112.14069103763609</v>
      </c>
      <c r="N90" s="370">
        <v>-228206.30626158943</v>
      </c>
      <c r="P90" s="116"/>
      <c r="Q90" s="117"/>
      <c r="R90" s="118"/>
    </row>
    <row r="91" spans="1:18" x14ac:dyDescent="0.25">
      <c r="A91" s="266">
        <v>240</v>
      </c>
      <c r="B91" s="13" t="s">
        <v>444</v>
      </c>
      <c r="C91" s="267">
        <v>19371</v>
      </c>
      <c r="D91" s="268">
        <v>9.6</v>
      </c>
      <c r="E91" s="14">
        <v>38447507.210000001</v>
      </c>
      <c r="F91" s="14">
        <v>400494866.77083337</v>
      </c>
      <c r="G91" s="269">
        <f>Tasaus[[#This Row],[Verotettava tulo (kunnallisvero), €]]*($D$11/100)</f>
        <v>29916966.547781255</v>
      </c>
      <c r="H91" s="14">
        <v>7488528.5222638715</v>
      </c>
      <c r="I91" s="15">
        <v>3760345.0286500002</v>
      </c>
      <c r="J91" s="15">
        <f>SUM(Tasaus[[#This Row],[Laskennallinen kunnallisvero, €]:[Laskennallinen kiinteistövero, €]])</f>
        <v>41165840.098695129</v>
      </c>
      <c r="K91" s="15">
        <f>Tasaus[[#This Row],[Laskennallinen verotulo yhteensä, €]]/Tasaus[[#This Row],[Asukasluku 31.12.2023]]</f>
        <v>2125.1272571728423</v>
      </c>
      <c r="L91" s="34">
        <f>$K$11-Tasaus[[#This Row],[Laskennallinen verotulo yhteensä, €/asukas (=tasausraja)]]</f>
        <v>83.702742827157635</v>
      </c>
      <c r="M91" s="369">
        <v>75.33246854444188</v>
      </c>
      <c r="N91" s="370">
        <v>1459265.2481743838</v>
      </c>
      <c r="P91" s="116"/>
      <c r="Q91" s="117"/>
      <c r="R91" s="118"/>
    </row>
    <row r="92" spans="1:18" x14ac:dyDescent="0.25">
      <c r="A92" s="266">
        <v>241</v>
      </c>
      <c r="B92" s="13" t="s">
        <v>445</v>
      </c>
      <c r="C92" s="267">
        <v>7691</v>
      </c>
      <c r="D92" s="268">
        <v>8.6</v>
      </c>
      <c r="E92" s="14">
        <v>15155622.15</v>
      </c>
      <c r="F92" s="14">
        <v>176228164.53488374</v>
      </c>
      <c r="G92" s="269">
        <f>Tasaus[[#This Row],[Verotettava tulo (kunnallisvero), €]]*($D$11/100)</f>
        <v>13164243.890755815</v>
      </c>
      <c r="H92" s="14">
        <v>1419729.1701663623</v>
      </c>
      <c r="I92" s="15">
        <v>1056142.6790499999</v>
      </c>
      <c r="J92" s="15">
        <f>SUM(Tasaus[[#This Row],[Laskennallinen kunnallisvero, €]:[Laskennallinen kiinteistövero, €]])</f>
        <v>15640115.739972178</v>
      </c>
      <c r="K92" s="15">
        <f>Tasaus[[#This Row],[Laskennallinen verotulo yhteensä, €]]/Tasaus[[#This Row],[Asukasluku 31.12.2023]]</f>
        <v>2033.5607515241422</v>
      </c>
      <c r="L92" s="34">
        <f>$K$11-Tasaus[[#This Row],[Laskennallinen verotulo yhteensä, €/asukas (=tasausraja)]]</f>
        <v>175.26924847585769</v>
      </c>
      <c r="M92" s="369">
        <v>157.74232362827192</v>
      </c>
      <c r="N92" s="370">
        <v>1213196.2110250394</v>
      </c>
      <c r="P92" s="116"/>
      <c r="Q92" s="117"/>
      <c r="R92" s="118"/>
    </row>
    <row r="93" spans="1:18" x14ac:dyDescent="0.25">
      <c r="A93" s="266">
        <v>244</v>
      </c>
      <c r="B93" s="13" t="s">
        <v>446</v>
      </c>
      <c r="C93" s="267">
        <v>19514</v>
      </c>
      <c r="D93" s="268">
        <v>7.9</v>
      </c>
      <c r="E93" s="14">
        <v>35095839.609999999</v>
      </c>
      <c r="F93" s="14">
        <v>444251134.30379742</v>
      </c>
      <c r="G93" s="269">
        <f>Tasaus[[#This Row],[Verotettava tulo (kunnallisvero), €]]*($D$11/100)</f>
        <v>33185559.732493669</v>
      </c>
      <c r="H93" s="14">
        <v>3756253.6908090408</v>
      </c>
      <c r="I93" s="15">
        <v>2860382.7111000004</v>
      </c>
      <c r="J93" s="15">
        <f>SUM(Tasaus[[#This Row],[Laskennallinen kunnallisvero, €]:[Laskennallinen kiinteistövero, €]])</f>
        <v>39802196.134402707</v>
      </c>
      <c r="K93" s="15">
        <f>Tasaus[[#This Row],[Laskennallinen verotulo yhteensä, €]]/Tasaus[[#This Row],[Asukasluku 31.12.2023]]</f>
        <v>2039.6738820540488</v>
      </c>
      <c r="L93" s="34">
        <f>$K$11-Tasaus[[#This Row],[Laskennallinen verotulo yhteensä, €/asukas (=tasausraja)]]</f>
        <v>169.15611794595111</v>
      </c>
      <c r="M93" s="369">
        <v>152.24050615135602</v>
      </c>
      <c r="N93" s="370">
        <v>2970821.2370375614</v>
      </c>
      <c r="P93" s="116"/>
      <c r="Q93" s="117"/>
      <c r="R93" s="118"/>
    </row>
    <row r="94" spans="1:18" x14ac:dyDescent="0.25">
      <c r="A94" s="266">
        <v>245</v>
      </c>
      <c r="B94" s="13" t="s">
        <v>447</v>
      </c>
      <c r="C94" s="267">
        <v>38211</v>
      </c>
      <c r="D94" s="268">
        <v>6.9</v>
      </c>
      <c r="E94" s="14">
        <v>64380051.719999999</v>
      </c>
      <c r="F94" s="14">
        <v>933044227.82608688</v>
      </c>
      <c r="G94" s="269">
        <f>Tasaus[[#This Row],[Verotettava tulo (kunnallisvero), €]]*($D$11/100)</f>
        <v>69698403.818608686</v>
      </c>
      <c r="H94" s="14">
        <v>5581034.8115945775</v>
      </c>
      <c r="I94" s="15">
        <v>6522220.1092500007</v>
      </c>
      <c r="J94" s="15">
        <f>SUM(Tasaus[[#This Row],[Laskennallinen kunnallisvero, €]:[Laskennallinen kiinteistövero, €]])</f>
        <v>81801658.739453256</v>
      </c>
      <c r="K94" s="15">
        <f>Tasaus[[#This Row],[Laskennallinen verotulo yhteensä, €]]/Tasaus[[#This Row],[Asukasluku 31.12.2023]]</f>
        <v>2140.788221701951</v>
      </c>
      <c r="L94" s="34">
        <f>$K$11-Tasaus[[#This Row],[Laskennallinen verotulo yhteensä, €/asukas (=tasausraja)]]</f>
        <v>68.041778298048939</v>
      </c>
      <c r="M94" s="369">
        <v>61.237600468244047</v>
      </c>
      <c r="N94" s="370">
        <v>2339949.9514920735</v>
      </c>
      <c r="P94" s="116"/>
      <c r="Q94" s="117"/>
      <c r="R94" s="118"/>
    </row>
    <row r="95" spans="1:18" x14ac:dyDescent="0.25">
      <c r="A95" s="266">
        <v>249</v>
      </c>
      <c r="B95" s="13" t="s">
        <v>448</v>
      </c>
      <c r="C95" s="267">
        <v>9184</v>
      </c>
      <c r="D95" s="268">
        <v>9.1</v>
      </c>
      <c r="E95" s="14">
        <v>15270968.73</v>
      </c>
      <c r="F95" s="14">
        <v>167812843.18681321</v>
      </c>
      <c r="G95" s="269">
        <f>Tasaus[[#This Row],[Verotettava tulo (kunnallisvero), €]]*($D$11/100)</f>
        <v>12535619.386054946</v>
      </c>
      <c r="H95" s="14">
        <v>2455440.8162472122</v>
      </c>
      <c r="I95" s="15">
        <v>1609855.3913499999</v>
      </c>
      <c r="J95" s="15">
        <f>SUM(Tasaus[[#This Row],[Laskennallinen kunnallisvero, €]:[Laskennallinen kiinteistövero, €]])</f>
        <v>16600915.593652157</v>
      </c>
      <c r="K95" s="15">
        <f>Tasaus[[#This Row],[Laskennallinen verotulo yhteensä, €]]/Tasaus[[#This Row],[Asukasluku 31.12.2023]]</f>
        <v>1807.5909836293724</v>
      </c>
      <c r="L95" s="34">
        <f>$K$11-Tasaus[[#This Row],[Laskennallinen verotulo yhteensä, €/asukas (=tasausraja)]]</f>
        <v>401.2390163706275</v>
      </c>
      <c r="M95" s="369">
        <v>361.11511473356478</v>
      </c>
      <c r="N95" s="370">
        <v>3316481.2137130587</v>
      </c>
      <c r="P95" s="116"/>
      <c r="Q95" s="117"/>
      <c r="R95" s="118"/>
    </row>
    <row r="96" spans="1:18" x14ac:dyDescent="0.25">
      <c r="A96" s="266">
        <v>250</v>
      </c>
      <c r="B96" s="13" t="s">
        <v>449</v>
      </c>
      <c r="C96" s="267">
        <v>1749</v>
      </c>
      <c r="D96" s="268">
        <v>8.9</v>
      </c>
      <c r="E96" s="14">
        <v>2424441.0499999998</v>
      </c>
      <c r="F96" s="14">
        <v>27240910.674157299</v>
      </c>
      <c r="G96" s="269">
        <f>Tasaus[[#This Row],[Verotettava tulo (kunnallisvero), €]]*($D$11/100)</f>
        <v>2034896.0273595504</v>
      </c>
      <c r="H96" s="14">
        <v>617083.07452095847</v>
      </c>
      <c r="I96" s="15">
        <v>309786.14525</v>
      </c>
      <c r="J96" s="15">
        <f>SUM(Tasaus[[#This Row],[Laskennallinen kunnallisvero, €]:[Laskennallinen kiinteistövero, €]])</f>
        <v>2961765.247130509</v>
      </c>
      <c r="K96" s="15">
        <f>Tasaus[[#This Row],[Laskennallinen verotulo yhteensä, €]]/Tasaus[[#This Row],[Asukasluku 31.12.2023]]</f>
        <v>1693.4049440426008</v>
      </c>
      <c r="L96" s="34">
        <f>$K$11-Tasaus[[#This Row],[Laskennallinen verotulo yhteensä, €/asukas (=tasausraja)]]</f>
        <v>515.42505595739908</v>
      </c>
      <c r="M96" s="369">
        <v>463.88255036165918</v>
      </c>
      <c r="N96" s="370">
        <v>811330.58058254188</v>
      </c>
      <c r="P96" s="116"/>
      <c r="Q96" s="117"/>
      <c r="R96" s="118"/>
    </row>
    <row r="97" spans="1:18" x14ac:dyDescent="0.25">
      <c r="A97" s="266">
        <v>256</v>
      </c>
      <c r="B97" s="13" t="s">
        <v>450</v>
      </c>
      <c r="C97" s="267">
        <v>1523</v>
      </c>
      <c r="D97" s="268">
        <v>9.5</v>
      </c>
      <c r="E97" s="14">
        <v>2121433.2200000002</v>
      </c>
      <c r="F97" s="14">
        <v>22330876.000000004</v>
      </c>
      <c r="G97" s="269">
        <f>Tasaus[[#This Row],[Verotettava tulo (kunnallisvero), €]]*($D$11/100)</f>
        <v>1668116.4372000003</v>
      </c>
      <c r="H97" s="14">
        <v>436489.12021089537</v>
      </c>
      <c r="I97" s="15">
        <v>226692.81235000002</v>
      </c>
      <c r="J97" s="15">
        <f>SUM(Tasaus[[#This Row],[Laskennallinen kunnallisvero, €]:[Laskennallinen kiinteistövero, €]])</f>
        <v>2331298.3697608961</v>
      </c>
      <c r="K97" s="15">
        <f>Tasaus[[#This Row],[Laskennallinen verotulo yhteensä, €]]/Tasaus[[#This Row],[Asukasluku 31.12.2023]]</f>
        <v>1530.7277542750467</v>
      </c>
      <c r="L97" s="34">
        <f>$K$11-Tasaus[[#This Row],[Laskennallinen verotulo yhteensä, €/asukas (=tasausraja)]]</f>
        <v>678.10224572495326</v>
      </c>
      <c r="M97" s="369">
        <v>610.29202115245801</v>
      </c>
      <c r="N97" s="370">
        <v>929474.74821519351</v>
      </c>
      <c r="P97" s="116"/>
      <c r="Q97" s="117"/>
      <c r="R97" s="118"/>
    </row>
    <row r="98" spans="1:18" x14ac:dyDescent="0.25">
      <c r="A98" s="266">
        <v>257</v>
      </c>
      <c r="B98" s="13" t="s">
        <v>451</v>
      </c>
      <c r="C98" s="267">
        <v>41154</v>
      </c>
      <c r="D98" s="268">
        <v>7.1</v>
      </c>
      <c r="E98" s="14">
        <v>83191405.530000001</v>
      </c>
      <c r="F98" s="14">
        <v>1171709937.0422535</v>
      </c>
      <c r="G98" s="269">
        <f>Tasaus[[#This Row],[Verotettava tulo (kunnallisvero), €]]*($D$11/100)</f>
        <v>87526732.297056332</v>
      </c>
      <c r="H98" s="14">
        <v>5319050.2679455858</v>
      </c>
      <c r="I98" s="15">
        <v>8861445.7262500003</v>
      </c>
      <c r="J98" s="15">
        <f>SUM(Tasaus[[#This Row],[Laskennallinen kunnallisvero, €]:[Laskennallinen kiinteistövero, €]])</f>
        <v>101707228.29125193</v>
      </c>
      <c r="K98" s="15">
        <f>Tasaus[[#This Row],[Laskennallinen verotulo yhteensä, €]]/Tasaus[[#This Row],[Asukasluku 31.12.2023]]</f>
        <v>2471.3813551842331</v>
      </c>
      <c r="L98" s="34">
        <f>$K$11-Tasaus[[#This Row],[Laskennallinen verotulo yhteensä, €/asukas (=tasausraja)]]</f>
        <v>-262.55135518423322</v>
      </c>
      <c r="M98" s="369">
        <v>-26.255135518423323</v>
      </c>
      <c r="N98" s="370">
        <v>-1080503.8471251933</v>
      </c>
      <c r="P98" s="116"/>
      <c r="Q98" s="117"/>
      <c r="R98" s="118"/>
    </row>
    <row r="99" spans="1:18" x14ac:dyDescent="0.25">
      <c r="A99" s="266">
        <v>260</v>
      </c>
      <c r="B99" s="13" t="s">
        <v>452</v>
      </c>
      <c r="C99" s="267">
        <v>9689</v>
      </c>
      <c r="D99" s="268">
        <v>8.1</v>
      </c>
      <c r="E99" s="14">
        <v>12594371.4</v>
      </c>
      <c r="F99" s="14">
        <v>155486066.66666669</v>
      </c>
      <c r="G99" s="269">
        <f>Tasaus[[#This Row],[Verotettava tulo (kunnallisvero), €]]*($D$11/100)</f>
        <v>11614809.180000002</v>
      </c>
      <c r="H99" s="14">
        <v>1934960.6732551565</v>
      </c>
      <c r="I99" s="15">
        <v>1690831.4827000001</v>
      </c>
      <c r="J99" s="15">
        <f>SUM(Tasaus[[#This Row],[Laskennallinen kunnallisvero, €]:[Laskennallinen kiinteistövero, €]])</f>
        <v>15240601.335955158</v>
      </c>
      <c r="K99" s="15">
        <f>Tasaus[[#This Row],[Laskennallinen verotulo yhteensä, €]]/Tasaus[[#This Row],[Asukasluku 31.12.2023]]</f>
        <v>1572.9798055480605</v>
      </c>
      <c r="L99" s="34">
        <f>$K$11-Tasaus[[#This Row],[Laskennallinen verotulo yhteensä, €/asukas (=tasausraja)]]</f>
        <v>635.85019445193939</v>
      </c>
      <c r="M99" s="369">
        <v>572.26517500674549</v>
      </c>
      <c r="N99" s="370">
        <v>5544677.2806403572</v>
      </c>
      <c r="P99" s="116"/>
      <c r="Q99" s="117"/>
      <c r="R99" s="118"/>
    </row>
    <row r="100" spans="1:18" x14ac:dyDescent="0.25">
      <c r="A100" s="266">
        <v>261</v>
      </c>
      <c r="B100" s="13" t="s">
        <v>453</v>
      </c>
      <c r="C100" s="267">
        <v>6822</v>
      </c>
      <c r="D100" s="268">
        <v>7.6</v>
      </c>
      <c r="E100" s="14">
        <v>11408377.359999999</v>
      </c>
      <c r="F100" s="14">
        <v>150110228.42105263</v>
      </c>
      <c r="G100" s="269">
        <f>Tasaus[[#This Row],[Verotettava tulo (kunnallisvero), €]]*($D$11/100)</f>
        <v>11213234.063052632</v>
      </c>
      <c r="H100" s="14">
        <v>5081855.0428218162</v>
      </c>
      <c r="I100" s="15">
        <v>4378871.7123000007</v>
      </c>
      <c r="J100" s="15">
        <f>SUM(Tasaus[[#This Row],[Laskennallinen kunnallisvero, €]:[Laskennallinen kiinteistövero, €]])</f>
        <v>20673960.818174452</v>
      </c>
      <c r="K100" s="15">
        <f>Tasaus[[#This Row],[Laskennallinen verotulo yhteensä, €]]/Tasaus[[#This Row],[Asukasluku 31.12.2023]]</f>
        <v>3030.4838490434554</v>
      </c>
      <c r="L100" s="34">
        <f>$K$11-Tasaus[[#This Row],[Laskennallinen verotulo yhteensä, €/asukas (=tasausraja)]]</f>
        <v>-821.65384904345547</v>
      </c>
      <c r="M100" s="369">
        <v>-82.165384904345558</v>
      </c>
      <c r="N100" s="370">
        <v>-560532.25581744534</v>
      </c>
      <c r="P100" s="116"/>
      <c r="Q100" s="117"/>
      <c r="R100" s="118"/>
    </row>
    <row r="101" spans="1:18" x14ac:dyDescent="0.25">
      <c r="A101" s="266">
        <v>263</v>
      </c>
      <c r="B101" s="13" t="s">
        <v>454</v>
      </c>
      <c r="C101" s="267">
        <v>7475</v>
      </c>
      <c r="D101" s="268">
        <v>9.5</v>
      </c>
      <c r="E101" s="14">
        <v>11235961.109999999</v>
      </c>
      <c r="F101" s="14">
        <v>118273274.84210527</v>
      </c>
      <c r="G101" s="269">
        <f>Tasaus[[#This Row],[Verotettava tulo (kunnallisvero), €]]*($D$11/100)</f>
        <v>8835013.6307052635</v>
      </c>
      <c r="H101" s="14">
        <v>1538990.4744383402</v>
      </c>
      <c r="I101" s="15">
        <v>983180.81415000022</v>
      </c>
      <c r="J101" s="15">
        <f>SUM(Tasaus[[#This Row],[Laskennallinen kunnallisvero, €]:[Laskennallinen kiinteistövero, €]])</f>
        <v>11357184.919293603</v>
      </c>
      <c r="K101" s="15">
        <f>Tasaus[[#This Row],[Laskennallinen verotulo yhteensä, €]]/Tasaus[[#This Row],[Asukasluku 31.12.2023]]</f>
        <v>1519.3558420459669</v>
      </c>
      <c r="L101" s="34">
        <f>$K$11-Tasaus[[#This Row],[Laskennallinen verotulo yhteensä, €/asukas (=tasausraja)]]</f>
        <v>689.47415795403299</v>
      </c>
      <c r="M101" s="369">
        <v>620.52674215862976</v>
      </c>
      <c r="N101" s="370">
        <v>4638437.397635757</v>
      </c>
      <c r="P101" s="116"/>
      <c r="Q101" s="117"/>
      <c r="R101" s="118"/>
    </row>
    <row r="102" spans="1:18" x14ac:dyDescent="0.25">
      <c r="A102" s="266">
        <v>265</v>
      </c>
      <c r="B102" s="13" t="s">
        <v>455</v>
      </c>
      <c r="C102" s="267">
        <v>1035</v>
      </c>
      <c r="D102" s="268">
        <v>9.1</v>
      </c>
      <c r="E102" s="14">
        <v>1339952.98</v>
      </c>
      <c r="F102" s="14">
        <v>14724758.021978023</v>
      </c>
      <c r="G102" s="269">
        <f>Tasaus[[#This Row],[Verotettava tulo (kunnallisvero), €]]*($D$11/100)</f>
        <v>1099939.4242417584</v>
      </c>
      <c r="H102" s="14">
        <v>456878.27456107939</v>
      </c>
      <c r="I102" s="15">
        <v>259451.00530000002</v>
      </c>
      <c r="J102" s="15">
        <f>SUM(Tasaus[[#This Row],[Laskennallinen kunnallisvero, €]:[Laskennallinen kiinteistövero, €]])</f>
        <v>1816268.7041028379</v>
      </c>
      <c r="K102" s="15">
        <f>Tasaus[[#This Row],[Laskennallinen verotulo yhteensä, €]]/Tasaus[[#This Row],[Asukasluku 31.12.2023]]</f>
        <v>1754.8489894713409</v>
      </c>
      <c r="L102" s="34">
        <f>$K$11-Tasaus[[#This Row],[Laskennallinen verotulo yhteensä, €/asukas (=tasausraja)]]</f>
        <v>453.981010528659</v>
      </c>
      <c r="M102" s="369">
        <v>408.58290947579309</v>
      </c>
      <c r="N102" s="370">
        <v>422883.31130744587</v>
      </c>
      <c r="P102" s="116"/>
      <c r="Q102" s="117"/>
      <c r="R102" s="118"/>
    </row>
    <row r="103" spans="1:18" x14ac:dyDescent="0.25">
      <c r="A103" s="266">
        <v>271</v>
      </c>
      <c r="B103" s="13" t="s">
        <v>456</v>
      </c>
      <c r="C103" s="267">
        <v>6766</v>
      </c>
      <c r="D103" s="268">
        <v>9.1999999999999993</v>
      </c>
      <c r="E103" s="14">
        <v>11657375.26</v>
      </c>
      <c r="F103" s="14">
        <v>126710600.65217392</v>
      </c>
      <c r="G103" s="269">
        <f>Tasaus[[#This Row],[Verotettava tulo (kunnallisvero), €]]*($D$11/100)</f>
        <v>9465281.8687173929</v>
      </c>
      <c r="H103" s="14">
        <v>902005.73221676017</v>
      </c>
      <c r="I103" s="15">
        <v>1119082.0666</v>
      </c>
      <c r="J103" s="15">
        <f>SUM(Tasaus[[#This Row],[Laskennallinen kunnallisvero, €]:[Laskennallinen kiinteistövero, €]])</f>
        <v>11486369.667534154</v>
      </c>
      <c r="K103" s="15">
        <f>Tasaus[[#This Row],[Laskennallinen verotulo yhteensä, €]]/Tasaus[[#This Row],[Asukasluku 31.12.2023]]</f>
        <v>1697.6603114889379</v>
      </c>
      <c r="L103" s="34">
        <f>$K$11-Tasaus[[#This Row],[Laskennallinen verotulo yhteensä, €/asukas (=tasausraja)]]</f>
        <v>511.16968851106208</v>
      </c>
      <c r="M103" s="369">
        <v>460.05271965995587</v>
      </c>
      <c r="N103" s="370">
        <v>3112716.7012192616</v>
      </c>
      <c r="P103" s="116"/>
      <c r="Q103" s="117"/>
      <c r="R103" s="118"/>
    </row>
    <row r="104" spans="1:18" x14ac:dyDescent="0.25">
      <c r="A104" s="266">
        <v>272</v>
      </c>
      <c r="B104" s="13" t="s">
        <v>457</v>
      </c>
      <c r="C104" s="267">
        <v>48295</v>
      </c>
      <c r="D104" s="268">
        <v>8.9</v>
      </c>
      <c r="E104" s="14">
        <v>87581803.25</v>
      </c>
      <c r="F104" s="14">
        <v>984065205.05617976</v>
      </c>
      <c r="G104" s="269">
        <f>Tasaus[[#This Row],[Verotettava tulo (kunnallisvero), €]]*($D$11/100)</f>
        <v>73509670.817696631</v>
      </c>
      <c r="H104" s="14">
        <v>13028966.360771688</v>
      </c>
      <c r="I104" s="15">
        <v>7694510.8734500017</v>
      </c>
      <c r="J104" s="15">
        <f>SUM(Tasaus[[#This Row],[Laskennallinen kunnallisvero, €]:[Laskennallinen kiinteistövero, €]])</f>
        <v>94233148.051918313</v>
      </c>
      <c r="K104" s="15">
        <f>Tasaus[[#This Row],[Laskennallinen verotulo yhteensä, €]]/Tasaus[[#This Row],[Asukasluku 31.12.2023]]</f>
        <v>1951.1988415346996</v>
      </c>
      <c r="L104" s="34">
        <f>$K$11-Tasaus[[#This Row],[Laskennallinen verotulo yhteensä, €/asukas (=tasausraja)]]</f>
        <v>257.63115846530036</v>
      </c>
      <c r="M104" s="369">
        <v>231.86804261877032</v>
      </c>
      <c r="N104" s="370">
        <v>11198067.118273513</v>
      </c>
      <c r="P104" s="116"/>
      <c r="Q104" s="117"/>
      <c r="R104" s="118"/>
    </row>
    <row r="105" spans="1:18" x14ac:dyDescent="0.25">
      <c r="A105" s="266">
        <v>273</v>
      </c>
      <c r="B105" s="13" t="s">
        <v>458</v>
      </c>
      <c r="C105" s="267">
        <v>4011</v>
      </c>
      <c r="D105" s="268">
        <v>7.9</v>
      </c>
      <c r="E105" s="14">
        <v>6082614.1399999997</v>
      </c>
      <c r="F105" s="14">
        <v>76995115.696202531</v>
      </c>
      <c r="G105" s="269">
        <f>Tasaus[[#This Row],[Verotettava tulo (kunnallisvero), €]]*($D$11/100)</f>
        <v>5751535.1425063293</v>
      </c>
      <c r="H105" s="14">
        <v>736548.75984166621</v>
      </c>
      <c r="I105" s="15">
        <v>2403384.9904</v>
      </c>
      <c r="J105" s="15">
        <f>SUM(Tasaus[[#This Row],[Laskennallinen kunnallisvero, €]:[Laskennallinen kiinteistövero, €]])</f>
        <v>8891468.8927479964</v>
      </c>
      <c r="K105" s="15">
        <f>Tasaus[[#This Row],[Laskennallinen verotulo yhteensä, €]]/Tasaus[[#This Row],[Asukasluku 31.12.2023]]</f>
        <v>2216.7711026546986</v>
      </c>
      <c r="L105" s="34">
        <f>$K$11-Tasaus[[#This Row],[Laskennallinen verotulo yhteensä, €/asukas (=tasausraja)]]</f>
        <v>-7.941102654698625</v>
      </c>
      <c r="M105" s="369">
        <v>-0.79411026546986252</v>
      </c>
      <c r="N105" s="370">
        <v>-3185.1762747996186</v>
      </c>
      <c r="P105" s="116"/>
      <c r="Q105" s="117"/>
      <c r="R105" s="118"/>
    </row>
    <row r="106" spans="1:18" x14ac:dyDescent="0.25">
      <c r="A106" s="266">
        <v>275</v>
      </c>
      <c r="B106" s="13" t="s">
        <v>459</v>
      </c>
      <c r="C106" s="267">
        <v>2499</v>
      </c>
      <c r="D106" s="268">
        <v>9.8000000000000007</v>
      </c>
      <c r="E106" s="14">
        <v>3996889.93</v>
      </c>
      <c r="F106" s="14">
        <v>40784591.122448973</v>
      </c>
      <c r="G106" s="269">
        <f>Tasaus[[#This Row],[Verotettava tulo (kunnallisvero), €]]*($D$11/100)</f>
        <v>3046608.9568469385</v>
      </c>
      <c r="H106" s="14">
        <v>626187.53532873152</v>
      </c>
      <c r="I106" s="15">
        <v>458195.74164999998</v>
      </c>
      <c r="J106" s="15">
        <f>SUM(Tasaus[[#This Row],[Laskennallinen kunnallisvero, €]:[Laskennallinen kiinteistövero, €]])</f>
        <v>4130992.2338256696</v>
      </c>
      <c r="K106" s="15">
        <f>Tasaus[[#This Row],[Laskennallinen verotulo yhteensä, €]]/Tasaus[[#This Row],[Asukasluku 31.12.2023]]</f>
        <v>1653.0581167769787</v>
      </c>
      <c r="L106" s="34">
        <f>$K$11-Tasaus[[#This Row],[Laskennallinen verotulo yhteensä, €/asukas (=tasausraja)]]</f>
        <v>555.77188322302118</v>
      </c>
      <c r="M106" s="369">
        <v>500.19469490071907</v>
      </c>
      <c r="N106" s="370">
        <v>1249986.542556897</v>
      </c>
      <c r="P106" s="116"/>
      <c r="Q106" s="117"/>
      <c r="R106" s="118"/>
    </row>
    <row r="107" spans="1:18" x14ac:dyDescent="0.25">
      <c r="A107" s="266">
        <v>276</v>
      </c>
      <c r="B107" s="13" t="s">
        <v>460</v>
      </c>
      <c r="C107" s="267">
        <v>15136</v>
      </c>
      <c r="D107" s="268">
        <v>8.4</v>
      </c>
      <c r="E107" s="14">
        <v>26602345.609999999</v>
      </c>
      <c r="F107" s="14">
        <v>316694590.59523809</v>
      </c>
      <c r="G107" s="269">
        <f>Tasaus[[#This Row],[Verotettava tulo (kunnallisvero), €]]*($D$11/100)</f>
        <v>23657085.917464286</v>
      </c>
      <c r="H107" s="14">
        <v>2190158.2521526292</v>
      </c>
      <c r="I107" s="15">
        <v>1785878.6738500001</v>
      </c>
      <c r="J107" s="15">
        <f>SUM(Tasaus[[#This Row],[Laskennallinen kunnallisvero, €]:[Laskennallinen kiinteistövero, €]])</f>
        <v>27633122.843466915</v>
      </c>
      <c r="K107" s="15">
        <f>Tasaus[[#This Row],[Laskennallinen verotulo yhteensä, €]]/Tasaus[[#This Row],[Asukasluku 31.12.2023]]</f>
        <v>1825.6555789816937</v>
      </c>
      <c r="L107" s="34">
        <f>$K$11-Tasaus[[#This Row],[Laskennallinen verotulo yhteensä, €/asukas (=tasausraja)]]</f>
        <v>383.17442101830625</v>
      </c>
      <c r="M107" s="369">
        <v>344.85697891647561</v>
      </c>
      <c r="N107" s="370">
        <v>5219755.2328797746</v>
      </c>
      <c r="P107" s="116"/>
      <c r="Q107" s="117"/>
      <c r="R107" s="118"/>
    </row>
    <row r="108" spans="1:18" x14ac:dyDescent="0.25">
      <c r="A108" s="266">
        <v>280</v>
      </c>
      <c r="B108" s="13" t="s">
        <v>461</v>
      </c>
      <c r="C108" s="267">
        <v>2015</v>
      </c>
      <c r="D108" s="268">
        <v>9.3000000000000007</v>
      </c>
      <c r="E108" s="14">
        <v>3118719.32</v>
      </c>
      <c r="F108" s="14">
        <v>33534616.344086017</v>
      </c>
      <c r="G108" s="269">
        <f>Tasaus[[#This Row],[Verotettava tulo (kunnallisvero), €]]*($D$11/100)</f>
        <v>2505035.8409032258</v>
      </c>
      <c r="H108" s="14">
        <v>403043.63346626674</v>
      </c>
      <c r="I108" s="15">
        <v>438821.75880000001</v>
      </c>
      <c r="J108" s="15">
        <f>SUM(Tasaus[[#This Row],[Laskennallinen kunnallisvero, €]:[Laskennallinen kiinteistövero, €]])</f>
        <v>3346901.2331694923</v>
      </c>
      <c r="K108" s="15">
        <f>Tasaus[[#This Row],[Laskennallinen verotulo yhteensä, €]]/Tasaus[[#This Row],[Asukasluku 31.12.2023]]</f>
        <v>1660.9931678260507</v>
      </c>
      <c r="L108" s="34">
        <f>$K$11-Tasaus[[#This Row],[Laskennallinen verotulo yhteensä, €/asukas (=tasausraja)]]</f>
        <v>547.83683217394923</v>
      </c>
      <c r="M108" s="369">
        <v>493.05314895655431</v>
      </c>
      <c r="N108" s="370">
        <v>993502.09514745697</v>
      </c>
      <c r="P108" s="116"/>
      <c r="Q108" s="117"/>
      <c r="R108" s="118"/>
    </row>
    <row r="109" spans="1:18" x14ac:dyDescent="0.25">
      <c r="A109" s="266">
        <v>284</v>
      </c>
      <c r="B109" s="13" t="s">
        <v>462</v>
      </c>
      <c r="C109" s="267">
        <v>2207</v>
      </c>
      <c r="D109" s="268">
        <v>7.4</v>
      </c>
      <c r="E109" s="14">
        <v>2883184.07</v>
      </c>
      <c r="F109" s="14">
        <v>38961946.891891889</v>
      </c>
      <c r="G109" s="269">
        <f>Tasaus[[#This Row],[Verotettava tulo (kunnallisvero), €]]*($D$11/100)</f>
        <v>2910457.4328243244</v>
      </c>
      <c r="H109" s="14">
        <v>1491829.9259273943</v>
      </c>
      <c r="I109" s="15">
        <v>355385.99664999999</v>
      </c>
      <c r="J109" s="15">
        <f>SUM(Tasaus[[#This Row],[Laskennallinen kunnallisvero, €]:[Laskennallinen kiinteistövero, €]])</f>
        <v>4757673.355401719</v>
      </c>
      <c r="K109" s="15">
        <f>Tasaus[[#This Row],[Laskennallinen verotulo yhteensä, €]]/Tasaus[[#This Row],[Asukasluku 31.12.2023]]</f>
        <v>2155.7196898059442</v>
      </c>
      <c r="L109" s="34">
        <f>$K$11-Tasaus[[#This Row],[Laskennallinen verotulo yhteensä, €/asukas (=tasausraja)]]</f>
        <v>53.110310194055728</v>
      </c>
      <c r="M109" s="369">
        <v>47.79927917465016</v>
      </c>
      <c r="N109" s="370">
        <v>105493.00913845291</v>
      </c>
      <c r="P109" s="116"/>
      <c r="Q109" s="117"/>
      <c r="R109" s="118"/>
    </row>
    <row r="110" spans="1:18" x14ac:dyDescent="0.25">
      <c r="A110" s="266">
        <v>285</v>
      </c>
      <c r="B110" s="13" t="s">
        <v>463</v>
      </c>
      <c r="C110" s="267">
        <v>50500</v>
      </c>
      <c r="D110" s="268">
        <v>9.4</v>
      </c>
      <c r="E110" s="14">
        <v>103405717.67</v>
      </c>
      <c r="F110" s="14">
        <v>1100060826.2765956</v>
      </c>
      <c r="G110" s="269">
        <f>Tasaus[[#This Row],[Verotettava tulo (kunnallisvero), €]]*($D$11/100)</f>
        <v>82174543.722861692</v>
      </c>
      <c r="H110" s="14">
        <v>8271309.4528321717</v>
      </c>
      <c r="I110" s="15">
        <v>8119085.6922000004</v>
      </c>
      <c r="J110" s="15">
        <f>SUM(Tasaus[[#This Row],[Laskennallinen kunnallisvero, €]:[Laskennallinen kiinteistövero, €]])</f>
        <v>98564938.867893875</v>
      </c>
      <c r="K110" s="15">
        <f>Tasaus[[#This Row],[Laskennallinen verotulo yhteensä, €]]/Tasaus[[#This Row],[Asukasluku 31.12.2023]]</f>
        <v>1951.7809676810668</v>
      </c>
      <c r="L110" s="34">
        <f>$K$11-Tasaus[[#This Row],[Laskennallinen verotulo yhteensä, €/asukas (=tasausraja)]]</f>
        <v>257.04903231893309</v>
      </c>
      <c r="M110" s="369">
        <v>231.34412908703979</v>
      </c>
      <c r="N110" s="370">
        <v>11682878.518895509</v>
      </c>
      <c r="P110" s="116"/>
      <c r="Q110" s="117"/>
      <c r="R110" s="118"/>
    </row>
    <row r="111" spans="1:18" x14ac:dyDescent="0.25">
      <c r="A111" s="266">
        <v>286</v>
      </c>
      <c r="B111" s="13" t="s">
        <v>464</v>
      </c>
      <c r="C111" s="267">
        <v>78880</v>
      </c>
      <c r="D111" s="268">
        <v>8.9</v>
      </c>
      <c r="E111" s="14">
        <v>151008181.43000001</v>
      </c>
      <c r="F111" s="14">
        <v>1696721139.6629212</v>
      </c>
      <c r="G111" s="269">
        <f>Tasaus[[#This Row],[Verotettava tulo (kunnallisvero), €]]*($D$11/100)</f>
        <v>126745069.13282022</v>
      </c>
      <c r="H111" s="14">
        <v>19002948.886669852</v>
      </c>
      <c r="I111" s="15">
        <v>12178017.229150001</v>
      </c>
      <c r="J111" s="15">
        <f>SUM(Tasaus[[#This Row],[Laskennallinen kunnallisvero, €]:[Laskennallinen kiinteistövero, €]])</f>
        <v>157926035.24864006</v>
      </c>
      <c r="K111" s="15">
        <f>Tasaus[[#This Row],[Laskennallinen verotulo yhteensä, €]]/Tasaus[[#This Row],[Asukasluku 31.12.2023]]</f>
        <v>2002.1049093387433</v>
      </c>
      <c r="L111" s="34">
        <f>$K$11-Tasaus[[#This Row],[Laskennallinen verotulo yhteensä, €/asukas (=tasausraja)]]</f>
        <v>206.72509066125667</v>
      </c>
      <c r="M111" s="369">
        <v>186.05258159513102</v>
      </c>
      <c r="N111" s="370">
        <v>14675827.636223935</v>
      </c>
      <c r="P111" s="116"/>
      <c r="Q111" s="117"/>
      <c r="R111" s="118"/>
    </row>
    <row r="112" spans="1:18" x14ac:dyDescent="0.25">
      <c r="A112" s="266">
        <v>287</v>
      </c>
      <c r="B112" s="13" t="s">
        <v>465</v>
      </c>
      <c r="C112" s="267">
        <v>6199</v>
      </c>
      <c r="D112" s="268">
        <v>8.9</v>
      </c>
      <c r="E112" s="14">
        <v>10639914.02</v>
      </c>
      <c r="F112" s="14">
        <v>119549595.73033707</v>
      </c>
      <c r="G112" s="269">
        <f>Tasaus[[#This Row],[Verotettava tulo (kunnallisvero), €]]*($D$11/100)</f>
        <v>8930354.8010561801</v>
      </c>
      <c r="H112" s="14">
        <v>1104450.1233217109</v>
      </c>
      <c r="I112" s="15">
        <v>1471379.6592999999</v>
      </c>
      <c r="J112" s="15">
        <f>SUM(Tasaus[[#This Row],[Laskennallinen kunnallisvero, €]:[Laskennallinen kiinteistövero, €]])</f>
        <v>11506184.58367789</v>
      </c>
      <c r="K112" s="15">
        <f>Tasaus[[#This Row],[Laskennallinen verotulo yhteensä, €]]/Tasaus[[#This Row],[Asukasluku 31.12.2023]]</f>
        <v>1856.1355998835118</v>
      </c>
      <c r="L112" s="34">
        <f>$K$11-Tasaus[[#This Row],[Laskennallinen verotulo yhteensä, €/asukas (=tasausraja)]]</f>
        <v>352.69440011648817</v>
      </c>
      <c r="M112" s="369">
        <v>317.42496010483939</v>
      </c>
      <c r="N112" s="370">
        <v>1967717.3276898994</v>
      </c>
      <c r="P112" s="116"/>
      <c r="Q112" s="117"/>
      <c r="R112" s="118"/>
    </row>
    <row r="113" spans="1:18" x14ac:dyDescent="0.25">
      <c r="A113" s="266">
        <v>288</v>
      </c>
      <c r="B113" s="13" t="s">
        <v>466</v>
      </c>
      <c r="C113" s="267">
        <v>6368</v>
      </c>
      <c r="D113" s="268">
        <v>8.9</v>
      </c>
      <c r="E113" s="14">
        <v>10539856.130000001</v>
      </c>
      <c r="F113" s="14">
        <v>118425349.77528091</v>
      </c>
      <c r="G113" s="269">
        <f>Tasaus[[#This Row],[Verotettava tulo (kunnallisvero), €]]*($D$11/100)</f>
        <v>8846373.6282134838</v>
      </c>
      <c r="H113" s="14">
        <v>1786306.8509530292</v>
      </c>
      <c r="I113" s="15">
        <v>1045027.42515</v>
      </c>
      <c r="J113" s="15">
        <f>SUM(Tasaus[[#This Row],[Laskennallinen kunnallisvero, €]:[Laskennallinen kiinteistövero, €]])</f>
        <v>11677707.904316513</v>
      </c>
      <c r="K113" s="15">
        <f>Tasaus[[#This Row],[Laskennallinen verotulo yhteensä, €]]/Tasaus[[#This Row],[Asukasluku 31.12.2023]]</f>
        <v>1833.8109146225679</v>
      </c>
      <c r="L113" s="34">
        <f>$K$11-Tasaus[[#This Row],[Laskennallinen verotulo yhteensä, €/asukas (=tasausraja)]]</f>
        <v>375.01908537743202</v>
      </c>
      <c r="M113" s="369">
        <v>337.51717683968883</v>
      </c>
      <c r="N113" s="370">
        <v>2149309.3821151387</v>
      </c>
      <c r="P113" s="116"/>
      <c r="Q113" s="117"/>
      <c r="R113" s="118"/>
    </row>
    <row r="114" spans="1:18" x14ac:dyDescent="0.25">
      <c r="A114" s="266">
        <v>290</v>
      </c>
      <c r="B114" s="13" t="s">
        <v>467</v>
      </c>
      <c r="C114" s="267">
        <v>7582</v>
      </c>
      <c r="D114" s="268">
        <v>9.4</v>
      </c>
      <c r="E114" s="14">
        <v>12116206.43</v>
      </c>
      <c r="F114" s="14">
        <v>128895813.08510637</v>
      </c>
      <c r="G114" s="269">
        <f>Tasaus[[#This Row],[Verotettava tulo (kunnallisvero), €]]*($D$11/100)</f>
        <v>9628517.2374574468</v>
      </c>
      <c r="H114" s="14">
        <v>3245760.127323966</v>
      </c>
      <c r="I114" s="15">
        <v>1268387.3022499999</v>
      </c>
      <c r="J114" s="15">
        <f>SUM(Tasaus[[#This Row],[Laskennallinen kunnallisvero, €]:[Laskennallinen kiinteistövero, €]])</f>
        <v>14142664.667031413</v>
      </c>
      <c r="K114" s="15">
        <f>Tasaus[[#This Row],[Laskennallinen verotulo yhteensä, €]]/Tasaus[[#This Row],[Asukasluku 31.12.2023]]</f>
        <v>1865.2947331879996</v>
      </c>
      <c r="L114" s="34">
        <f>$K$11-Tasaus[[#This Row],[Laskennallinen verotulo yhteensä, €/asukas (=tasausraja)]]</f>
        <v>343.53526681200037</v>
      </c>
      <c r="M114" s="369">
        <v>309.18174013080034</v>
      </c>
      <c r="N114" s="370">
        <v>2344215.9536717283</v>
      </c>
      <c r="P114" s="116"/>
      <c r="Q114" s="117"/>
      <c r="R114" s="118"/>
    </row>
    <row r="115" spans="1:18" x14ac:dyDescent="0.25">
      <c r="A115" s="266">
        <v>291</v>
      </c>
      <c r="B115" s="13" t="s">
        <v>468</v>
      </c>
      <c r="C115" s="267">
        <v>2092</v>
      </c>
      <c r="D115" s="268">
        <v>9.1</v>
      </c>
      <c r="E115" s="14">
        <v>3204824.27</v>
      </c>
      <c r="F115" s="14">
        <v>35217849.120879121</v>
      </c>
      <c r="G115" s="269">
        <f>Tasaus[[#This Row],[Verotettava tulo (kunnallisvero), €]]*($D$11/100)</f>
        <v>2630773.3293296704</v>
      </c>
      <c r="H115" s="14">
        <v>713919.65648334706</v>
      </c>
      <c r="I115" s="15">
        <v>881411.24794999999</v>
      </c>
      <c r="J115" s="15">
        <f>SUM(Tasaus[[#This Row],[Laskennallinen kunnallisvero, €]:[Laskennallinen kiinteistövero, €]])</f>
        <v>4226104.2337630177</v>
      </c>
      <c r="K115" s="15">
        <f>Tasaus[[#This Row],[Laskennallinen verotulo yhteensä, €]]/Tasaus[[#This Row],[Asukasluku 31.12.2023]]</f>
        <v>2020.126306770085</v>
      </c>
      <c r="L115" s="34">
        <f>$K$11-Tasaus[[#This Row],[Laskennallinen verotulo yhteensä, €/asukas (=tasausraja)]]</f>
        <v>188.70369322991496</v>
      </c>
      <c r="M115" s="369">
        <v>169.83332390692348</v>
      </c>
      <c r="N115" s="370">
        <v>355291.31361328391</v>
      </c>
      <c r="P115" s="116"/>
      <c r="Q115" s="117"/>
      <c r="R115" s="118"/>
    </row>
    <row r="116" spans="1:18" x14ac:dyDescent="0.25">
      <c r="A116" s="266">
        <v>297</v>
      </c>
      <c r="B116" s="13" t="s">
        <v>469</v>
      </c>
      <c r="C116" s="267">
        <v>124021</v>
      </c>
      <c r="D116" s="268">
        <v>8.1</v>
      </c>
      <c r="E116" s="14">
        <v>216273304.36000001</v>
      </c>
      <c r="F116" s="14">
        <v>2670040794.5679011</v>
      </c>
      <c r="G116" s="269">
        <f>Tasaus[[#This Row],[Verotettava tulo (kunnallisvero), €]]*($D$11/100)</f>
        <v>199452047.35422221</v>
      </c>
      <c r="H116" s="14">
        <v>23543689.37489095</v>
      </c>
      <c r="I116" s="15">
        <v>23147719.145300001</v>
      </c>
      <c r="J116" s="15">
        <f>SUM(Tasaus[[#This Row],[Laskennallinen kunnallisvero, €]:[Laskennallinen kiinteistövero, €]])</f>
        <v>246143455.87441316</v>
      </c>
      <c r="K116" s="15">
        <f>Tasaus[[#This Row],[Laskennallinen verotulo yhteensä, €]]/Tasaus[[#This Row],[Asukasluku 31.12.2023]]</f>
        <v>1984.6917528032604</v>
      </c>
      <c r="L116" s="34">
        <f>$K$11-Tasaus[[#This Row],[Laskennallinen verotulo yhteensä, €/asukas (=tasausraja)]]</f>
        <v>224.13824719673948</v>
      </c>
      <c r="M116" s="369">
        <v>201.72442247706553</v>
      </c>
      <c r="N116" s="370">
        <v>25018064.600028142</v>
      </c>
      <c r="P116" s="116"/>
      <c r="Q116" s="117"/>
      <c r="R116" s="118"/>
    </row>
    <row r="117" spans="1:18" x14ac:dyDescent="0.25">
      <c r="A117" s="242">
        <v>300</v>
      </c>
      <c r="B117" s="36" t="s">
        <v>470</v>
      </c>
      <c r="C117" s="267">
        <v>3381</v>
      </c>
      <c r="D117" s="268">
        <v>8.4</v>
      </c>
      <c r="E117" s="14">
        <v>4941804.63</v>
      </c>
      <c r="F117" s="14">
        <v>58831007.5</v>
      </c>
      <c r="G117" s="269">
        <f>Tasaus[[#This Row],[Verotettava tulo (kunnallisvero), €]]*($D$11/100)</f>
        <v>4394676.2602500003</v>
      </c>
      <c r="H117" s="14">
        <v>582434.34691907617</v>
      </c>
      <c r="I117" s="271">
        <v>652103.05375000008</v>
      </c>
      <c r="J117" s="15">
        <f>SUM(Tasaus[[#This Row],[Laskennallinen kunnallisvero, €]:[Laskennallinen kiinteistövero, €]])</f>
        <v>5629213.6609190768</v>
      </c>
      <c r="K117" s="15">
        <f>Tasaus[[#This Row],[Laskennallinen verotulo yhteensä, €]]/Tasaus[[#This Row],[Asukasluku 31.12.2023]]</f>
        <v>1664.9552383670739</v>
      </c>
      <c r="L117" s="34">
        <f>$K$11-Tasaus[[#This Row],[Laskennallinen verotulo yhteensä, €/asukas (=tasausraja)]]</f>
        <v>543.87476163292604</v>
      </c>
      <c r="M117" s="369">
        <v>489.48728546963343</v>
      </c>
      <c r="N117" s="370">
        <v>1654956.5121728308</v>
      </c>
      <c r="P117" s="116"/>
      <c r="Q117" s="117"/>
      <c r="R117" s="118"/>
    </row>
    <row r="118" spans="1:18" x14ac:dyDescent="0.25">
      <c r="A118" s="266">
        <v>301</v>
      </c>
      <c r="B118" s="13" t="s">
        <v>471</v>
      </c>
      <c r="C118" s="270">
        <v>19759</v>
      </c>
      <c r="D118" s="268">
        <v>8.4</v>
      </c>
      <c r="E118" s="14">
        <v>29443767.899999999</v>
      </c>
      <c r="F118" s="14">
        <v>350521046.4285714</v>
      </c>
      <c r="G118" s="269">
        <f>Tasaus[[#This Row],[Verotettava tulo (kunnallisvero), €]]*($D$11/100)</f>
        <v>26183922.168214284</v>
      </c>
      <c r="H118" s="14">
        <v>2998373.9416444846</v>
      </c>
      <c r="I118" s="271">
        <v>2930628.8483500006</v>
      </c>
      <c r="J118" s="15">
        <f>SUM(Tasaus[[#This Row],[Laskennallinen kunnallisvero, €]:[Laskennallinen kiinteistövero, €]])</f>
        <v>32112924.95820877</v>
      </c>
      <c r="K118" s="15">
        <f>Tasaus[[#This Row],[Laskennallinen verotulo yhteensä, €]]/Tasaus[[#This Row],[Asukasluku 31.12.2023]]</f>
        <v>1625.2302726964306</v>
      </c>
      <c r="L118" s="34">
        <f>$K$11-Tasaus[[#This Row],[Laskennallinen verotulo yhteensä, €/asukas (=tasausraja)]]</f>
        <v>583.59972730356935</v>
      </c>
      <c r="M118" s="369">
        <v>525.23975457321239</v>
      </c>
      <c r="N118" s="370">
        <v>10378212.310612103</v>
      </c>
      <c r="P118" s="116"/>
      <c r="Q118" s="117"/>
      <c r="R118" s="118"/>
    </row>
    <row r="119" spans="1:18" x14ac:dyDescent="0.25">
      <c r="A119" s="266">
        <v>304</v>
      </c>
      <c r="B119" s="13" t="s">
        <v>472</v>
      </c>
      <c r="C119" s="270">
        <v>949</v>
      </c>
      <c r="D119" s="268">
        <v>5.3</v>
      </c>
      <c r="E119" s="14">
        <v>1241583.27</v>
      </c>
      <c r="F119" s="14">
        <v>23426099.433962263</v>
      </c>
      <c r="G119" s="269">
        <f>Tasaus[[#This Row],[Verotettava tulo (kunnallisvero), €]]*($D$11/100)</f>
        <v>1749929.6277169811</v>
      </c>
      <c r="H119" s="14">
        <v>208296.08126310585</v>
      </c>
      <c r="I119" s="15">
        <v>1039847.7750499999</v>
      </c>
      <c r="J119" s="15">
        <f>SUM(Tasaus[[#This Row],[Laskennallinen kunnallisvero, €]:[Laskennallinen kiinteistövero, €]])</f>
        <v>2998073.484030087</v>
      </c>
      <c r="K119" s="15">
        <f>Tasaus[[#This Row],[Laskennallinen verotulo yhteensä, €]]/Tasaus[[#This Row],[Asukasluku 31.12.2023]]</f>
        <v>3159.1922908641591</v>
      </c>
      <c r="L119" s="34">
        <f>$K$11-Tasaus[[#This Row],[Laskennallinen verotulo yhteensä, €/asukas (=tasausraja)]]</f>
        <v>-950.36229086415915</v>
      </c>
      <c r="M119" s="369">
        <v>-95.036229086415915</v>
      </c>
      <c r="N119" s="370">
        <v>-90189.381403008709</v>
      </c>
      <c r="P119" s="116"/>
      <c r="Q119" s="117"/>
      <c r="R119" s="118"/>
    </row>
    <row r="120" spans="1:18" x14ac:dyDescent="0.25">
      <c r="A120" s="266">
        <v>305</v>
      </c>
      <c r="B120" s="13" t="s">
        <v>473</v>
      </c>
      <c r="C120" s="267">
        <v>15019</v>
      </c>
      <c r="D120" s="268">
        <v>7.4</v>
      </c>
      <c r="E120" s="14">
        <v>20120052.510000002</v>
      </c>
      <c r="F120" s="14">
        <v>271892601.48648649</v>
      </c>
      <c r="G120" s="269">
        <f>Tasaus[[#This Row],[Verotettava tulo (kunnallisvero), €]]*($D$11/100)</f>
        <v>20310377.331040543</v>
      </c>
      <c r="H120" s="14">
        <v>4552776.5975204455</v>
      </c>
      <c r="I120" s="15">
        <v>4483379.9118500007</v>
      </c>
      <c r="J120" s="15">
        <f>SUM(Tasaus[[#This Row],[Laskennallinen kunnallisvero, €]:[Laskennallinen kiinteistövero, €]])</f>
        <v>29346533.840410989</v>
      </c>
      <c r="K120" s="15">
        <f>Tasaus[[#This Row],[Laskennallinen verotulo yhteensä, €]]/Tasaus[[#This Row],[Asukasluku 31.12.2023]]</f>
        <v>1953.9605726353943</v>
      </c>
      <c r="L120" s="34">
        <f>$K$11-Tasaus[[#This Row],[Laskennallinen verotulo yhteensä, €/asukas (=tasausraja)]]</f>
        <v>254.8694273646056</v>
      </c>
      <c r="M120" s="369">
        <v>229.38248462814505</v>
      </c>
      <c r="N120" s="370">
        <v>3445095.5366301103</v>
      </c>
      <c r="P120" s="116"/>
      <c r="Q120" s="117"/>
      <c r="R120" s="118"/>
    </row>
    <row r="121" spans="1:18" x14ac:dyDescent="0.25">
      <c r="A121" s="266">
        <v>309</v>
      </c>
      <c r="B121" s="13" t="s">
        <v>474</v>
      </c>
      <c r="C121" s="267">
        <v>6409</v>
      </c>
      <c r="D121" s="268">
        <v>8.9</v>
      </c>
      <c r="E121" s="14">
        <v>9547719.25</v>
      </c>
      <c r="F121" s="14">
        <v>107277744.38202247</v>
      </c>
      <c r="G121" s="269">
        <f>Tasaus[[#This Row],[Verotettava tulo (kunnallisvero), €]]*($D$11/100)</f>
        <v>8013647.5053370791</v>
      </c>
      <c r="H121" s="14">
        <v>945865.23241472605</v>
      </c>
      <c r="I121" s="15">
        <v>859933.9236000001</v>
      </c>
      <c r="J121" s="15">
        <f>SUM(Tasaus[[#This Row],[Laskennallinen kunnallisvero, €]:[Laskennallinen kiinteistövero, €]])</f>
        <v>9819446.6613518037</v>
      </c>
      <c r="K121" s="15">
        <f>Tasaus[[#This Row],[Laskennallinen verotulo yhteensä, €]]/Tasaus[[#This Row],[Asukasluku 31.12.2023]]</f>
        <v>1532.1339774304577</v>
      </c>
      <c r="L121" s="34">
        <f>$K$11-Tasaus[[#This Row],[Laskennallinen verotulo yhteensä, €/asukas (=tasausraja)]]</f>
        <v>676.69602256954227</v>
      </c>
      <c r="M121" s="369">
        <v>609.02642031258802</v>
      </c>
      <c r="N121" s="370">
        <v>3903250.3277833764</v>
      </c>
      <c r="P121" s="116"/>
      <c r="Q121" s="117"/>
      <c r="R121" s="118"/>
    </row>
    <row r="122" spans="1:18" x14ac:dyDescent="0.25">
      <c r="A122" s="266">
        <v>312</v>
      </c>
      <c r="B122" s="13" t="s">
        <v>475</v>
      </c>
      <c r="C122" s="267">
        <v>1174</v>
      </c>
      <c r="D122" s="268">
        <v>9.9</v>
      </c>
      <c r="E122" s="14">
        <v>1766577.83</v>
      </c>
      <c r="F122" s="14">
        <v>17844220.505050503</v>
      </c>
      <c r="G122" s="269">
        <f>Tasaus[[#This Row],[Verotettava tulo (kunnallisvero), €]]*($D$11/100)</f>
        <v>1332963.2717272725</v>
      </c>
      <c r="H122" s="14">
        <v>606640.96918684943</v>
      </c>
      <c r="I122" s="15">
        <v>226071.63920000003</v>
      </c>
      <c r="J122" s="15">
        <f>SUM(Tasaus[[#This Row],[Laskennallinen kunnallisvero, €]:[Laskennallinen kiinteistövero, €]])</f>
        <v>2165675.8801141218</v>
      </c>
      <c r="K122" s="15">
        <f>Tasaus[[#This Row],[Laskennallinen verotulo yhteensä, €]]/Tasaus[[#This Row],[Asukasluku 31.12.2023]]</f>
        <v>1844.6983646627955</v>
      </c>
      <c r="L122" s="34">
        <f>$K$11-Tasaus[[#This Row],[Laskennallinen verotulo yhteensä, €/asukas (=tasausraja)]]</f>
        <v>364.13163533720444</v>
      </c>
      <c r="M122" s="369">
        <v>327.71847180348402</v>
      </c>
      <c r="N122" s="370">
        <v>384741.48589729023</v>
      </c>
      <c r="P122" s="116"/>
      <c r="Q122" s="117"/>
      <c r="R122" s="118"/>
    </row>
    <row r="123" spans="1:18" x14ac:dyDescent="0.25">
      <c r="A123" s="266">
        <v>316</v>
      </c>
      <c r="B123" s="13" t="s">
        <v>476</v>
      </c>
      <c r="C123" s="267">
        <v>4114</v>
      </c>
      <c r="D123" s="268">
        <v>9.4</v>
      </c>
      <c r="E123" s="14">
        <v>7427313.8300000001</v>
      </c>
      <c r="F123" s="14">
        <v>79013976.914893612</v>
      </c>
      <c r="G123" s="269">
        <f>Tasaus[[#This Row],[Verotettava tulo (kunnallisvero), €]]*($D$11/100)</f>
        <v>5902344.0755425533</v>
      </c>
      <c r="H123" s="14">
        <v>2123828.1069896803</v>
      </c>
      <c r="I123" s="15">
        <v>586186.8115500001</v>
      </c>
      <c r="J123" s="15">
        <f>SUM(Tasaus[[#This Row],[Laskennallinen kunnallisvero, €]:[Laskennallinen kiinteistövero, €]])</f>
        <v>8612358.9940822348</v>
      </c>
      <c r="K123" s="15">
        <f>Tasaus[[#This Row],[Laskennallinen verotulo yhteensä, €]]/Tasaus[[#This Row],[Asukasluku 31.12.2023]]</f>
        <v>2093.4270768308788</v>
      </c>
      <c r="L123" s="34">
        <f>$K$11-Tasaus[[#This Row],[Laskennallinen verotulo yhteensä, €/asukas (=tasausraja)]]</f>
        <v>115.4029231691211</v>
      </c>
      <c r="M123" s="369">
        <v>103.86263085220899</v>
      </c>
      <c r="N123" s="370">
        <v>427290.86332598783</v>
      </c>
      <c r="P123" s="116"/>
      <c r="Q123" s="117"/>
      <c r="R123" s="118"/>
    </row>
    <row r="124" spans="1:18" x14ac:dyDescent="0.25">
      <c r="A124" s="266">
        <v>317</v>
      </c>
      <c r="B124" s="13" t="s">
        <v>477</v>
      </c>
      <c r="C124" s="267">
        <v>2440</v>
      </c>
      <c r="D124" s="268">
        <v>9.5</v>
      </c>
      <c r="E124" s="14">
        <v>3374320.75</v>
      </c>
      <c r="F124" s="14">
        <v>35519165.789473683</v>
      </c>
      <c r="G124" s="269">
        <f>Tasaus[[#This Row],[Verotettava tulo (kunnallisvero), €]]*($D$11/100)</f>
        <v>2653281.6844736841</v>
      </c>
      <c r="H124" s="14">
        <v>573990.80227628979</v>
      </c>
      <c r="I124" s="15">
        <v>358140.57175000006</v>
      </c>
      <c r="J124" s="15">
        <f>SUM(Tasaus[[#This Row],[Laskennallinen kunnallisvero, €]:[Laskennallinen kiinteistövero, €]])</f>
        <v>3585413.0584999742</v>
      </c>
      <c r="K124" s="15">
        <f>Tasaus[[#This Row],[Laskennallinen verotulo yhteensä, €]]/Tasaus[[#This Row],[Asukasluku 31.12.2023]]</f>
        <v>1469.4315813524483</v>
      </c>
      <c r="L124" s="34">
        <f>$K$11-Tasaus[[#This Row],[Laskennallinen verotulo yhteensä, €/asukas (=tasausraja)]]</f>
        <v>739.39841864755158</v>
      </c>
      <c r="M124" s="369">
        <v>665.4585767827964</v>
      </c>
      <c r="N124" s="370">
        <v>1623718.9273500233</v>
      </c>
      <c r="P124" s="116"/>
      <c r="Q124" s="117"/>
      <c r="R124" s="118"/>
    </row>
    <row r="125" spans="1:18" x14ac:dyDescent="0.25">
      <c r="A125" s="266">
        <v>320</v>
      </c>
      <c r="B125" s="13" t="s">
        <v>478</v>
      </c>
      <c r="C125" s="267">
        <v>7030</v>
      </c>
      <c r="D125" s="268">
        <v>8.9</v>
      </c>
      <c r="E125" s="14">
        <v>11832874.310000001</v>
      </c>
      <c r="F125" s="14">
        <v>132953643.93258427</v>
      </c>
      <c r="G125" s="269">
        <f>Tasaus[[#This Row],[Verotettava tulo (kunnallisvero), €]]*($D$11/100)</f>
        <v>9931637.2017640453</v>
      </c>
      <c r="H125" s="14">
        <v>1788660.1767733814</v>
      </c>
      <c r="I125" s="15">
        <v>1479926.6028</v>
      </c>
      <c r="J125" s="15">
        <f>SUM(Tasaus[[#This Row],[Laskennallinen kunnallisvero, €]:[Laskennallinen kiinteistövero, €]])</f>
        <v>13200223.981337428</v>
      </c>
      <c r="K125" s="15">
        <f>Tasaus[[#This Row],[Laskennallinen verotulo yhteensä, €]]/Tasaus[[#This Row],[Asukasluku 31.12.2023]]</f>
        <v>1877.6990016127208</v>
      </c>
      <c r="L125" s="34">
        <f>$K$11-Tasaus[[#This Row],[Laskennallinen verotulo yhteensä, €/asukas (=tasausraja)]]</f>
        <v>331.13099838727908</v>
      </c>
      <c r="M125" s="369">
        <v>298.01789854855116</v>
      </c>
      <c r="N125" s="370">
        <v>2095065.8267963147</v>
      </c>
      <c r="P125" s="116"/>
      <c r="Q125" s="117"/>
      <c r="R125" s="118"/>
    </row>
    <row r="126" spans="1:18" x14ac:dyDescent="0.25">
      <c r="A126" s="266">
        <v>322</v>
      </c>
      <c r="B126" s="13" t="s">
        <v>126</v>
      </c>
      <c r="C126" s="267">
        <v>6462</v>
      </c>
      <c r="D126" s="268">
        <v>7.1</v>
      </c>
      <c r="E126" s="14">
        <v>8872671.1199999992</v>
      </c>
      <c r="F126" s="14">
        <v>124967198.87323943</v>
      </c>
      <c r="G126" s="269">
        <f>Tasaus[[#This Row],[Verotettava tulo (kunnallisvero), €]]*($D$11/100)</f>
        <v>9335049.7558309864</v>
      </c>
      <c r="H126" s="14">
        <v>897151.72436314449</v>
      </c>
      <c r="I126" s="15">
        <v>2176708.0551500004</v>
      </c>
      <c r="J126" s="15">
        <f>SUM(Tasaus[[#This Row],[Laskennallinen kunnallisvero, €]:[Laskennallinen kiinteistövero, €]])</f>
        <v>12408909.535344131</v>
      </c>
      <c r="K126" s="15">
        <f>Tasaus[[#This Row],[Laskennallinen verotulo yhteensä, €]]/Tasaus[[#This Row],[Asukasluku 31.12.2023]]</f>
        <v>1920.2893121857214</v>
      </c>
      <c r="L126" s="34">
        <f>$K$11-Tasaus[[#This Row],[Laskennallinen verotulo yhteensä, €/asukas (=tasausraja)]]</f>
        <v>288.5406878142785</v>
      </c>
      <c r="M126" s="369">
        <v>259.68661903285067</v>
      </c>
      <c r="N126" s="370">
        <v>1678094.9321902811</v>
      </c>
      <c r="P126" s="116"/>
      <c r="Q126" s="117"/>
      <c r="R126" s="118"/>
    </row>
    <row r="127" spans="1:18" x14ac:dyDescent="0.25">
      <c r="A127" s="266">
        <v>398</v>
      </c>
      <c r="B127" s="13" t="s">
        <v>479</v>
      </c>
      <c r="C127" s="267">
        <v>120693</v>
      </c>
      <c r="D127" s="268">
        <v>8.1</v>
      </c>
      <c r="E127" s="14">
        <v>206649826.53999999</v>
      </c>
      <c r="F127" s="14">
        <v>2551232426.4197531</v>
      </c>
      <c r="G127" s="269">
        <f>Tasaus[[#This Row],[Verotettava tulo (kunnallisvero), €]]*($D$11/100)</f>
        <v>190577062.25355557</v>
      </c>
      <c r="H127" s="14">
        <v>25135459.446854036</v>
      </c>
      <c r="I127" s="15">
        <v>21155762.241150003</v>
      </c>
      <c r="J127" s="15">
        <f>SUM(Tasaus[[#This Row],[Laskennallinen kunnallisvero, €]:[Laskennallinen kiinteistövero, €]])</f>
        <v>236868283.94155958</v>
      </c>
      <c r="K127" s="15">
        <f>Tasaus[[#This Row],[Laskennallinen verotulo yhteensä, €]]/Tasaus[[#This Row],[Asukasluku 31.12.2023]]</f>
        <v>1962.5685329021533</v>
      </c>
      <c r="L127" s="34">
        <f>$K$11-Tasaus[[#This Row],[Laskennallinen verotulo yhteensä, €/asukas (=tasausraja)]]</f>
        <v>246.26146709784666</v>
      </c>
      <c r="M127" s="369">
        <v>221.63532038806201</v>
      </c>
      <c r="N127" s="370">
        <v>26749831.723596368</v>
      </c>
      <c r="P127" s="116"/>
      <c r="Q127" s="117"/>
      <c r="R127" s="118"/>
    </row>
    <row r="128" spans="1:18" x14ac:dyDescent="0.25">
      <c r="A128" s="266">
        <v>399</v>
      </c>
      <c r="B128" s="13" t="s">
        <v>480</v>
      </c>
      <c r="C128" s="267">
        <v>7682</v>
      </c>
      <c r="D128" s="268">
        <v>9.6</v>
      </c>
      <c r="E128" s="14">
        <v>16060666.27</v>
      </c>
      <c r="F128" s="14">
        <v>167298606.97916669</v>
      </c>
      <c r="G128" s="269">
        <f>Tasaus[[#This Row],[Verotettava tulo (kunnallisvero), €]]*($D$11/100)</f>
        <v>12497205.941343753</v>
      </c>
      <c r="H128" s="14">
        <v>944272.74238318391</v>
      </c>
      <c r="I128" s="15">
        <v>810664.73910000001</v>
      </c>
      <c r="J128" s="15">
        <f>SUM(Tasaus[[#This Row],[Laskennallinen kunnallisvero, €]:[Laskennallinen kiinteistövero, €]])</f>
        <v>14252143.422826936</v>
      </c>
      <c r="K128" s="15">
        <f>Tasaus[[#This Row],[Laskennallinen verotulo yhteensä, €]]/Tasaus[[#This Row],[Asukasluku 31.12.2023]]</f>
        <v>1855.2646996650528</v>
      </c>
      <c r="L128" s="34">
        <f>$K$11-Tasaus[[#This Row],[Laskennallinen verotulo yhteensä, €/asukas (=tasausraja)]]</f>
        <v>353.5653003349471</v>
      </c>
      <c r="M128" s="369">
        <v>318.20877030145238</v>
      </c>
      <c r="N128" s="370">
        <v>2444479.7734557572</v>
      </c>
      <c r="P128" s="116"/>
      <c r="Q128" s="117"/>
      <c r="R128" s="118"/>
    </row>
    <row r="129" spans="1:18" x14ac:dyDescent="0.25">
      <c r="A129" s="266">
        <v>400</v>
      </c>
      <c r="B129" s="13" t="s">
        <v>481</v>
      </c>
      <c r="C129" s="267">
        <v>8441</v>
      </c>
      <c r="D129" s="268">
        <v>8.1</v>
      </c>
      <c r="E129" s="14">
        <v>12966252.07</v>
      </c>
      <c r="F129" s="14">
        <v>160077186.04938272</v>
      </c>
      <c r="G129" s="269">
        <f>Tasaus[[#This Row],[Verotettava tulo (kunnallisvero), €]]*($D$11/100)</f>
        <v>11957765.79788889</v>
      </c>
      <c r="H129" s="14">
        <v>1743522.2436780122</v>
      </c>
      <c r="I129" s="15">
        <v>1461133.6629999999</v>
      </c>
      <c r="J129" s="15">
        <f>SUM(Tasaus[[#This Row],[Laskennallinen kunnallisvero, €]:[Laskennallinen kiinteistövero, €]])</f>
        <v>15162421.704566903</v>
      </c>
      <c r="K129" s="15">
        <f>Tasaus[[#This Row],[Laskennallinen verotulo yhteensä, €]]/Tasaus[[#This Row],[Asukasluku 31.12.2023]]</f>
        <v>1796.2826329305656</v>
      </c>
      <c r="L129" s="34">
        <f>$K$11-Tasaus[[#This Row],[Laskennallinen verotulo yhteensä, €/asukas (=tasausraja)]]</f>
        <v>412.54736706943436</v>
      </c>
      <c r="M129" s="369">
        <v>371.29263036249091</v>
      </c>
      <c r="N129" s="370">
        <v>3134081.0928897858</v>
      </c>
      <c r="P129" s="116"/>
      <c r="Q129" s="117"/>
      <c r="R129" s="118"/>
    </row>
    <row r="130" spans="1:18" x14ac:dyDescent="0.25">
      <c r="A130" s="266">
        <v>402</v>
      </c>
      <c r="B130" s="13" t="s">
        <v>482</v>
      </c>
      <c r="C130" s="267">
        <v>8975</v>
      </c>
      <c r="D130" s="268">
        <v>9.4</v>
      </c>
      <c r="E130" s="14">
        <v>14767834.15</v>
      </c>
      <c r="F130" s="14">
        <v>157104618.61702126</v>
      </c>
      <c r="G130" s="269">
        <f>Tasaus[[#This Row],[Verotettava tulo (kunnallisvero), €]]*($D$11/100)</f>
        <v>11735715.010691488</v>
      </c>
      <c r="H130" s="14">
        <v>1482842.0380140818</v>
      </c>
      <c r="I130" s="15">
        <v>1240478.4846499998</v>
      </c>
      <c r="J130" s="15">
        <f>SUM(Tasaus[[#This Row],[Laskennallinen kunnallisvero, €]:[Laskennallinen kiinteistövero, €]])</f>
        <v>14459035.533355569</v>
      </c>
      <c r="K130" s="15">
        <f>Tasaus[[#This Row],[Laskennallinen verotulo yhteensä, €]]/Tasaus[[#This Row],[Asukasluku 31.12.2023]]</f>
        <v>1611.0345998167766</v>
      </c>
      <c r="L130" s="34">
        <f>$K$11-Tasaus[[#This Row],[Laskennallinen verotulo yhteensä, €/asukas (=tasausraja)]]</f>
        <v>597.79540018322336</v>
      </c>
      <c r="M130" s="369">
        <v>538.01586016490103</v>
      </c>
      <c r="N130" s="370">
        <v>4828692.3449799865</v>
      </c>
      <c r="P130" s="116"/>
      <c r="Q130" s="117"/>
      <c r="R130" s="118"/>
    </row>
    <row r="131" spans="1:18" x14ac:dyDescent="0.25">
      <c r="A131" s="266">
        <v>403</v>
      </c>
      <c r="B131" s="13" t="s">
        <v>483</v>
      </c>
      <c r="C131" s="267">
        <v>2789</v>
      </c>
      <c r="D131" s="268">
        <v>9.4</v>
      </c>
      <c r="E131" s="14">
        <v>4145383.73</v>
      </c>
      <c r="F131" s="14">
        <v>44099826.914893612</v>
      </c>
      <c r="G131" s="269">
        <f>Tasaus[[#This Row],[Verotettava tulo (kunnallisvero), €]]*($D$11/100)</f>
        <v>3294257.070542553</v>
      </c>
      <c r="H131" s="14">
        <v>430161.55022816698</v>
      </c>
      <c r="I131" s="15">
        <v>596651.45274999994</v>
      </c>
      <c r="J131" s="15">
        <f>SUM(Tasaus[[#This Row],[Laskennallinen kunnallisvero, €]:[Laskennallinen kiinteistövero, €]])</f>
        <v>4321070.07352072</v>
      </c>
      <c r="K131" s="15">
        <f>Tasaus[[#This Row],[Laskennallinen verotulo yhteensä, €]]/Tasaus[[#This Row],[Asukasluku 31.12.2023]]</f>
        <v>1549.3259496309502</v>
      </c>
      <c r="L131" s="34">
        <f>$K$11-Tasaus[[#This Row],[Laskennallinen verotulo yhteensä, €/asukas (=tasausraja)]]</f>
        <v>659.50405036904976</v>
      </c>
      <c r="M131" s="369">
        <v>593.55364533214481</v>
      </c>
      <c r="N131" s="370">
        <v>1655421.1168313518</v>
      </c>
      <c r="P131" s="116"/>
      <c r="Q131" s="117"/>
      <c r="R131" s="118"/>
    </row>
    <row r="132" spans="1:18" x14ac:dyDescent="0.25">
      <c r="A132" s="266">
        <v>405</v>
      </c>
      <c r="B132" s="13" t="s">
        <v>484</v>
      </c>
      <c r="C132" s="267">
        <v>72988</v>
      </c>
      <c r="D132" s="268">
        <v>8.3000000000000007</v>
      </c>
      <c r="E132" s="14">
        <v>125964005.7</v>
      </c>
      <c r="F132" s="14">
        <v>1517638622.891566</v>
      </c>
      <c r="G132" s="269">
        <f>Tasaus[[#This Row],[Verotettava tulo (kunnallisvero), €]]*($D$11/100)</f>
        <v>113367605.12999998</v>
      </c>
      <c r="H132" s="14">
        <v>25841683.778369289</v>
      </c>
      <c r="I132" s="15">
        <v>12527404.850550001</v>
      </c>
      <c r="J132" s="15">
        <f>SUM(Tasaus[[#This Row],[Laskennallinen kunnallisvero, €]:[Laskennallinen kiinteistövero, €]])</f>
        <v>151736693.75891927</v>
      </c>
      <c r="K132" s="15">
        <f>Tasaus[[#This Row],[Laskennallinen verotulo yhteensä, €]]/Tasaus[[#This Row],[Asukasluku 31.12.2023]]</f>
        <v>2078.9265873694208</v>
      </c>
      <c r="L132" s="34">
        <f>$K$11-Tasaus[[#This Row],[Laskennallinen verotulo yhteensä, €/asukas (=tasausraja)]]</f>
        <v>129.90341263057917</v>
      </c>
      <c r="M132" s="369">
        <v>116.91307136752125</v>
      </c>
      <c r="N132" s="370">
        <v>8533251.252972642</v>
      </c>
      <c r="P132" s="116"/>
      <c r="Q132" s="117"/>
      <c r="R132" s="118"/>
    </row>
    <row r="133" spans="1:18" x14ac:dyDescent="0.25">
      <c r="A133" s="266">
        <v>407</v>
      </c>
      <c r="B133" s="13" t="s">
        <v>485</v>
      </c>
      <c r="C133" s="267">
        <v>2449</v>
      </c>
      <c r="D133" s="268">
        <v>8.9</v>
      </c>
      <c r="E133" s="14">
        <v>4055337</v>
      </c>
      <c r="F133" s="14">
        <v>45565584.269662917</v>
      </c>
      <c r="G133" s="269">
        <f>Tasaus[[#This Row],[Verotettava tulo (kunnallisvero), €]]*($D$11/100)</f>
        <v>3403749.1449438198</v>
      </c>
      <c r="H133" s="14">
        <v>373308.96642120706</v>
      </c>
      <c r="I133" s="15">
        <v>385277.3591</v>
      </c>
      <c r="J133" s="15">
        <f>SUM(Tasaus[[#This Row],[Laskennallinen kunnallisvero, €]:[Laskennallinen kiinteistövero, €]])</f>
        <v>4162335.4704650268</v>
      </c>
      <c r="K133" s="15">
        <f>Tasaus[[#This Row],[Laskennallinen verotulo yhteensä, €]]/Tasaus[[#This Row],[Asukasluku 31.12.2023]]</f>
        <v>1699.6061537219382</v>
      </c>
      <c r="L133" s="34">
        <f>$K$11-Tasaus[[#This Row],[Laskennallinen verotulo yhteensä, €/asukas (=tasausraja)]]</f>
        <v>509.22384627806173</v>
      </c>
      <c r="M133" s="369">
        <v>458.30146165025559</v>
      </c>
      <c r="N133" s="370">
        <v>1122380.279581476</v>
      </c>
      <c r="P133" s="116"/>
      <c r="Q133" s="117"/>
      <c r="R133" s="118"/>
    </row>
    <row r="134" spans="1:18" x14ac:dyDescent="0.25">
      <c r="A134" s="266">
        <v>408</v>
      </c>
      <c r="B134" s="13" t="s">
        <v>486</v>
      </c>
      <c r="C134" s="267">
        <v>14024</v>
      </c>
      <c r="D134" s="268">
        <v>8.9</v>
      </c>
      <c r="E134" s="14">
        <v>24095829.170000002</v>
      </c>
      <c r="F134" s="14">
        <v>270739653.5955056</v>
      </c>
      <c r="G134" s="269">
        <f>Tasaus[[#This Row],[Verotettava tulo (kunnallisvero), €]]*($D$11/100)</f>
        <v>20224252.12358427</v>
      </c>
      <c r="H134" s="14">
        <v>2396732.1497310484</v>
      </c>
      <c r="I134" s="15">
        <v>1827217.81755</v>
      </c>
      <c r="J134" s="15">
        <f>SUM(Tasaus[[#This Row],[Laskennallinen kunnallisvero, €]:[Laskennallinen kiinteistövero, €]])</f>
        <v>24448202.090865318</v>
      </c>
      <c r="K134" s="15">
        <f>Tasaus[[#This Row],[Laskennallinen verotulo yhteensä, €]]/Tasaus[[#This Row],[Asukasluku 31.12.2023]]</f>
        <v>1743.3116151501224</v>
      </c>
      <c r="L134" s="34">
        <f>$K$11-Tasaus[[#This Row],[Laskennallinen verotulo yhteensä, €/asukas (=tasausraja)]]</f>
        <v>465.51838484987752</v>
      </c>
      <c r="M134" s="369">
        <v>418.96654636488978</v>
      </c>
      <c r="N134" s="370">
        <v>5875586.8462212142</v>
      </c>
      <c r="P134" s="116"/>
      <c r="Q134" s="117"/>
      <c r="R134" s="118"/>
    </row>
    <row r="135" spans="1:18" x14ac:dyDescent="0.25">
      <c r="A135" s="266">
        <v>410</v>
      </c>
      <c r="B135" s="13" t="s">
        <v>487</v>
      </c>
      <c r="C135" s="267">
        <v>18762</v>
      </c>
      <c r="D135" s="268">
        <v>9.9</v>
      </c>
      <c r="E135" s="14">
        <v>36722189.780000001</v>
      </c>
      <c r="F135" s="14">
        <v>370931209.89898986</v>
      </c>
      <c r="G135" s="269">
        <f>Tasaus[[#This Row],[Verotettava tulo (kunnallisvero), €]]*($D$11/100)</f>
        <v>27708561.379454542</v>
      </c>
      <c r="H135" s="14">
        <v>2073425.0489352667</v>
      </c>
      <c r="I135" s="15">
        <v>2755204.6331000002</v>
      </c>
      <c r="J135" s="15">
        <f>SUM(Tasaus[[#This Row],[Laskennallinen kunnallisvero, €]:[Laskennallinen kiinteistövero, €]])</f>
        <v>32537191.061489809</v>
      </c>
      <c r="K135" s="15">
        <f>Tasaus[[#This Row],[Laskennallinen verotulo yhteensä, €]]/Tasaus[[#This Row],[Asukasluku 31.12.2023]]</f>
        <v>1734.2069641557302</v>
      </c>
      <c r="L135" s="34">
        <f>$K$11-Tasaus[[#This Row],[Laskennallinen verotulo yhteensä, €/asukas (=tasausraja)]]</f>
        <v>474.62303584426968</v>
      </c>
      <c r="M135" s="369">
        <v>427.16073225984275</v>
      </c>
      <c r="N135" s="370">
        <v>8014389.6586591695</v>
      </c>
      <c r="P135" s="116"/>
      <c r="Q135" s="117"/>
      <c r="R135" s="118"/>
    </row>
    <row r="136" spans="1:18" x14ac:dyDescent="0.25">
      <c r="A136" s="266">
        <v>416</v>
      </c>
      <c r="B136" s="13" t="s">
        <v>488</v>
      </c>
      <c r="C136" s="267">
        <v>2862</v>
      </c>
      <c r="D136" s="268">
        <v>9.9</v>
      </c>
      <c r="E136" s="14">
        <v>5522169.1699999999</v>
      </c>
      <c r="F136" s="14">
        <v>55779486.565656565</v>
      </c>
      <c r="G136" s="269">
        <f>Tasaus[[#This Row],[Verotettava tulo (kunnallisvero), €]]*($D$11/100)</f>
        <v>4166727.6464545457</v>
      </c>
      <c r="H136" s="14">
        <v>295729.28462052578</v>
      </c>
      <c r="I136" s="15">
        <v>478882.19894999999</v>
      </c>
      <c r="J136" s="15">
        <f>SUM(Tasaus[[#This Row],[Laskennallinen kunnallisvero, €]:[Laskennallinen kiinteistövero, €]])</f>
        <v>4941339.130025072</v>
      </c>
      <c r="K136" s="15">
        <f>Tasaus[[#This Row],[Laskennallinen verotulo yhteensä, €]]/Tasaus[[#This Row],[Asukasluku 31.12.2023]]</f>
        <v>1726.5335884084807</v>
      </c>
      <c r="L136" s="34">
        <f>$K$11-Tasaus[[#This Row],[Laskennallinen verotulo yhteensä, €/asukas (=tasausraja)]]</f>
        <v>482.29641159151925</v>
      </c>
      <c r="M136" s="369">
        <v>434.06677043236732</v>
      </c>
      <c r="N136" s="370">
        <v>1242299.0969774353</v>
      </c>
      <c r="P136" s="116"/>
      <c r="Q136" s="117"/>
      <c r="R136" s="118"/>
    </row>
    <row r="137" spans="1:18" x14ac:dyDescent="0.25">
      <c r="A137" s="266">
        <v>418</v>
      </c>
      <c r="B137" s="13" t="s">
        <v>489</v>
      </c>
      <c r="C137" s="267">
        <v>24711</v>
      </c>
      <c r="D137" s="268">
        <v>8.4</v>
      </c>
      <c r="E137" s="14">
        <v>50645654.07</v>
      </c>
      <c r="F137" s="14">
        <v>602924453.21428573</v>
      </c>
      <c r="G137" s="269">
        <f>Tasaus[[#This Row],[Verotettava tulo (kunnallisvero), €]]*($D$11/100)</f>
        <v>45038456.655107148</v>
      </c>
      <c r="H137" s="14">
        <v>3774355.9642065661</v>
      </c>
      <c r="I137" s="15">
        <v>4274379.6348000001</v>
      </c>
      <c r="J137" s="15">
        <f>SUM(Tasaus[[#This Row],[Laskennallinen kunnallisvero, €]:[Laskennallinen kiinteistövero, €]])</f>
        <v>53087192.254113719</v>
      </c>
      <c r="K137" s="15">
        <f>Tasaus[[#This Row],[Laskennallinen verotulo yhteensä, €]]/Tasaus[[#This Row],[Asukasluku 31.12.2023]]</f>
        <v>2148.3222959052132</v>
      </c>
      <c r="L137" s="34">
        <f>$K$11-Tasaus[[#This Row],[Laskennallinen verotulo yhteensä, €/asukas (=tasausraja)]]</f>
        <v>60.507704094786732</v>
      </c>
      <c r="M137" s="369">
        <v>54.456933685308059</v>
      </c>
      <c r="N137" s="370">
        <v>1345685.2882976474</v>
      </c>
      <c r="P137" s="116"/>
      <c r="Q137" s="117"/>
      <c r="R137" s="118"/>
    </row>
    <row r="138" spans="1:18" x14ac:dyDescent="0.25">
      <c r="A138" s="266">
        <v>420</v>
      </c>
      <c r="B138" s="13" t="s">
        <v>490</v>
      </c>
      <c r="C138" s="267">
        <v>9049</v>
      </c>
      <c r="D138" s="268">
        <v>8.4</v>
      </c>
      <c r="E138" s="14">
        <v>14919807.939999999</v>
      </c>
      <c r="F138" s="14">
        <v>177616761.19047618</v>
      </c>
      <c r="G138" s="269">
        <f>Tasaus[[#This Row],[Verotettava tulo (kunnallisvero), €]]*($D$11/100)</f>
        <v>13267972.06092857</v>
      </c>
      <c r="H138" s="14">
        <v>2014041.5044211575</v>
      </c>
      <c r="I138" s="15">
        <v>1775048.1202000002</v>
      </c>
      <c r="J138" s="15">
        <f>SUM(Tasaus[[#This Row],[Laskennallinen kunnallisvero, €]:[Laskennallinen kiinteistövero, €]])</f>
        <v>17057061.685549729</v>
      </c>
      <c r="K138" s="15">
        <f>Tasaus[[#This Row],[Laskennallinen verotulo yhteensä, €]]/Tasaus[[#This Row],[Asukasluku 31.12.2023]]</f>
        <v>1884.9664808873608</v>
      </c>
      <c r="L138" s="34">
        <f>$K$11-Tasaus[[#This Row],[Laskennallinen verotulo yhteensä, €/asukas (=tasausraja)]]</f>
        <v>323.8635191126391</v>
      </c>
      <c r="M138" s="369">
        <v>291.47716720137521</v>
      </c>
      <c r="N138" s="370">
        <v>2637576.8860052442</v>
      </c>
      <c r="P138" s="116"/>
      <c r="Q138" s="117"/>
      <c r="R138" s="118"/>
    </row>
    <row r="139" spans="1:18" x14ac:dyDescent="0.25">
      <c r="A139" s="266">
        <v>421</v>
      </c>
      <c r="B139" s="13" t="s">
        <v>491</v>
      </c>
      <c r="C139" s="267">
        <v>682</v>
      </c>
      <c r="D139" s="268">
        <v>9.4</v>
      </c>
      <c r="E139" s="14">
        <v>1074102.6399999999</v>
      </c>
      <c r="F139" s="14">
        <v>11426623.829787232</v>
      </c>
      <c r="G139" s="269">
        <f>Tasaus[[#This Row],[Verotettava tulo (kunnallisvero), €]]*($D$11/100)</f>
        <v>853568.80008510628</v>
      </c>
      <c r="H139" s="14">
        <v>292663.56888958084</v>
      </c>
      <c r="I139" s="15">
        <v>320497.44484999997</v>
      </c>
      <c r="J139" s="15">
        <f>SUM(Tasaus[[#This Row],[Laskennallinen kunnallisvero, €]:[Laskennallinen kiinteistövero, €]])</f>
        <v>1466729.8138246872</v>
      </c>
      <c r="K139" s="15">
        <f>Tasaus[[#This Row],[Laskennallinen verotulo yhteensä, €]]/Tasaus[[#This Row],[Asukasluku 31.12.2023]]</f>
        <v>2150.6302255493947</v>
      </c>
      <c r="L139" s="34">
        <f>$K$11-Tasaus[[#This Row],[Laskennallinen verotulo yhteensä, €/asukas (=tasausraja)]]</f>
        <v>58.199774450605219</v>
      </c>
      <c r="M139" s="369">
        <v>52.379797005544695</v>
      </c>
      <c r="N139" s="370">
        <v>35723.021557781482</v>
      </c>
      <c r="P139" s="116"/>
      <c r="Q139" s="117"/>
      <c r="R139" s="118"/>
    </row>
    <row r="140" spans="1:18" x14ac:dyDescent="0.25">
      <c r="A140" s="266">
        <v>422</v>
      </c>
      <c r="B140" s="13" t="s">
        <v>492</v>
      </c>
      <c r="C140" s="267">
        <v>10228</v>
      </c>
      <c r="D140" s="268">
        <v>8.4</v>
      </c>
      <c r="E140" s="14">
        <v>15102226.76</v>
      </c>
      <c r="F140" s="14">
        <v>179788413.80952379</v>
      </c>
      <c r="G140" s="269">
        <f>Tasaus[[#This Row],[Verotettava tulo (kunnallisvero), €]]*($D$11/100)</f>
        <v>13430194.511571428</v>
      </c>
      <c r="H140" s="14">
        <v>4265366.5467649195</v>
      </c>
      <c r="I140" s="15">
        <v>1985312.3513499999</v>
      </c>
      <c r="J140" s="15">
        <f>SUM(Tasaus[[#This Row],[Laskennallinen kunnallisvero, €]:[Laskennallinen kiinteistövero, €]])</f>
        <v>19680873.409686346</v>
      </c>
      <c r="K140" s="15">
        <f>Tasaus[[#This Row],[Laskennallinen verotulo yhteensä, €]]/Tasaus[[#This Row],[Asukasluku 31.12.2023]]</f>
        <v>1924.2152336416059</v>
      </c>
      <c r="L140" s="34">
        <f>$K$11-Tasaus[[#This Row],[Laskennallinen verotulo yhteensä, €/asukas (=tasausraja)]]</f>
        <v>284.61476635839404</v>
      </c>
      <c r="M140" s="369">
        <v>256.15328972255463</v>
      </c>
      <c r="N140" s="370">
        <v>2619935.8472822886</v>
      </c>
      <c r="P140" s="116"/>
      <c r="Q140" s="117"/>
      <c r="R140" s="118"/>
    </row>
    <row r="141" spans="1:18" x14ac:dyDescent="0.25">
      <c r="A141" s="266">
        <v>423</v>
      </c>
      <c r="B141" s="13" t="s">
        <v>493</v>
      </c>
      <c r="C141" s="267">
        <v>20637</v>
      </c>
      <c r="D141" s="268">
        <v>6.9</v>
      </c>
      <c r="E141" s="14">
        <v>34701741.520000003</v>
      </c>
      <c r="F141" s="14">
        <v>502923790.14492756</v>
      </c>
      <c r="G141" s="269">
        <f>Tasaus[[#This Row],[Verotettava tulo (kunnallisvero), €]]*($D$11/100)</f>
        <v>37568407.123826087</v>
      </c>
      <c r="H141" s="14">
        <v>3504274.5667307819</v>
      </c>
      <c r="I141" s="15">
        <v>3126185.7362500005</v>
      </c>
      <c r="J141" s="15">
        <f>SUM(Tasaus[[#This Row],[Laskennallinen kunnallisvero, €]:[Laskennallinen kiinteistövero, €]])</f>
        <v>44198867.426806867</v>
      </c>
      <c r="K141" s="15">
        <f>Tasaus[[#This Row],[Laskennallinen verotulo yhteensä, €]]/Tasaus[[#This Row],[Asukasluku 31.12.2023]]</f>
        <v>2141.729293347234</v>
      </c>
      <c r="L141" s="34">
        <f>$K$11-Tasaus[[#This Row],[Laskennallinen verotulo yhteensä, €/asukas (=tasausraja)]]</f>
        <v>67.100706652765894</v>
      </c>
      <c r="M141" s="369">
        <v>60.390635987489304</v>
      </c>
      <c r="N141" s="370">
        <v>1246281.5548738167</v>
      </c>
      <c r="P141" s="116"/>
      <c r="Q141" s="117"/>
      <c r="R141" s="118"/>
    </row>
    <row r="142" spans="1:18" x14ac:dyDescent="0.25">
      <c r="A142" s="266">
        <v>425</v>
      </c>
      <c r="B142" s="13" t="s">
        <v>494</v>
      </c>
      <c r="C142" s="267">
        <v>10256</v>
      </c>
      <c r="D142" s="268">
        <v>8.9</v>
      </c>
      <c r="E142" s="14">
        <v>17594922.699999999</v>
      </c>
      <c r="F142" s="14">
        <v>197695760.67415729</v>
      </c>
      <c r="G142" s="269">
        <f>Tasaus[[#This Row],[Verotettava tulo (kunnallisvero), €]]*($D$11/100)</f>
        <v>14767873.322359551</v>
      </c>
      <c r="H142" s="14">
        <v>870212.45177717088</v>
      </c>
      <c r="I142" s="15">
        <v>1070184.3963500003</v>
      </c>
      <c r="J142" s="15">
        <f>SUM(Tasaus[[#This Row],[Laskennallinen kunnallisvero, €]:[Laskennallinen kiinteistövero, €]])</f>
        <v>16708270.170486722</v>
      </c>
      <c r="K142" s="15">
        <f>Tasaus[[#This Row],[Laskennallinen verotulo yhteensä, €]]/Tasaus[[#This Row],[Asukasluku 31.12.2023]]</f>
        <v>1629.1215064827147</v>
      </c>
      <c r="L142" s="34">
        <f>$K$11-Tasaus[[#This Row],[Laskennallinen verotulo yhteensä, €/asukas (=tasausraja)]]</f>
        <v>579.70849351728521</v>
      </c>
      <c r="M142" s="369">
        <v>521.73764416555673</v>
      </c>
      <c r="N142" s="370">
        <v>5350941.2785619497</v>
      </c>
      <c r="P142" s="116"/>
      <c r="Q142" s="117"/>
      <c r="R142" s="118"/>
    </row>
    <row r="143" spans="1:18" x14ac:dyDescent="0.25">
      <c r="A143" s="266">
        <v>426</v>
      </c>
      <c r="B143" s="13" t="s">
        <v>495</v>
      </c>
      <c r="C143" s="267">
        <v>11969</v>
      </c>
      <c r="D143" s="268">
        <v>8.9</v>
      </c>
      <c r="E143" s="14">
        <v>20218056.48</v>
      </c>
      <c r="F143" s="14">
        <v>227169173.93258426</v>
      </c>
      <c r="G143" s="269">
        <f>Tasaus[[#This Row],[Verotettava tulo (kunnallisvero), €]]*($D$11/100)</f>
        <v>16969537.292764045</v>
      </c>
      <c r="H143" s="14">
        <v>1284635.3155343146</v>
      </c>
      <c r="I143" s="15">
        <v>1737058.9292500003</v>
      </c>
      <c r="J143" s="15">
        <f>SUM(Tasaus[[#This Row],[Laskennallinen kunnallisvero, €]:[Laskennallinen kiinteistövero, €]])</f>
        <v>19991231.537548363</v>
      </c>
      <c r="K143" s="15">
        <f>Tasaus[[#This Row],[Laskennallinen verotulo yhteensä, €]]/Tasaus[[#This Row],[Asukasluku 31.12.2023]]</f>
        <v>1670.250775966945</v>
      </c>
      <c r="L143" s="34">
        <f>$K$11-Tasaus[[#This Row],[Laskennallinen verotulo yhteensä, €/asukas (=tasausraja)]]</f>
        <v>538.57922403305497</v>
      </c>
      <c r="M143" s="369">
        <v>484.72130162974946</v>
      </c>
      <c r="N143" s="370">
        <v>5801629.259206471</v>
      </c>
      <c r="P143" s="116"/>
      <c r="Q143" s="117"/>
      <c r="R143" s="118"/>
    </row>
    <row r="144" spans="1:18" x14ac:dyDescent="0.25">
      <c r="A144" s="266">
        <v>430</v>
      </c>
      <c r="B144" s="13" t="s">
        <v>496</v>
      </c>
      <c r="C144" s="267">
        <v>15420</v>
      </c>
      <c r="D144" s="268">
        <v>8.4</v>
      </c>
      <c r="E144" s="14">
        <v>23645031.390000001</v>
      </c>
      <c r="F144" s="14">
        <v>281488468.9285714</v>
      </c>
      <c r="G144" s="269">
        <f>Tasaus[[#This Row],[Verotettava tulo (kunnallisvero), €]]*($D$11/100)</f>
        <v>21027188.628964286</v>
      </c>
      <c r="H144" s="14">
        <v>3057506.846024761</v>
      </c>
      <c r="I144" s="15">
        <v>2692153.7827500007</v>
      </c>
      <c r="J144" s="15">
        <f>SUM(Tasaus[[#This Row],[Laskennallinen kunnallisvero, €]:[Laskennallinen kiinteistövero, €]])</f>
        <v>26776849.257739048</v>
      </c>
      <c r="K144" s="15">
        <f>Tasaus[[#This Row],[Laskennallinen verotulo yhteensä, €]]/Tasaus[[#This Row],[Asukasluku 31.12.2023]]</f>
        <v>1736.5012488806128</v>
      </c>
      <c r="L144" s="34">
        <f>$K$11-Tasaus[[#This Row],[Laskennallinen verotulo yhteensä, €/asukas (=tasausraja)]]</f>
        <v>472.32875111938711</v>
      </c>
      <c r="M144" s="369">
        <v>425.0958760074484</v>
      </c>
      <c r="N144" s="370">
        <v>6554978.4080348546</v>
      </c>
      <c r="P144" s="116"/>
      <c r="Q144" s="117"/>
      <c r="R144" s="118"/>
    </row>
    <row r="145" spans="1:18" x14ac:dyDescent="0.25">
      <c r="A145" s="266">
        <v>433</v>
      </c>
      <c r="B145" s="13" t="s">
        <v>497</v>
      </c>
      <c r="C145" s="267">
        <v>7692</v>
      </c>
      <c r="D145" s="268">
        <v>8.9</v>
      </c>
      <c r="E145" s="14">
        <v>13936996.27</v>
      </c>
      <c r="F145" s="14">
        <v>156595463.70786515</v>
      </c>
      <c r="G145" s="269">
        <f>Tasaus[[#This Row],[Verotettava tulo (kunnallisvero), €]]*($D$11/100)</f>
        <v>11697681.138977528</v>
      </c>
      <c r="H145" s="14">
        <v>1332437.4355019312</v>
      </c>
      <c r="I145" s="15">
        <v>1476200.4013000005</v>
      </c>
      <c r="J145" s="15">
        <f>SUM(Tasaus[[#This Row],[Laskennallinen kunnallisvero, €]:[Laskennallinen kiinteistövero, €]])</f>
        <v>14506318.975779459</v>
      </c>
      <c r="K145" s="15">
        <f>Tasaus[[#This Row],[Laskennallinen verotulo yhteensä, €]]/Tasaus[[#This Row],[Asukasluku 31.12.2023]]</f>
        <v>1885.8969027274388</v>
      </c>
      <c r="L145" s="34">
        <f>$K$11-Tasaus[[#This Row],[Laskennallinen verotulo yhteensä, €/asukas (=tasausraja)]]</f>
        <v>322.9330972725611</v>
      </c>
      <c r="M145" s="369">
        <v>290.63978754530501</v>
      </c>
      <c r="N145" s="370">
        <v>2235601.2457984863</v>
      </c>
      <c r="P145" s="116"/>
      <c r="Q145" s="117"/>
      <c r="R145" s="118"/>
    </row>
    <row r="146" spans="1:18" x14ac:dyDescent="0.25">
      <c r="A146" s="266">
        <v>434</v>
      </c>
      <c r="B146" s="13" t="s">
        <v>498</v>
      </c>
      <c r="C146" s="267">
        <v>14458</v>
      </c>
      <c r="D146" s="268">
        <v>7.6</v>
      </c>
      <c r="E146" s="14">
        <v>23488979.199999999</v>
      </c>
      <c r="F146" s="14">
        <v>309065515.78947371</v>
      </c>
      <c r="G146" s="269">
        <f>Tasaus[[#This Row],[Verotettava tulo (kunnallisvero), €]]*($D$11/100)</f>
        <v>23087194.029473688</v>
      </c>
      <c r="H146" s="14">
        <v>9573782.6080120746</v>
      </c>
      <c r="I146" s="15">
        <v>3648620.7267999994</v>
      </c>
      <c r="J146" s="15">
        <f>SUM(Tasaus[[#This Row],[Laskennallinen kunnallisvero, €]:[Laskennallinen kiinteistövero, €]])</f>
        <v>36309597.364285767</v>
      </c>
      <c r="K146" s="15">
        <f>Tasaus[[#This Row],[Laskennallinen verotulo yhteensä, €]]/Tasaus[[#This Row],[Asukasluku 31.12.2023]]</f>
        <v>2511.3845182103864</v>
      </c>
      <c r="L146" s="34">
        <f>$K$11-Tasaus[[#This Row],[Laskennallinen verotulo yhteensä, €/asukas (=tasausraja)]]</f>
        <v>-302.5545182103865</v>
      </c>
      <c r="M146" s="369">
        <v>-30.255451821038651</v>
      </c>
      <c r="N146" s="370">
        <v>-437433.32242857682</v>
      </c>
      <c r="P146" s="116"/>
      <c r="Q146" s="117"/>
      <c r="R146" s="118"/>
    </row>
    <row r="147" spans="1:18" x14ac:dyDescent="0.25">
      <c r="A147" s="266">
        <v>435</v>
      </c>
      <c r="B147" s="13" t="s">
        <v>499</v>
      </c>
      <c r="C147" s="267">
        <v>702</v>
      </c>
      <c r="D147" s="268">
        <v>6.4</v>
      </c>
      <c r="E147" s="14">
        <v>898908.9</v>
      </c>
      <c r="F147" s="14">
        <v>14045451.5625</v>
      </c>
      <c r="G147" s="269">
        <f>Tasaus[[#This Row],[Verotettava tulo (kunnallisvero), €]]*($D$11/100)</f>
        <v>1049195.23171875</v>
      </c>
      <c r="H147" s="14">
        <v>201764.97130592246</v>
      </c>
      <c r="I147" s="15">
        <v>258272.28885000001</v>
      </c>
      <c r="J147" s="15">
        <f>SUM(Tasaus[[#This Row],[Laskennallinen kunnallisvero, €]:[Laskennallinen kiinteistövero, €]])</f>
        <v>1509232.4918746725</v>
      </c>
      <c r="K147" s="15">
        <f>Tasaus[[#This Row],[Laskennallinen verotulo yhteensä, €]]/Tasaus[[#This Row],[Asukasluku 31.12.2023]]</f>
        <v>2149.9038345793056</v>
      </c>
      <c r="L147" s="34">
        <f>$K$11-Tasaus[[#This Row],[Laskennallinen verotulo yhteensä, €/asukas (=tasausraja)]]</f>
        <v>58.92616542069436</v>
      </c>
      <c r="M147" s="369">
        <v>53.033548878624927</v>
      </c>
      <c r="N147" s="370">
        <v>37229.551312794698</v>
      </c>
      <c r="P147" s="116"/>
      <c r="Q147" s="117"/>
      <c r="R147" s="118"/>
    </row>
    <row r="148" spans="1:18" x14ac:dyDescent="0.25">
      <c r="A148" s="266">
        <v>436</v>
      </c>
      <c r="B148" s="13" t="s">
        <v>500</v>
      </c>
      <c r="C148" s="267">
        <v>2033</v>
      </c>
      <c r="D148" s="268">
        <v>8.9</v>
      </c>
      <c r="E148" s="14">
        <v>3049869</v>
      </c>
      <c r="F148" s="14">
        <v>34268191.011235952</v>
      </c>
      <c r="G148" s="269">
        <f>Tasaus[[#This Row],[Verotettava tulo (kunnallisvero), €]]*($D$11/100)</f>
        <v>2559833.8685393259</v>
      </c>
      <c r="H148" s="14">
        <v>145103.98421871816</v>
      </c>
      <c r="I148" s="15">
        <v>178517.39235000004</v>
      </c>
      <c r="J148" s="15">
        <f>SUM(Tasaus[[#This Row],[Laskennallinen kunnallisvero, €]:[Laskennallinen kiinteistövero, €]])</f>
        <v>2883455.2451080438</v>
      </c>
      <c r="K148" s="15">
        <f>Tasaus[[#This Row],[Laskennallinen verotulo yhteensä, €]]/Tasaus[[#This Row],[Asukasluku 31.12.2023]]</f>
        <v>1418.3252558327811</v>
      </c>
      <c r="L148" s="34">
        <f>$K$11-Tasaus[[#This Row],[Laskennallinen verotulo yhteensä, €/asukas (=tasausraja)]]</f>
        <v>790.50474416721886</v>
      </c>
      <c r="M148" s="369">
        <v>711.45426975049702</v>
      </c>
      <c r="N148" s="370">
        <v>1446386.5304027605</v>
      </c>
      <c r="P148" s="116"/>
      <c r="Q148" s="117"/>
      <c r="R148" s="118"/>
    </row>
    <row r="149" spans="1:18" x14ac:dyDescent="0.25">
      <c r="A149" s="266">
        <v>440</v>
      </c>
      <c r="B149" s="13" t="s">
        <v>501</v>
      </c>
      <c r="C149" s="267">
        <v>5843</v>
      </c>
      <c r="D149" s="268">
        <v>8.3000000000000007</v>
      </c>
      <c r="E149" s="14">
        <v>8903426.8000000007</v>
      </c>
      <c r="F149" s="14">
        <v>107270202.40963855</v>
      </c>
      <c r="G149" s="269">
        <f>Tasaus[[#This Row],[Verotettava tulo (kunnallisvero), €]]*($D$11/100)</f>
        <v>8013084.1200000001</v>
      </c>
      <c r="H149" s="14">
        <v>415529.04464310769</v>
      </c>
      <c r="I149" s="15">
        <v>827792.81270000001</v>
      </c>
      <c r="J149" s="15">
        <f>SUM(Tasaus[[#This Row],[Laskennallinen kunnallisvero, €]:[Laskennallinen kiinteistövero, €]])</f>
        <v>9256405.9773431066</v>
      </c>
      <c r="K149" s="15">
        <f>Tasaus[[#This Row],[Laskennallinen verotulo yhteensä, €]]/Tasaus[[#This Row],[Asukasluku 31.12.2023]]</f>
        <v>1584.1872287083872</v>
      </c>
      <c r="L149" s="34">
        <f>$K$11-Tasaus[[#This Row],[Laskennallinen verotulo yhteensä, €/asukas (=tasausraja)]]</f>
        <v>624.64277129161269</v>
      </c>
      <c r="M149" s="369">
        <v>562.17849416245144</v>
      </c>
      <c r="N149" s="370">
        <v>3284808.9413912036</v>
      </c>
      <c r="P149" s="116"/>
      <c r="Q149" s="117"/>
      <c r="R149" s="118"/>
    </row>
    <row r="150" spans="1:18" x14ac:dyDescent="0.25">
      <c r="A150" s="266">
        <v>441</v>
      </c>
      <c r="B150" s="13" t="s">
        <v>502</v>
      </c>
      <c r="C150" s="267">
        <v>4396</v>
      </c>
      <c r="D150" s="268">
        <v>8.8000000000000007</v>
      </c>
      <c r="E150" s="14">
        <v>7138365.6699999999</v>
      </c>
      <c r="F150" s="14">
        <v>81117791.704545453</v>
      </c>
      <c r="G150" s="269">
        <f>Tasaus[[#This Row],[Verotettava tulo (kunnallisvero), €]]*($D$11/100)</f>
        <v>6059499.0403295457</v>
      </c>
      <c r="H150" s="14">
        <v>1199061.0545386325</v>
      </c>
      <c r="I150" s="15">
        <v>1023078.1860500001</v>
      </c>
      <c r="J150" s="15">
        <f>SUM(Tasaus[[#This Row],[Laskennallinen kunnallisvero, €]:[Laskennallinen kiinteistövero, €]])</f>
        <v>8281638.2809181791</v>
      </c>
      <c r="K150" s="15">
        <f>Tasaus[[#This Row],[Laskennallinen verotulo yhteensä, €]]/Tasaus[[#This Row],[Asukasluku 31.12.2023]]</f>
        <v>1883.9031576246996</v>
      </c>
      <c r="L150" s="34">
        <f>$K$11-Tasaus[[#This Row],[Laskennallinen verotulo yhteensä, €/asukas (=tasausraja)]]</f>
        <v>324.92684237530034</v>
      </c>
      <c r="M150" s="369">
        <v>292.43415813777034</v>
      </c>
      <c r="N150" s="370">
        <v>1285540.5591736385</v>
      </c>
      <c r="P150" s="116"/>
      <c r="Q150" s="117"/>
      <c r="R150" s="118"/>
    </row>
    <row r="151" spans="1:18" x14ac:dyDescent="0.25">
      <c r="A151" s="266">
        <v>444</v>
      </c>
      <c r="B151" s="13" t="s">
        <v>503</v>
      </c>
      <c r="C151" s="267">
        <v>45645</v>
      </c>
      <c r="D151" s="268">
        <v>7.9</v>
      </c>
      <c r="E151" s="14">
        <v>83405862.709999993</v>
      </c>
      <c r="F151" s="14">
        <v>1055770414.0506327</v>
      </c>
      <c r="G151" s="269">
        <f>Tasaus[[#This Row],[Verotettava tulo (kunnallisvero), €]]*($D$11/100)</f>
        <v>78866049.929582268</v>
      </c>
      <c r="H151" s="14">
        <v>8168748.8557865135</v>
      </c>
      <c r="I151" s="15">
        <v>8813532.0188500006</v>
      </c>
      <c r="J151" s="15">
        <f>SUM(Tasaus[[#This Row],[Laskennallinen kunnallisvero, €]:[Laskennallinen kiinteistövero, €]])</f>
        <v>95848330.804218784</v>
      </c>
      <c r="K151" s="15">
        <f>Tasaus[[#This Row],[Laskennallinen verotulo yhteensä, €]]/Tasaus[[#This Row],[Asukasluku 31.12.2023]]</f>
        <v>2099.8648439964682</v>
      </c>
      <c r="L151" s="34">
        <f>$K$11-Tasaus[[#This Row],[Laskennallinen verotulo yhteensä, €/asukas (=tasausraja)]]</f>
        <v>108.96515600353177</v>
      </c>
      <c r="M151" s="369">
        <v>98.068640403178605</v>
      </c>
      <c r="N151" s="370">
        <v>4476343.091203087</v>
      </c>
      <c r="P151" s="116"/>
      <c r="Q151" s="117"/>
      <c r="R151" s="118"/>
    </row>
    <row r="152" spans="1:18" x14ac:dyDescent="0.25">
      <c r="A152" s="266">
        <v>445</v>
      </c>
      <c r="B152" s="13" t="s">
        <v>152</v>
      </c>
      <c r="C152" s="267">
        <v>14999</v>
      </c>
      <c r="D152" s="268">
        <v>7.9</v>
      </c>
      <c r="E152" s="14">
        <v>28211937.66</v>
      </c>
      <c r="F152" s="14">
        <v>357113134.93670887</v>
      </c>
      <c r="G152" s="269">
        <f>Tasaus[[#This Row],[Verotettava tulo (kunnallisvero), €]]*($D$11/100)</f>
        <v>26676351.179772153</v>
      </c>
      <c r="H152" s="14">
        <v>2095103.9065781343</v>
      </c>
      <c r="I152" s="15">
        <v>4686330.6269000005</v>
      </c>
      <c r="J152" s="15">
        <f>SUM(Tasaus[[#This Row],[Laskennallinen kunnallisvero, €]:[Laskennallinen kiinteistövero, €]])</f>
        <v>33457785.713250287</v>
      </c>
      <c r="K152" s="15">
        <f>Tasaus[[#This Row],[Laskennallinen verotulo yhteensä, €]]/Tasaus[[#This Row],[Asukasluku 31.12.2023]]</f>
        <v>2230.6677587339345</v>
      </c>
      <c r="L152" s="34">
        <f>$K$11-Tasaus[[#This Row],[Laskennallinen verotulo yhteensä, €/asukas (=tasausraja)]]</f>
        <v>-21.837758733934606</v>
      </c>
      <c r="M152" s="369">
        <v>-2.1837758733934609</v>
      </c>
      <c r="N152" s="370">
        <v>-32754.454325028521</v>
      </c>
      <c r="P152" s="116"/>
      <c r="Q152" s="117"/>
      <c r="R152" s="118"/>
    </row>
    <row r="153" spans="1:18" x14ac:dyDescent="0.25">
      <c r="A153" s="266">
        <v>475</v>
      </c>
      <c r="B153" s="13" t="s">
        <v>504</v>
      </c>
      <c r="C153" s="267">
        <v>5456</v>
      </c>
      <c r="D153" s="268">
        <v>8.9</v>
      </c>
      <c r="E153" s="14">
        <v>9651533.6799999997</v>
      </c>
      <c r="F153" s="14">
        <v>108444198.65168539</v>
      </c>
      <c r="G153" s="269">
        <f>Tasaus[[#This Row],[Verotettava tulo (kunnallisvero), €]]*($D$11/100)</f>
        <v>8100781.6392808985</v>
      </c>
      <c r="H153" s="14">
        <v>1062945.1264480816</v>
      </c>
      <c r="I153" s="15">
        <v>975545.3997999999</v>
      </c>
      <c r="J153" s="15">
        <f>SUM(Tasaus[[#This Row],[Laskennallinen kunnallisvero, €]:[Laskennallinen kiinteistövero, €]])</f>
        <v>10139272.165528981</v>
      </c>
      <c r="K153" s="15">
        <f>Tasaus[[#This Row],[Laskennallinen verotulo yhteensä, €]]/Tasaus[[#This Row],[Asukasluku 31.12.2023]]</f>
        <v>1858.3709980808251</v>
      </c>
      <c r="L153" s="34">
        <f>$K$11-Tasaus[[#This Row],[Laskennallinen verotulo yhteensä, €/asukas (=tasausraja)]]</f>
        <v>350.45900191917485</v>
      </c>
      <c r="M153" s="369">
        <v>315.41310172725736</v>
      </c>
      <c r="N153" s="370">
        <v>1720893.883023916</v>
      </c>
      <c r="P153" s="116"/>
      <c r="Q153" s="117"/>
      <c r="R153" s="118"/>
    </row>
    <row r="154" spans="1:18" x14ac:dyDescent="0.25">
      <c r="A154" s="266">
        <v>480</v>
      </c>
      <c r="B154" s="13" t="s">
        <v>505</v>
      </c>
      <c r="C154" s="267">
        <v>1930</v>
      </c>
      <c r="D154" s="268">
        <v>8.5</v>
      </c>
      <c r="E154" s="14">
        <v>3056262.85</v>
      </c>
      <c r="F154" s="14">
        <v>35956033.529411763</v>
      </c>
      <c r="G154" s="269">
        <f>Tasaus[[#This Row],[Verotettava tulo (kunnallisvero), €]]*($D$11/100)</f>
        <v>2685915.7046470586</v>
      </c>
      <c r="H154" s="14">
        <v>221826.94776328412</v>
      </c>
      <c r="I154" s="15">
        <v>243846.86460000003</v>
      </c>
      <c r="J154" s="15">
        <f>SUM(Tasaus[[#This Row],[Laskennallinen kunnallisvero, €]:[Laskennallinen kiinteistövero, €]])</f>
        <v>3151589.5170103428</v>
      </c>
      <c r="K154" s="15">
        <f>Tasaus[[#This Row],[Laskennallinen verotulo yhteensä, €]]/Tasaus[[#This Row],[Asukasluku 31.12.2023]]</f>
        <v>1632.9479362747891</v>
      </c>
      <c r="L154" s="34">
        <f>$K$11-Tasaus[[#This Row],[Laskennallinen verotulo yhteensä, €/asukas (=tasausraja)]]</f>
        <v>575.88206372521086</v>
      </c>
      <c r="M154" s="369">
        <v>518.29385735268977</v>
      </c>
      <c r="N154" s="370">
        <v>1000307.1446906913</v>
      </c>
      <c r="P154" s="116"/>
      <c r="Q154" s="117"/>
      <c r="R154" s="118"/>
    </row>
    <row r="155" spans="1:18" x14ac:dyDescent="0.25">
      <c r="A155" s="266">
        <v>481</v>
      </c>
      <c r="B155" s="13" t="s">
        <v>506</v>
      </c>
      <c r="C155" s="267">
        <v>9619</v>
      </c>
      <c r="D155" s="268">
        <v>8.1</v>
      </c>
      <c r="E155" s="14">
        <v>19431147.710000001</v>
      </c>
      <c r="F155" s="14">
        <v>239890712.46913582</v>
      </c>
      <c r="G155" s="269">
        <f>Tasaus[[#This Row],[Verotettava tulo (kunnallisvero), €]]*($D$11/100)</f>
        <v>17919836.221444447</v>
      </c>
      <c r="H155" s="14">
        <v>1277450.1862211963</v>
      </c>
      <c r="I155" s="15">
        <v>1491661.4610499998</v>
      </c>
      <c r="J155" s="15">
        <f>SUM(Tasaus[[#This Row],[Laskennallinen kunnallisvero, €]:[Laskennallinen kiinteistövero, €]])</f>
        <v>20688947.868715644</v>
      </c>
      <c r="K155" s="15">
        <f>Tasaus[[#This Row],[Laskennallinen verotulo yhteensä, €]]/Tasaus[[#This Row],[Asukasluku 31.12.2023]]</f>
        <v>2150.8418618063879</v>
      </c>
      <c r="L155" s="34">
        <f>$K$11-Tasaus[[#This Row],[Laskennallinen verotulo yhteensä, €/asukas (=tasausraja)]]</f>
        <v>57.988138193612031</v>
      </c>
      <c r="M155" s="369">
        <v>52.18932437425083</v>
      </c>
      <c r="N155" s="370">
        <v>502009.11115591874</v>
      </c>
      <c r="P155" s="116"/>
      <c r="Q155" s="117"/>
      <c r="R155" s="118"/>
    </row>
    <row r="156" spans="1:18" x14ac:dyDescent="0.25">
      <c r="A156" s="266">
        <v>483</v>
      </c>
      <c r="B156" s="13" t="s">
        <v>507</v>
      </c>
      <c r="C156" s="267">
        <v>1055</v>
      </c>
      <c r="D156" s="268">
        <v>10</v>
      </c>
      <c r="E156" s="14">
        <v>1400221.87</v>
      </c>
      <c r="F156" s="14">
        <v>14002218.699999999</v>
      </c>
      <c r="G156" s="269">
        <f>Tasaus[[#This Row],[Verotettava tulo (kunnallisvero), €]]*($D$11/100)</f>
        <v>1045965.7368899999</v>
      </c>
      <c r="H156" s="14">
        <v>113853.02847139584</v>
      </c>
      <c r="I156" s="15">
        <v>110438.61960000001</v>
      </c>
      <c r="J156" s="15">
        <f>SUM(Tasaus[[#This Row],[Laskennallinen kunnallisvero, €]:[Laskennallinen kiinteistövero, €]])</f>
        <v>1270257.3849613958</v>
      </c>
      <c r="K156" s="15">
        <f>Tasaus[[#This Row],[Laskennallinen verotulo yhteensä, €]]/Tasaus[[#This Row],[Asukasluku 31.12.2023]]</f>
        <v>1204.0354359823657</v>
      </c>
      <c r="L156" s="34">
        <f>$K$11-Tasaus[[#This Row],[Laskennallinen verotulo yhteensä, €/asukas (=tasausraja)]]</f>
        <v>1004.7945640176342</v>
      </c>
      <c r="M156" s="369">
        <v>904.31510761587083</v>
      </c>
      <c r="N156" s="370">
        <v>954052.43853474373</v>
      </c>
      <c r="P156" s="116"/>
      <c r="Q156" s="117"/>
      <c r="R156" s="118"/>
    </row>
    <row r="157" spans="1:18" x14ac:dyDescent="0.25">
      <c r="A157" s="266">
        <v>484</v>
      </c>
      <c r="B157" s="13" t="s">
        <v>508</v>
      </c>
      <c r="C157" s="267">
        <v>2966</v>
      </c>
      <c r="D157" s="268">
        <v>7.9</v>
      </c>
      <c r="E157" s="14">
        <v>4082038.78</v>
      </c>
      <c r="F157" s="14">
        <v>51671376.962025315</v>
      </c>
      <c r="G157" s="269">
        <f>Tasaus[[#This Row],[Verotettava tulo (kunnallisvero), €]]*($D$11/100)</f>
        <v>3859851.859063291</v>
      </c>
      <c r="H157" s="14">
        <v>2438988.3941467572</v>
      </c>
      <c r="I157" s="15">
        <v>700480.01564999996</v>
      </c>
      <c r="J157" s="15">
        <f>SUM(Tasaus[[#This Row],[Laskennallinen kunnallisvero, €]:[Laskennallinen kiinteistövero, €]])</f>
        <v>6999320.2688600477</v>
      </c>
      <c r="K157" s="15">
        <f>Tasaus[[#This Row],[Laskennallinen verotulo yhteensä, €]]/Tasaus[[#This Row],[Asukasluku 31.12.2023]]</f>
        <v>2359.8517427039947</v>
      </c>
      <c r="L157" s="34">
        <f>$K$11-Tasaus[[#This Row],[Laskennallinen verotulo yhteensä, €/asukas (=tasausraja)]]</f>
        <v>-151.02174270399473</v>
      </c>
      <c r="M157" s="369">
        <v>-15.102174270399473</v>
      </c>
      <c r="N157" s="370">
        <v>-44793.048886004835</v>
      </c>
      <c r="P157" s="116"/>
      <c r="Q157" s="117"/>
      <c r="R157" s="118"/>
    </row>
    <row r="158" spans="1:18" x14ac:dyDescent="0.25">
      <c r="A158" s="266">
        <v>489</v>
      </c>
      <c r="B158" s="13" t="s">
        <v>509</v>
      </c>
      <c r="C158" s="267">
        <v>1752</v>
      </c>
      <c r="D158" s="268">
        <v>8.9</v>
      </c>
      <c r="E158" s="14">
        <v>2485253.11</v>
      </c>
      <c r="F158" s="14">
        <v>27924192.247191012</v>
      </c>
      <c r="G158" s="269">
        <f>Tasaus[[#This Row],[Verotettava tulo (kunnallisvero), €]]*($D$11/100)</f>
        <v>2085937.1608651686</v>
      </c>
      <c r="H158" s="14">
        <v>447374.1352580128</v>
      </c>
      <c r="I158" s="15">
        <v>294418.30389999994</v>
      </c>
      <c r="J158" s="15">
        <f>SUM(Tasaus[[#This Row],[Laskennallinen kunnallisvero, €]:[Laskennallinen kiinteistövero, €]])</f>
        <v>2827729.6000231812</v>
      </c>
      <c r="K158" s="15">
        <f>Tasaus[[#This Row],[Laskennallinen verotulo yhteensä, €]]/Tasaus[[#This Row],[Asukasluku 31.12.2023]]</f>
        <v>1614.0009132552404</v>
      </c>
      <c r="L158" s="34">
        <f>$K$11-Tasaus[[#This Row],[Laskennallinen verotulo yhteensä, €/asukas (=tasausraja)]]</f>
        <v>594.82908674475948</v>
      </c>
      <c r="M158" s="369">
        <v>535.3461780702836</v>
      </c>
      <c r="N158" s="370">
        <v>937926.50397913682</v>
      </c>
      <c r="P158" s="116"/>
      <c r="Q158" s="117"/>
      <c r="R158" s="118"/>
    </row>
    <row r="159" spans="1:18" x14ac:dyDescent="0.25">
      <c r="A159" s="266">
        <v>491</v>
      </c>
      <c r="B159" s="13" t="s">
        <v>510</v>
      </c>
      <c r="C159" s="267">
        <v>51919</v>
      </c>
      <c r="D159" s="268">
        <v>9.4</v>
      </c>
      <c r="E159" s="14">
        <v>100284998.13</v>
      </c>
      <c r="F159" s="14">
        <v>1066861682.2340425</v>
      </c>
      <c r="G159" s="269">
        <f>Tasaus[[#This Row],[Verotettava tulo (kunnallisvero), €]]*($D$11/100)</f>
        <v>79694567.662882984</v>
      </c>
      <c r="H159" s="14">
        <v>12770244.512448752</v>
      </c>
      <c r="I159" s="15">
        <v>10180337.156850001</v>
      </c>
      <c r="J159" s="15">
        <f>SUM(Tasaus[[#This Row],[Laskennallinen kunnallisvero, €]:[Laskennallinen kiinteistövero, €]])</f>
        <v>102645149.33218174</v>
      </c>
      <c r="K159" s="15">
        <f>Tasaus[[#This Row],[Laskennallinen verotulo yhteensä, €]]/Tasaus[[#This Row],[Asukasluku 31.12.2023]]</f>
        <v>1977.0247757503369</v>
      </c>
      <c r="L159" s="34">
        <f>$K$11-Tasaus[[#This Row],[Laskennallinen verotulo yhteensä, €/asukas (=tasausraja)]]</f>
        <v>231.80522424966307</v>
      </c>
      <c r="M159" s="369">
        <v>208.62470182469676</v>
      </c>
      <c r="N159" s="370">
        <v>10831585.894036431</v>
      </c>
      <c r="P159" s="116"/>
      <c r="Q159" s="117"/>
      <c r="R159" s="118"/>
    </row>
    <row r="160" spans="1:18" x14ac:dyDescent="0.25">
      <c r="A160" s="266">
        <v>494</v>
      </c>
      <c r="B160" s="13" t="s">
        <v>511</v>
      </c>
      <c r="C160" s="267">
        <v>8827</v>
      </c>
      <c r="D160" s="268">
        <v>9.4</v>
      </c>
      <c r="E160" s="14">
        <v>15046653.630000001</v>
      </c>
      <c r="F160" s="14">
        <v>160070783.29787233</v>
      </c>
      <c r="G160" s="269">
        <f>Tasaus[[#This Row],[Verotettava tulo (kunnallisvero), €]]*($D$11/100)</f>
        <v>11957287.512351064</v>
      </c>
      <c r="H160" s="14">
        <v>701978.92500674201</v>
      </c>
      <c r="I160" s="15">
        <v>1090364.8171999999</v>
      </c>
      <c r="J160" s="15">
        <f>SUM(Tasaus[[#This Row],[Laskennallinen kunnallisvero, €]:[Laskennallinen kiinteistövero, €]])</f>
        <v>13749631.254557805</v>
      </c>
      <c r="K160" s="15">
        <f>Tasaus[[#This Row],[Laskennallinen verotulo yhteensä, €]]/Tasaus[[#This Row],[Asukasluku 31.12.2023]]</f>
        <v>1557.6788551668524</v>
      </c>
      <c r="L160" s="34">
        <f>$K$11-Tasaus[[#This Row],[Laskennallinen verotulo yhteensä, €/asukas (=tasausraja)]]</f>
        <v>651.15114483314755</v>
      </c>
      <c r="M160" s="369">
        <v>586.0360303498328</v>
      </c>
      <c r="N160" s="370">
        <v>5172940.0398979746</v>
      </c>
      <c r="P160" s="116"/>
      <c r="Q160" s="117"/>
      <c r="R160" s="118"/>
    </row>
    <row r="161" spans="1:18" x14ac:dyDescent="0.25">
      <c r="A161" s="266">
        <v>495</v>
      </c>
      <c r="B161" s="13" t="s">
        <v>512</v>
      </c>
      <c r="C161" s="267">
        <v>1430</v>
      </c>
      <c r="D161" s="268">
        <v>9.8000000000000007</v>
      </c>
      <c r="E161" s="14">
        <v>2217231.67</v>
      </c>
      <c r="F161" s="14">
        <v>22624812.959183671</v>
      </c>
      <c r="G161" s="269">
        <f>Tasaus[[#This Row],[Verotettava tulo (kunnallisvero), €]]*($D$11/100)</f>
        <v>1690073.5280510203</v>
      </c>
      <c r="H161" s="14">
        <v>894682.49850775138</v>
      </c>
      <c r="I161" s="15">
        <v>288800.25615000003</v>
      </c>
      <c r="J161" s="15">
        <f>SUM(Tasaus[[#This Row],[Laskennallinen kunnallisvero, €]:[Laskennallinen kiinteistövero, €]])</f>
        <v>2873556.2827087715</v>
      </c>
      <c r="K161" s="15">
        <f>Tasaus[[#This Row],[Laskennallinen verotulo yhteensä, €]]/Tasaus[[#This Row],[Asukasluku 31.12.2023]]</f>
        <v>2009.4799179781619</v>
      </c>
      <c r="L161" s="34">
        <f>$K$11-Tasaus[[#This Row],[Laskennallinen verotulo yhteensä, €/asukas (=tasausraja)]]</f>
        <v>199.35008202183803</v>
      </c>
      <c r="M161" s="369">
        <v>179.41507381965422</v>
      </c>
      <c r="N161" s="370">
        <v>256563.55556210555</v>
      </c>
      <c r="P161" s="116"/>
      <c r="Q161" s="117"/>
      <c r="R161" s="118"/>
    </row>
    <row r="162" spans="1:18" x14ac:dyDescent="0.25">
      <c r="A162" s="266">
        <v>498</v>
      </c>
      <c r="B162" s="13" t="s">
        <v>513</v>
      </c>
      <c r="C162" s="267">
        <v>2325</v>
      </c>
      <c r="D162" s="268">
        <v>8.9</v>
      </c>
      <c r="E162" s="14">
        <v>4069506.37</v>
      </c>
      <c r="F162" s="14">
        <v>45724790.674157299</v>
      </c>
      <c r="G162" s="269">
        <f>Tasaus[[#This Row],[Verotettava tulo (kunnallisvero), €]]*($D$11/100)</f>
        <v>3415641.8633595505</v>
      </c>
      <c r="H162" s="14">
        <v>652408.86691390001</v>
      </c>
      <c r="I162" s="15">
        <v>666085.06160000002</v>
      </c>
      <c r="J162" s="15">
        <f>SUM(Tasaus[[#This Row],[Laskennallinen kunnallisvero, €]:[Laskennallinen kiinteistövero, €]])</f>
        <v>4734135.7918734504</v>
      </c>
      <c r="K162" s="15">
        <f>Tasaus[[#This Row],[Laskennallinen verotulo yhteensä, €]]/Tasaus[[#This Row],[Asukasluku 31.12.2023]]</f>
        <v>2036.1874373649248</v>
      </c>
      <c r="L162" s="34">
        <f>$K$11-Tasaus[[#This Row],[Laskennallinen verotulo yhteensä, €/asukas (=tasausraja)]]</f>
        <v>172.64256263507514</v>
      </c>
      <c r="M162" s="369">
        <v>155.37830637156762</v>
      </c>
      <c r="N162" s="370">
        <v>361254.56231389468</v>
      </c>
      <c r="P162" s="116"/>
      <c r="Q162" s="117"/>
      <c r="R162" s="118"/>
    </row>
    <row r="163" spans="1:18" x14ac:dyDescent="0.25">
      <c r="A163" s="242">
        <v>499</v>
      </c>
      <c r="B163" s="36" t="s">
        <v>514</v>
      </c>
      <c r="C163" s="267">
        <v>19763</v>
      </c>
      <c r="D163" s="268">
        <v>8.4</v>
      </c>
      <c r="E163" s="14">
        <v>38288772.5</v>
      </c>
      <c r="F163" s="14">
        <v>455818720.23809522</v>
      </c>
      <c r="G163" s="269">
        <f>Tasaus[[#This Row],[Verotettava tulo (kunnallisvero), €]]*($D$11/100)</f>
        <v>34049658.401785716</v>
      </c>
      <c r="H163" s="14">
        <v>2477563.4246773627</v>
      </c>
      <c r="I163" s="15">
        <v>2950142.3776500011</v>
      </c>
      <c r="J163" s="15">
        <f>SUM(Tasaus[[#This Row],[Laskennallinen kunnallisvero, €]:[Laskennallinen kiinteistövero, €]])</f>
        <v>39477364.204113081</v>
      </c>
      <c r="K163" s="15">
        <f>Tasaus[[#This Row],[Laskennallinen verotulo yhteensä, €]]/Tasaus[[#This Row],[Asukasluku 31.12.2023]]</f>
        <v>1997.5390479235482</v>
      </c>
      <c r="L163" s="34">
        <f>$K$11-Tasaus[[#This Row],[Laskennallinen verotulo yhteensä, €/asukas (=tasausraja)]]</f>
        <v>211.29095207645173</v>
      </c>
      <c r="M163" s="369">
        <v>190.16185686880655</v>
      </c>
      <c r="N163" s="370">
        <v>3758168.7772982237</v>
      </c>
      <c r="P163" s="116"/>
      <c r="Q163" s="117"/>
      <c r="R163" s="118"/>
    </row>
    <row r="164" spans="1:18" x14ac:dyDescent="0.25">
      <c r="A164" s="266">
        <v>500</v>
      </c>
      <c r="B164" s="13" t="s">
        <v>515</v>
      </c>
      <c r="C164" s="267">
        <v>10551</v>
      </c>
      <c r="D164" s="268">
        <v>6.9</v>
      </c>
      <c r="E164" s="14">
        <v>17071299.649999999</v>
      </c>
      <c r="F164" s="14">
        <v>247410139.85507241</v>
      </c>
      <c r="G164" s="269">
        <f>Tasaus[[#This Row],[Verotettava tulo (kunnallisvero), €]]*($D$11/100)</f>
        <v>18481537.447173908</v>
      </c>
      <c r="H164" s="14">
        <v>2401995.4243266881</v>
      </c>
      <c r="I164" s="15">
        <v>1488880.3293500002</v>
      </c>
      <c r="J164" s="15">
        <f>SUM(Tasaus[[#This Row],[Laskennallinen kunnallisvero, €]:[Laskennallinen kiinteistövero, €]])</f>
        <v>22372413.200850599</v>
      </c>
      <c r="K164" s="15">
        <f>Tasaus[[#This Row],[Laskennallinen verotulo yhteensä, €]]/Tasaus[[#This Row],[Asukasluku 31.12.2023]]</f>
        <v>2120.4068999005399</v>
      </c>
      <c r="L164" s="34">
        <f>$K$11-Tasaus[[#This Row],[Laskennallinen verotulo yhteensä, €/asukas (=tasausraja)]]</f>
        <v>88.423100099460044</v>
      </c>
      <c r="M164" s="369">
        <v>79.580790089514039</v>
      </c>
      <c r="N164" s="370">
        <v>839656.91623446264</v>
      </c>
      <c r="P164" s="116"/>
      <c r="Q164" s="117"/>
      <c r="R164" s="118"/>
    </row>
    <row r="165" spans="1:18" x14ac:dyDescent="0.25">
      <c r="A165" s="266">
        <v>503</v>
      </c>
      <c r="B165" s="13" t="s">
        <v>516</v>
      </c>
      <c r="C165" s="267">
        <v>7515</v>
      </c>
      <c r="D165" s="268">
        <v>9.1</v>
      </c>
      <c r="E165" s="14">
        <v>13815033.68</v>
      </c>
      <c r="F165" s="14">
        <v>151813556.92307693</v>
      </c>
      <c r="G165" s="269">
        <f>Tasaus[[#This Row],[Verotettava tulo (kunnallisvero), €]]*($D$11/100)</f>
        <v>11340472.702153847</v>
      </c>
      <c r="H165" s="14">
        <v>997055.3677753174</v>
      </c>
      <c r="I165" s="15">
        <v>1088506.5138999999</v>
      </c>
      <c r="J165" s="15">
        <f>SUM(Tasaus[[#This Row],[Laskennallinen kunnallisvero, €]:[Laskennallinen kiinteistövero, €]])</f>
        <v>13426034.583829165</v>
      </c>
      <c r="K165" s="15">
        <f>Tasaus[[#This Row],[Laskennallinen verotulo yhteensä, €]]/Tasaus[[#This Row],[Asukasluku 31.12.2023]]</f>
        <v>1786.5648148807936</v>
      </c>
      <c r="L165" s="34">
        <f>$K$11-Tasaus[[#This Row],[Laskennallinen verotulo yhteensä, €/asukas (=tasausraja)]]</f>
        <v>422.26518511920631</v>
      </c>
      <c r="M165" s="369">
        <v>380.03866660728568</v>
      </c>
      <c r="N165" s="370">
        <v>2855990.5795537517</v>
      </c>
      <c r="P165" s="116"/>
      <c r="Q165" s="117"/>
      <c r="R165" s="118"/>
    </row>
    <row r="166" spans="1:18" x14ac:dyDescent="0.25">
      <c r="A166" s="266">
        <v>504</v>
      </c>
      <c r="B166" s="13" t="s">
        <v>517</v>
      </c>
      <c r="C166" s="267">
        <v>1715</v>
      </c>
      <c r="D166" s="268">
        <v>9.9</v>
      </c>
      <c r="E166" s="14">
        <v>3188455.76</v>
      </c>
      <c r="F166" s="14">
        <v>32206623.838383839</v>
      </c>
      <c r="G166" s="269">
        <f>Tasaus[[#This Row],[Verotettava tulo (kunnallisvero), €]]*($D$11/100)</f>
        <v>2405834.8007272729</v>
      </c>
      <c r="H166" s="14">
        <v>340797.24033624789</v>
      </c>
      <c r="I166" s="15">
        <v>231226.82325000002</v>
      </c>
      <c r="J166" s="15">
        <f>SUM(Tasaus[[#This Row],[Laskennallinen kunnallisvero, €]:[Laskennallinen kiinteistövero, €]])</f>
        <v>2977858.8643135205</v>
      </c>
      <c r="K166" s="15">
        <f>Tasaus[[#This Row],[Laskennallinen verotulo yhteensä, €]]/Tasaus[[#This Row],[Asukasluku 31.12.2023]]</f>
        <v>1736.3608538271255</v>
      </c>
      <c r="L166" s="34">
        <f>$K$11-Tasaus[[#This Row],[Laskennallinen verotulo yhteensä, €/asukas (=tasausraja)]]</f>
        <v>472.46914617287439</v>
      </c>
      <c r="M166" s="369">
        <v>425.22223155558697</v>
      </c>
      <c r="N166" s="370">
        <v>729256.12711783161</v>
      </c>
      <c r="P166" s="116"/>
      <c r="Q166" s="117"/>
      <c r="R166" s="118"/>
    </row>
    <row r="167" spans="1:18" x14ac:dyDescent="0.25">
      <c r="A167" s="266">
        <v>505</v>
      </c>
      <c r="B167" s="13" t="s">
        <v>518</v>
      </c>
      <c r="C167" s="267">
        <v>20957</v>
      </c>
      <c r="D167" s="268">
        <v>8.3000000000000007</v>
      </c>
      <c r="E167" s="14">
        <v>39230835</v>
      </c>
      <c r="F167" s="14">
        <v>472660662.65060234</v>
      </c>
      <c r="G167" s="269">
        <f>Tasaus[[#This Row],[Verotettava tulo (kunnallisvero), €]]*($D$11/100)</f>
        <v>35307751.499999993</v>
      </c>
      <c r="H167" s="14">
        <v>3067522.8631313536</v>
      </c>
      <c r="I167" s="15">
        <v>4077232.0719499998</v>
      </c>
      <c r="J167" s="15">
        <f>SUM(Tasaus[[#This Row],[Laskennallinen kunnallisvero, €]:[Laskennallinen kiinteistövero, €]])</f>
        <v>42452506.435081348</v>
      </c>
      <c r="K167" s="15">
        <f>Tasaus[[#This Row],[Laskennallinen verotulo yhteensä, €]]/Tasaus[[#This Row],[Asukasluku 31.12.2023]]</f>
        <v>2025.6957787412964</v>
      </c>
      <c r="L167" s="34">
        <f>$K$11-Tasaus[[#This Row],[Laskennallinen verotulo yhteensä, €/asukas (=tasausraja)]]</f>
        <v>183.13422125870352</v>
      </c>
      <c r="M167" s="369">
        <v>164.82079913283317</v>
      </c>
      <c r="N167" s="370">
        <v>3454149.4874267848</v>
      </c>
      <c r="P167" s="116"/>
      <c r="Q167" s="117"/>
      <c r="R167" s="118"/>
    </row>
    <row r="168" spans="1:18" x14ac:dyDescent="0.25">
      <c r="A168" s="266">
        <v>507</v>
      </c>
      <c r="B168" s="13" t="s">
        <v>519</v>
      </c>
      <c r="C168" s="267">
        <v>7099</v>
      </c>
      <c r="D168" s="268">
        <v>8.1</v>
      </c>
      <c r="E168" s="14">
        <v>10380099.41</v>
      </c>
      <c r="F168" s="14">
        <v>128149375.43209878</v>
      </c>
      <c r="G168" s="269">
        <f>Tasaus[[#This Row],[Verotettava tulo (kunnallisvero), €]]*($D$11/100)</f>
        <v>9572758.3447777797</v>
      </c>
      <c r="H168" s="14">
        <v>2413054.8781783595</v>
      </c>
      <c r="I168" s="15">
        <v>2157833.2933499999</v>
      </c>
      <c r="J168" s="15">
        <f>SUM(Tasaus[[#This Row],[Laskennallinen kunnallisvero, €]:[Laskennallinen kiinteistövero, €]])</f>
        <v>14143646.51630614</v>
      </c>
      <c r="K168" s="15">
        <f>Tasaus[[#This Row],[Laskennallinen verotulo yhteensä, €]]/Tasaus[[#This Row],[Asukasluku 31.12.2023]]</f>
        <v>1992.343501381341</v>
      </c>
      <c r="L168" s="34">
        <f>$K$11-Tasaus[[#This Row],[Laskennallinen verotulo yhteensä, €/asukas (=tasausraja)]]</f>
        <v>216.48649861865897</v>
      </c>
      <c r="M168" s="369">
        <v>194.83784875679308</v>
      </c>
      <c r="N168" s="370">
        <v>1383153.888324474</v>
      </c>
      <c r="P168" s="116"/>
      <c r="Q168" s="117"/>
      <c r="R168" s="118"/>
    </row>
    <row r="169" spans="1:18" x14ac:dyDescent="0.25">
      <c r="A169" s="266">
        <v>508</v>
      </c>
      <c r="B169" s="13" t="s">
        <v>520</v>
      </c>
      <c r="C169" s="267">
        <v>9271</v>
      </c>
      <c r="D169" s="268">
        <v>9.9</v>
      </c>
      <c r="E169" s="14">
        <v>17941607.859999999</v>
      </c>
      <c r="F169" s="14">
        <v>181228362.22222221</v>
      </c>
      <c r="G169" s="269">
        <f>Tasaus[[#This Row],[Verotettava tulo (kunnallisvero), €]]*($D$11/100)</f>
        <v>13537758.658</v>
      </c>
      <c r="H169" s="14">
        <v>5253597.195036198</v>
      </c>
      <c r="I169" s="15">
        <v>1647098.07555</v>
      </c>
      <c r="J169" s="15">
        <f>SUM(Tasaus[[#This Row],[Laskennallinen kunnallisvero, €]:[Laskennallinen kiinteistövero, €]])</f>
        <v>20438453.9285862</v>
      </c>
      <c r="K169" s="15">
        <f>Tasaus[[#This Row],[Laskennallinen verotulo yhteensä, €]]/Tasaus[[#This Row],[Asukasluku 31.12.2023]]</f>
        <v>2204.5576451932047</v>
      </c>
      <c r="L169" s="34">
        <f>$K$11-Tasaus[[#This Row],[Laskennallinen verotulo yhteensä, €/asukas (=tasausraja)]]</f>
        <v>4.2723548067951924</v>
      </c>
      <c r="M169" s="369">
        <v>3.8451193261156731</v>
      </c>
      <c r="N169" s="370">
        <v>35648.101272418404</v>
      </c>
      <c r="P169" s="116"/>
      <c r="Q169" s="117"/>
      <c r="R169" s="118"/>
    </row>
    <row r="170" spans="1:18" x14ac:dyDescent="0.25">
      <c r="A170" s="266">
        <v>529</v>
      </c>
      <c r="B170" s="13" t="s">
        <v>521</v>
      </c>
      <c r="C170" s="267">
        <v>19999</v>
      </c>
      <c r="D170" s="268">
        <v>6.4</v>
      </c>
      <c r="E170" s="14">
        <v>33919825.630000003</v>
      </c>
      <c r="F170" s="14">
        <v>529997275.46875006</v>
      </c>
      <c r="G170" s="269">
        <f>Tasaus[[#This Row],[Verotettava tulo (kunnallisvero), €]]*($D$11/100)</f>
        <v>39590796.47751563</v>
      </c>
      <c r="H170" s="14">
        <v>6049167.3328093272</v>
      </c>
      <c r="I170" s="15">
        <v>4505765.9836000009</v>
      </c>
      <c r="J170" s="15">
        <f>SUM(Tasaus[[#This Row],[Laskennallinen kunnallisvero, €]:[Laskennallinen kiinteistövero, €]])</f>
        <v>50145729.793924958</v>
      </c>
      <c r="K170" s="15">
        <f>Tasaus[[#This Row],[Laskennallinen verotulo yhteensä, €]]/Tasaus[[#This Row],[Asukasluku 31.12.2023]]</f>
        <v>2507.4118602892622</v>
      </c>
      <c r="L170" s="34">
        <f>$K$11-Tasaus[[#This Row],[Laskennallinen verotulo yhteensä, €/asukas (=tasausraja)]]</f>
        <v>-298.58186028926229</v>
      </c>
      <c r="M170" s="369">
        <v>-29.85818602892623</v>
      </c>
      <c r="N170" s="370">
        <v>-597133.86239249574</v>
      </c>
      <c r="P170" s="116"/>
      <c r="Q170" s="117"/>
      <c r="R170" s="118"/>
    </row>
    <row r="171" spans="1:18" x14ac:dyDescent="0.25">
      <c r="A171" s="266">
        <v>531</v>
      </c>
      <c r="B171" s="13" t="s">
        <v>522</v>
      </c>
      <c r="C171" s="267">
        <v>4966</v>
      </c>
      <c r="D171" s="268">
        <v>9.1</v>
      </c>
      <c r="E171" s="14">
        <v>9210041.3699999992</v>
      </c>
      <c r="F171" s="14">
        <v>101209245.82417582</v>
      </c>
      <c r="G171" s="269">
        <f>Tasaus[[#This Row],[Verotettava tulo (kunnallisvero), €]]*($D$11/100)</f>
        <v>7560330.6630659336</v>
      </c>
      <c r="H171" s="14">
        <v>652770.36063712637</v>
      </c>
      <c r="I171" s="15">
        <v>634369.09105000005</v>
      </c>
      <c r="J171" s="15">
        <f>SUM(Tasaus[[#This Row],[Laskennallinen kunnallisvero, €]:[Laskennallinen kiinteistövero, €]])</f>
        <v>8847470.11475306</v>
      </c>
      <c r="K171" s="15">
        <f>Tasaus[[#This Row],[Laskennallinen verotulo yhteensä, €]]/Tasaus[[#This Row],[Asukasluku 31.12.2023]]</f>
        <v>1781.6089639051672</v>
      </c>
      <c r="L171" s="34">
        <f>$K$11-Tasaus[[#This Row],[Laskennallinen verotulo yhteensä, €/asukas (=tasausraja)]]</f>
        <v>427.2210360948327</v>
      </c>
      <c r="M171" s="369">
        <v>384.49893248534943</v>
      </c>
      <c r="N171" s="370">
        <v>1909421.6987222452</v>
      </c>
      <c r="P171" s="116"/>
      <c r="Q171" s="117"/>
      <c r="R171" s="118"/>
    </row>
    <row r="172" spans="1:18" x14ac:dyDescent="0.25">
      <c r="A172" s="266">
        <v>535</v>
      </c>
      <c r="B172" s="13" t="s">
        <v>523</v>
      </c>
      <c r="C172" s="267">
        <v>10454</v>
      </c>
      <c r="D172" s="268">
        <v>9.9</v>
      </c>
      <c r="E172" s="14">
        <v>17156337.059999999</v>
      </c>
      <c r="F172" s="14">
        <v>173296333.93939391</v>
      </c>
      <c r="G172" s="269">
        <f>Tasaus[[#This Row],[Verotettava tulo (kunnallisvero), €]]*($D$11/100)</f>
        <v>12945236.145272726</v>
      </c>
      <c r="H172" s="14">
        <v>1436217.7584606258</v>
      </c>
      <c r="I172" s="15">
        <v>1403525.42295</v>
      </c>
      <c r="J172" s="15">
        <f>SUM(Tasaus[[#This Row],[Laskennallinen kunnallisvero, €]:[Laskennallinen kiinteistövero, €]])</f>
        <v>15784979.326683352</v>
      </c>
      <c r="K172" s="15">
        <f>Tasaus[[#This Row],[Laskennallinen verotulo yhteensä, €]]/Tasaus[[#This Row],[Asukasluku 31.12.2023]]</f>
        <v>1509.9463675801944</v>
      </c>
      <c r="L172" s="34">
        <f>$K$11-Tasaus[[#This Row],[Laskennallinen verotulo yhteensä, €/asukas (=tasausraja)]]</f>
        <v>698.88363241980551</v>
      </c>
      <c r="M172" s="369">
        <v>628.99526917782498</v>
      </c>
      <c r="N172" s="370">
        <v>6575516.5439849822</v>
      </c>
      <c r="P172" s="116"/>
      <c r="Q172" s="117"/>
      <c r="R172" s="118"/>
    </row>
    <row r="173" spans="1:18" x14ac:dyDescent="0.25">
      <c r="A173" s="266">
        <v>536</v>
      </c>
      <c r="B173" s="13" t="s">
        <v>524</v>
      </c>
      <c r="C173" s="267">
        <v>35647</v>
      </c>
      <c r="D173" s="268">
        <v>8.4</v>
      </c>
      <c r="E173" s="14">
        <v>68596086.170000002</v>
      </c>
      <c r="F173" s="14">
        <v>816620073.4523809</v>
      </c>
      <c r="G173" s="269">
        <f>Tasaus[[#This Row],[Verotettava tulo (kunnallisvero), €]]*($D$11/100)</f>
        <v>61001519.486892857</v>
      </c>
      <c r="H173" s="14">
        <v>4963353.2286198083</v>
      </c>
      <c r="I173" s="15">
        <v>5540255.5380500006</v>
      </c>
      <c r="J173" s="15">
        <f>SUM(Tasaus[[#This Row],[Laskennallinen kunnallisvero, €]:[Laskennallinen kiinteistövero, €]])</f>
        <v>71505128.253562659</v>
      </c>
      <c r="K173" s="15">
        <f>Tasaus[[#This Row],[Laskennallinen verotulo yhteensä, €]]/Tasaus[[#This Row],[Asukasluku 31.12.2023]]</f>
        <v>2005.9227495599253</v>
      </c>
      <c r="L173" s="34">
        <f>$K$11-Tasaus[[#This Row],[Laskennallinen verotulo yhteensä, €/asukas (=tasausraja)]]</f>
        <v>202.90725044007468</v>
      </c>
      <c r="M173" s="369">
        <v>182.6165253960672</v>
      </c>
      <c r="N173" s="370">
        <v>6509731.2807936072</v>
      </c>
      <c r="P173" s="116"/>
      <c r="Q173" s="117"/>
      <c r="R173" s="118"/>
    </row>
    <row r="174" spans="1:18" x14ac:dyDescent="0.25">
      <c r="A174" s="266">
        <v>538</v>
      </c>
      <c r="B174" s="13" t="s">
        <v>525</v>
      </c>
      <c r="C174" s="267">
        <v>4695</v>
      </c>
      <c r="D174" s="268">
        <v>9.1</v>
      </c>
      <c r="E174" s="14">
        <v>9307445.3100000005</v>
      </c>
      <c r="F174" s="14">
        <v>102279618.79120879</v>
      </c>
      <c r="G174" s="269">
        <f>Tasaus[[#This Row],[Verotettava tulo (kunnallisvero), €]]*($D$11/100)</f>
        <v>7640287.5237032967</v>
      </c>
      <c r="H174" s="14">
        <v>263499.31841756013</v>
      </c>
      <c r="I174" s="15">
        <v>533120.40550000011</v>
      </c>
      <c r="J174" s="15">
        <f>SUM(Tasaus[[#This Row],[Laskennallinen kunnallisvero, €]:[Laskennallinen kiinteistövero, €]])</f>
        <v>8436907.2476208564</v>
      </c>
      <c r="K174" s="15">
        <f>Tasaus[[#This Row],[Laskennallinen verotulo yhteensä, €]]/Tasaus[[#This Row],[Asukasluku 31.12.2023]]</f>
        <v>1796.9983488010344</v>
      </c>
      <c r="L174" s="34">
        <f>$K$11-Tasaus[[#This Row],[Laskennallinen verotulo yhteensä, €/asukas (=tasausraja)]]</f>
        <v>411.83165119896557</v>
      </c>
      <c r="M174" s="369">
        <v>370.64848607906902</v>
      </c>
      <c r="N174" s="370">
        <v>1740194.642141229</v>
      </c>
      <c r="P174" s="116"/>
      <c r="Q174" s="117"/>
      <c r="R174" s="118"/>
    </row>
    <row r="175" spans="1:18" x14ac:dyDescent="0.25">
      <c r="A175" s="266">
        <v>541</v>
      </c>
      <c r="B175" s="13" t="s">
        <v>526</v>
      </c>
      <c r="C175" s="267">
        <v>9130</v>
      </c>
      <c r="D175" s="268">
        <v>8.9</v>
      </c>
      <c r="E175" s="14">
        <v>13296097</v>
      </c>
      <c r="F175" s="14">
        <v>149394348.31460673</v>
      </c>
      <c r="G175" s="269">
        <f>Tasaus[[#This Row],[Verotettava tulo (kunnallisvero), €]]*($D$11/100)</f>
        <v>11159757.819101123</v>
      </c>
      <c r="H175" s="14">
        <v>2768816.3437935719</v>
      </c>
      <c r="I175" s="15">
        <v>1310338.4571500001</v>
      </c>
      <c r="J175" s="15">
        <f>SUM(Tasaus[[#This Row],[Laskennallinen kunnallisvero, €]:[Laskennallinen kiinteistövero, €]])</f>
        <v>15238912.620044697</v>
      </c>
      <c r="K175" s="15">
        <f>Tasaus[[#This Row],[Laskennallinen verotulo yhteensä, €]]/Tasaus[[#This Row],[Asukasluku 31.12.2023]]</f>
        <v>1669.1032442546218</v>
      </c>
      <c r="L175" s="34">
        <f>$K$11-Tasaus[[#This Row],[Laskennallinen verotulo yhteensä, €/asukas (=tasausraja)]]</f>
        <v>539.72675574537811</v>
      </c>
      <c r="M175" s="369">
        <v>485.75408017084033</v>
      </c>
      <c r="N175" s="370">
        <v>4434934.7519597718</v>
      </c>
      <c r="P175" s="116"/>
      <c r="Q175" s="117"/>
      <c r="R175" s="118"/>
    </row>
    <row r="176" spans="1:18" x14ac:dyDescent="0.25">
      <c r="A176" s="266">
        <v>543</v>
      </c>
      <c r="B176" s="13" t="s">
        <v>527</v>
      </c>
      <c r="C176" s="267">
        <v>44785</v>
      </c>
      <c r="D176" s="268">
        <v>7.5</v>
      </c>
      <c r="E176" s="14">
        <v>86895025.959999993</v>
      </c>
      <c r="F176" s="14">
        <v>1158600346.1333334</v>
      </c>
      <c r="G176" s="269">
        <f>Tasaus[[#This Row],[Verotettava tulo (kunnallisvero), €]]*($D$11/100)</f>
        <v>86547445.856160015</v>
      </c>
      <c r="H176" s="14">
        <v>6695638.7199890623</v>
      </c>
      <c r="I176" s="15">
        <v>7447783.9399500005</v>
      </c>
      <c r="J176" s="15">
        <f>SUM(Tasaus[[#This Row],[Laskennallinen kunnallisvero, €]:[Laskennallinen kiinteistövero, €]])</f>
        <v>100690868.51609908</v>
      </c>
      <c r="K176" s="15">
        <f>Tasaus[[#This Row],[Laskennallinen verotulo yhteensä, €]]/Tasaus[[#This Row],[Asukasluku 31.12.2023]]</f>
        <v>2248.3168140247644</v>
      </c>
      <c r="L176" s="34">
        <f>$K$11-Tasaus[[#This Row],[Laskennallinen verotulo yhteensä, €/asukas (=tasausraja)]]</f>
        <v>-39.486814024764499</v>
      </c>
      <c r="M176" s="369">
        <v>-3.9486814024764501</v>
      </c>
      <c r="N176" s="370">
        <v>-176841.69660990781</v>
      </c>
      <c r="P176" s="116"/>
      <c r="Q176" s="117"/>
      <c r="R176" s="118"/>
    </row>
    <row r="177" spans="1:18" x14ac:dyDescent="0.25">
      <c r="A177" s="266">
        <v>545</v>
      </c>
      <c r="B177" s="13" t="s">
        <v>528</v>
      </c>
      <c r="C177" s="267">
        <v>9621</v>
      </c>
      <c r="D177" s="268">
        <v>8.4</v>
      </c>
      <c r="E177" s="14">
        <v>14152960.01</v>
      </c>
      <c r="F177" s="14">
        <v>168487619.16666666</v>
      </c>
      <c r="G177" s="269">
        <f>Tasaus[[#This Row],[Verotettava tulo (kunnallisvero), €]]*($D$11/100)</f>
        <v>12586025.15175</v>
      </c>
      <c r="H177" s="14">
        <v>2462750.2563381181</v>
      </c>
      <c r="I177" s="15">
        <v>2158195.8510000003</v>
      </c>
      <c r="J177" s="15">
        <f>SUM(Tasaus[[#This Row],[Laskennallinen kunnallisvero, €]:[Laskennallinen kiinteistövero, €]])</f>
        <v>17206971.259088118</v>
      </c>
      <c r="K177" s="15">
        <f>Tasaus[[#This Row],[Laskennallinen verotulo yhteensä, €]]/Tasaus[[#This Row],[Asukasluku 31.12.2023]]</f>
        <v>1788.4805383107907</v>
      </c>
      <c r="L177" s="34">
        <f>$K$11-Tasaus[[#This Row],[Laskennallinen verotulo yhteensä, €/asukas (=tasausraja)]]</f>
        <v>420.34946168920919</v>
      </c>
      <c r="M177" s="369">
        <v>378.3145155202883</v>
      </c>
      <c r="N177" s="370">
        <v>3639763.9538206938</v>
      </c>
      <c r="P177" s="116"/>
      <c r="Q177" s="117"/>
      <c r="R177" s="118"/>
    </row>
    <row r="178" spans="1:18" x14ac:dyDescent="0.25">
      <c r="A178" s="266">
        <v>560</v>
      </c>
      <c r="B178" s="13" t="s">
        <v>529</v>
      </c>
      <c r="C178" s="267">
        <v>15669</v>
      </c>
      <c r="D178" s="268">
        <v>8.6999999999999993</v>
      </c>
      <c r="E178" s="14">
        <v>26732967.09</v>
      </c>
      <c r="F178" s="14">
        <v>307275483.79310346</v>
      </c>
      <c r="G178" s="269">
        <f>Tasaus[[#This Row],[Verotettava tulo (kunnallisvero), €]]*($D$11/100)</f>
        <v>22953478.63934483</v>
      </c>
      <c r="H178" s="14">
        <v>2175076.7811197843</v>
      </c>
      <c r="I178" s="15">
        <v>2380288.6873499998</v>
      </c>
      <c r="J178" s="15">
        <f>SUM(Tasaus[[#This Row],[Laskennallinen kunnallisvero, €]:[Laskennallinen kiinteistövero, €]])</f>
        <v>27508844.107814614</v>
      </c>
      <c r="K178" s="15">
        <f>Tasaus[[#This Row],[Laskennallinen verotulo yhteensä, €]]/Tasaus[[#This Row],[Asukasluku 31.12.2023]]</f>
        <v>1755.6221908108121</v>
      </c>
      <c r="L178" s="34">
        <f>$K$11-Tasaus[[#This Row],[Laskennallinen verotulo yhteensä, €/asukas (=tasausraja)]]</f>
        <v>453.20780918918786</v>
      </c>
      <c r="M178" s="369">
        <v>407.88702827026907</v>
      </c>
      <c r="N178" s="370">
        <v>6391181.8459668458</v>
      </c>
      <c r="P178" s="116"/>
      <c r="Q178" s="117"/>
      <c r="R178" s="118"/>
    </row>
    <row r="179" spans="1:18" x14ac:dyDescent="0.25">
      <c r="A179" s="266">
        <v>561</v>
      </c>
      <c r="B179" s="13" t="s">
        <v>530</v>
      </c>
      <c r="C179" s="267">
        <v>1315</v>
      </c>
      <c r="D179" s="268">
        <v>8.4</v>
      </c>
      <c r="E179" s="14">
        <v>1976896.01</v>
      </c>
      <c r="F179" s="14">
        <v>23534476.30952381</v>
      </c>
      <c r="G179" s="269">
        <f>Tasaus[[#This Row],[Verotettava tulo (kunnallisvero), €]]*($D$11/100)</f>
        <v>1758025.3803214286</v>
      </c>
      <c r="H179" s="14">
        <v>350283.38064983784</v>
      </c>
      <c r="I179" s="15">
        <v>269306.65150000004</v>
      </c>
      <c r="J179" s="15">
        <f>SUM(Tasaus[[#This Row],[Laskennallinen kunnallisvero, €]:[Laskennallinen kiinteistövero, €]])</f>
        <v>2377615.4124712665</v>
      </c>
      <c r="K179" s="15">
        <f>Tasaus[[#This Row],[Laskennallinen verotulo yhteensä, €]]/Tasaus[[#This Row],[Asukasluku 31.12.2023]]</f>
        <v>1808.07255701237</v>
      </c>
      <c r="L179" s="34">
        <f>$K$11-Tasaus[[#This Row],[Laskennallinen verotulo yhteensä, €/asukas (=tasausraja)]]</f>
        <v>400.75744298762993</v>
      </c>
      <c r="M179" s="369">
        <v>360.68169868886696</v>
      </c>
      <c r="N179" s="370">
        <v>474296.43377586006</v>
      </c>
      <c r="P179" s="116"/>
      <c r="Q179" s="117"/>
      <c r="R179" s="118"/>
    </row>
    <row r="180" spans="1:18" x14ac:dyDescent="0.25">
      <c r="A180" s="266">
        <v>562</v>
      </c>
      <c r="B180" s="13" t="s">
        <v>180</v>
      </c>
      <c r="C180" s="267">
        <v>8839</v>
      </c>
      <c r="D180" s="268">
        <v>9.4</v>
      </c>
      <c r="E180" s="14">
        <v>16187923.310000001</v>
      </c>
      <c r="F180" s="14">
        <v>172211950.10638297</v>
      </c>
      <c r="G180" s="269">
        <f>Tasaus[[#This Row],[Verotettava tulo (kunnallisvero), €]]*($D$11/100)</f>
        <v>12864232.672946809</v>
      </c>
      <c r="H180" s="14">
        <v>1428701.4140981669</v>
      </c>
      <c r="I180" s="15">
        <v>1588965.5885500002</v>
      </c>
      <c r="J180" s="15">
        <f>SUM(Tasaus[[#This Row],[Laskennallinen kunnallisvero, €]:[Laskennallinen kiinteistövero, €]])</f>
        <v>15881899.675594976</v>
      </c>
      <c r="K180" s="15">
        <f>Tasaus[[#This Row],[Laskennallinen verotulo yhteensä, €]]/Tasaus[[#This Row],[Asukasluku 31.12.2023]]</f>
        <v>1796.7982436469031</v>
      </c>
      <c r="L180" s="34">
        <f>$K$11-Tasaus[[#This Row],[Laskennallinen verotulo yhteensä, €/asukas (=tasausraja)]]</f>
        <v>412.03175635309685</v>
      </c>
      <c r="M180" s="369">
        <v>370.82858071778719</v>
      </c>
      <c r="N180" s="370">
        <v>3277753.824964521</v>
      </c>
      <c r="P180" s="116"/>
      <c r="Q180" s="117"/>
      <c r="R180" s="118"/>
    </row>
    <row r="181" spans="1:18" x14ac:dyDescent="0.25">
      <c r="A181" s="266">
        <v>563</v>
      </c>
      <c r="B181" s="13" t="s">
        <v>531</v>
      </c>
      <c r="C181" s="267">
        <v>6978</v>
      </c>
      <c r="D181" s="268">
        <v>10</v>
      </c>
      <c r="E181" s="14">
        <v>12388809.800000001</v>
      </c>
      <c r="F181" s="14">
        <v>123888098</v>
      </c>
      <c r="G181" s="269">
        <f>Tasaus[[#This Row],[Verotettava tulo (kunnallisvero), €]]*($D$11/100)</f>
        <v>9254440.9206000008</v>
      </c>
      <c r="H181" s="14">
        <v>1527160.4283362734</v>
      </c>
      <c r="I181" s="15">
        <v>1061337.1338</v>
      </c>
      <c r="J181" s="15">
        <f>SUM(Tasaus[[#This Row],[Laskennallinen kunnallisvero, €]:[Laskennallinen kiinteistövero, €]])</f>
        <v>11842938.482736275</v>
      </c>
      <c r="K181" s="15">
        <f>Tasaus[[#This Row],[Laskennallinen verotulo yhteensä, €]]/Tasaus[[#This Row],[Asukasluku 31.12.2023]]</f>
        <v>1697.1823563680532</v>
      </c>
      <c r="L181" s="34">
        <f>$K$11-Tasaus[[#This Row],[Laskennallinen verotulo yhteensä, €/asukas (=tasausraja)]]</f>
        <v>511.64764363194672</v>
      </c>
      <c r="M181" s="369">
        <v>460.48287926875207</v>
      </c>
      <c r="N181" s="370">
        <v>3213249.5315373521</v>
      </c>
      <c r="P181" s="116"/>
      <c r="Q181" s="117"/>
      <c r="R181" s="118"/>
    </row>
    <row r="182" spans="1:18" x14ac:dyDescent="0.25">
      <c r="A182" s="266">
        <v>564</v>
      </c>
      <c r="B182" s="13" t="s">
        <v>532</v>
      </c>
      <c r="C182" s="267">
        <v>214633</v>
      </c>
      <c r="D182" s="268">
        <v>7.9</v>
      </c>
      <c r="E182" s="14">
        <v>373760017.02999997</v>
      </c>
      <c r="F182" s="14">
        <v>4731139456.0759487</v>
      </c>
      <c r="G182" s="269">
        <f>Tasaus[[#This Row],[Verotettava tulo (kunnallisvero), €]]*($D$11/100)</f>
        <v>353416117.36887336</v>
      </c>
      <c r="H182" s="14">
        <v>40584485.99343729</v>
      </c>
      <c r="I182" s="15">
        <v>36652113.878200002</v>
      </c>
      <c r="J182" s="15">
        <f>SUM(Tasaus[[#This Row],[Laskennallinen kunnallisvero, €]:[Laskennallinen kiinteistövero, €]])</f>
        <v>430652717.24051064</v>
      </c>
      <c r="K182" s="15">
        <f>Tasaus[[#This Row],[Laskennallinen verotulo yhteensä, €]]/Tasaus[[#This Row],[Asukasluku 31.12.2023]]</f>
        <v>2006.4608761956952</v>
      </c>
      <c r="L182" s="34">
        <f>$K$11-Tasaus[[#This Row],[Laskennallinen verotulo yhteensä, €/asukas (=tasausraja)]]</f>
        <v>202.36912380430476</v>
      </c>
      <c r="M182" s="369">
        <v>182.13221142387428</v>
      </c>
      <c r="N182" s="370">
        <v>39091582.934540406</v>
      </c>
      <c r="P182" s="116"/>
      <c r="Q182" s="117"/>
      <c r="R182" s="118"/>
    </row>
    <row r="183" spans="1:18" x14ac:dyDescent="0.25">
      <c r="A183" s="266">
        <v>576</v>
      </c>
      <c r="B183" s="13" t="s">
        <v>533</v>
      </c>
      <c r="C183" s="267">
        <v>2726</v>
      </c>
      <c r="D183" s="268">
        <v>8.4</v>
      </c>
      <c r="E183" s="14">
        <v>3888437.16</v>
      </c>
      <c r="F183" s="14">
        <v>46290918.571428567</v>
      </c>
      <c r="G183" s="269">
        <f>Tasaus[[#This Row],[Verotettava tulo (kunnallisvero), €]]*($D$11/100)</f>
        <v>3457931.617285714</v>
      </c>
      <c r="H183" s="14">
        <v>762137.26714261982</v>
      </c>
      <c r="I183" s="15">
        <v>901897.76570000011</v>
      </c>
      <c r="J183" s="15">
        <f>SUM(Tasaus[[#This Row],[Laskennallinen kunnallisvero, €]:[Laskennallinen kiinteistövero, €]])</f>
        <v>5121966.6501283338</v>
      </c>
      <c r="K183" s="15">
        <f>Tasaus[[#This Row],[Laskennallinen verotulo yhteensä, €]]/Tasaus[[#This Row],[Asukasluku 31.12.2023]]</f>
        <v>1878.9312729744438</v>
      </c>
      <c r="L183" s="34">
        <f>$K$11-Tasaus[[#This Row],[Laskennallinen verotulo yhteensä, €/asukas (=tasausraja)]]</f>
        <v>329.89872702555613</v>
      </c>
      <c r="M183" s="369">
        <v>296.90885432300053</v>
      </c>
      <c r="N183" s="370">
        <v>809373.53688449948</v>
      </c>
      <c r="P183" s="116"/>
      <c r="Q183" s="117"/>
      <c r="R183" s="118"/>
    </row>
    <row r="184" spans="1:18" x14ac:dyDescent="0.25">
      <c r="A184" s="266">
        <v>577</v>
      </c>
      <c r="B184" s="13" t="s">
        <v>534</v>
      </c>
      <c r="C184" s="267">
        <v>11236</v>
      </c>
      <c r="D184" s="268">
        <v>8.1999999999999993</v>
      </c>
      <c r="E184" s="14">
        <v>20797384.48</v>
      </c>
      <c r="F184" s="14">
        <v>253626640.00000003</v>
      </c>
      <c r="G184" s="269">
        <f>Tasaus[[#This Row],[Verotettava tulo (kunnallisvero), €]]*($D$11/100)</f>
        <v>18945910.008000001</v>
      </c>
      <c r="H184" s="14">
        <v>1167193.0867034579</v>
      </c>
      <c r="I184" s="15">
        <v>1490288.5501000003</v>
      </c>
      <c r="J184" s="15">
        <f>SUM(Tasaus[[#This Row],[Laskennallinen kunnallisvero, €]:[Laskennallinen kiinteistövero, €]])</f>
        <v>21603391.644803457</v>
      </c>
      <c r="K184" s="15">
        <f>Tasaus[[#This Row],[Laskennallinen verotulo yhteensä, €]]/Tasaus[[#This Row],[Asukasluku 31.12.2023]]</f>
        <v>1922.6941656108452</v>
      </c>
      <c r="L184" s="34">
        <f>$K$11-Tasaus[[#This Row],[Laskennallinen verotulo yhteensä, €/asukas (=tasausraja)]]</f>
        <v>286.13583438915475</v>
      </c>
      <c r="M184" s="369">
        <v>257.52225095023931</v>
      </c>
      <c r="N184" s="370">
        <v>2893520.0116768889</v>
      </c>
      <c r="P184" s="116"/>
      <c r="Q184" s="117"/>
      <c r="R184" s="118"/>
    </row>
    <row r="185" spans="1:18" x14ac:dyDescent="0.25">
      <c r="A185" s="266">
        <v>578</v>
      </c>
      <c r="B185" s="13" t="s">
        <v>535</v>
      </c>
      <c r="C185" s="267">
        <v>3037</v>
      </c>
      <c r="D185" s="268">
        <v>9.4</v>
      </c>
      <c r="E185" s="14">
        <v>4883201.78</v>
      </c>
      <c r="F185" s="14">
        <v>51948955.106382973</v>
      </c>
      <c r="G185" s="269">
        <f>Tasaus[[#This Row],[Verotettava tulo (kunnallisvero), €]]*($D$11/100)</f>
        <v>3880586.9464468081</v>
      </c>
      <c r="H185" s="14">
        <v>403114.11549047887</v>
      </c>
      <c r="I185" s="15">
        <v>538017.84199999995</v>
      </c>
      <c r="J185" s="15">
        <f>SUM(Tasaus[[#This Row],[Laskennallinen kunnallisvero, €]:[Laskennallinen kiinteistövero, €]])</f>
        <v>4821718.9039372867</v>
      </c>
      <c r="K185" s="15">
        <f>Tasaus[[#This Row],[Laskennallinen verotulo yhteensä, €]]/Tasaus[[#This Row],[Asukasluku 31.12.2023]]</f>
        <v>1587.6585129856064</v>
      </c>
      <c r="L185" s="34">
        <f>$K$11-Tasaus[[#This Row],[Laskennallinen verotulo yhteensä, €/asukas (=tasausraja)]]</f>
        <v>621.17148701439351</v>
      </c>
      <c r="M185" s="369">
        <v>559.0543383129542</v>
      </c>
      <c r="N185" s="370">
        <v>1697848.0254564418</v>
      </c>
      <c r="P185" s="116"/>
      <c r="Q185" s="117"/>
      <c r="R185" s="118"/>
    </row>
    <row r="186" spans="1:18" x14ac:dyDescent="0.25">
      <c r="A186" s="266">
        <v>580</v>
      </c>
      <c r="B186" s="13" t="s">
        <v>536</v>
      </c>
      <c r="C186" s="267">
        <v>4366</v>
      </c>
      <c r="D186" s="268">
        <v>9.5</v>
      </c>
      <c r="E186" s="14">
        <v>7097560.25</v>
      </c>
      <c r="F186" s="14">
        <v>74711160.526315793</v>
      </c>
      <c r="G186" s="269">
        <f>Tasaus[[#This Row],[Verotettava tulo (kunnallisvero), €]]*($D$11/100)</f>
        <v>5580923.6913157897</v>
      </c>
      <c r="H186" s="14">
        <v>952581.88335688796</v>
      </c>
      <c r="I186" s="15">
        <v>798411.3912500001</v>
      </c>
      <c r="J186" s="15">
        <f>SUM(Tasaus[[#This Row],[Laskennallinen kunnallisvero, €]:[Laskennallinen kiinteistövero, €]])</f>
        <v>7331916.9659226779</v>
      </c>
      <c r="K186" s="15">
        <f>Tasaus[[#This Row],[Laskennallinen verotulo yhteensä, €]]/Tasaus[[#This Row],[Asukasluku 31.12.2023]]</f>
        <v>1679.3213389653408</v>
      </c>
      <c r="L186" s="34">
        <f>$K$11-Tasaus[[#This Row],[Laskennallinen verotulo yhteensä, €/asukas (=tasausraja)]]</f>
        <v>529.5086610346591</v>
      </c>
      <c r="M186" s="369">
        <v>476.5577949311932</v>
      </c>
      <c r="N186" s="370">
        <v>2080651.3326695894</v>
      </c>
      <c r="P186" s="116"/>
      <c r="Q186" s="117"/>
      <c r="R186" s="118"/>
    </row>
    <row r="187" spans="1:18" x14ac:dyDescent="0.25">
      <c r="A187" s="266">
        <v>581</v>
      </c>
      <c r="B187" s="13" t="s">
        <v>537</v>
      </c>
      <c r="C187" s="267">
        <v>6123</v>
      </c>
      <c r="D187" s="268">
        <v>9.4</v>
      </c>
      <c r="E187" s="14">
        <v>10061822.02</v>
      </c>
      <c r="F187" s="14">
        <v>107040659.78723404</v>
      </c>
      <c r="G187" s="269">
        <f>Tasaus[[#This Row],[Verotettava tulo (kunnallisvero), €]]*($D$11/100)</f>
        <v>7995937.2861063825</v>
      </c>
      <c r="H187" s="14">
        <v>1903972.3008963668</v>
      </c>
      <c r="I187" s="15">
        <v>1129783.108</v>
      </c>
      <c r="J187" s="15">
        <f>SUM(Tasaus[[#This Row],[Laskennallinen kunnallisvero, €]:[Laskennallinen kiinteistövero, €]])</f>
        <v>11029692.69500275</v>
      </c>
      <c r="K187" s="15">
        <f>Tasaus[[#This Row],[Laskennallinen verotulo yhteensä, €]]/Tasaus[[#This Row],[Asukasluku 31.12.2023]]</f>
        <v>1801.3543516254695</v>
      </c>
      <c r="L187" s="34">
        <f>$K$11-Tasaus[[#This Row],[Laskennallinen verotulo yhteensä, €/asukas (=tasausraja)]]</f>
        <v>407.47564837453046</v>
      </c>
      <c r="M187" s="369">
        <v>366.72808353707745</v>
      </c>
      <c r="N187" s="370">
        <v>2245476.0554975253</v>
      </c>
      <c r="P187" s="116"/>
      <c r="Q187" s="117"/>
      <c r="R187" s="118"/>
    </row>
    <row r="188" spans="1:18" x14ac:dyDescent="0.25">
      <c r="A188" s="266">
        <v>583</v>
      </c>
      <c r="B188" s="13" t="s">
        <v>538</v>
      </c>
      <c r="C188" s="267">
        <v>912</v>
      </c>
      <c r="D188" s="268">
        <v>9.1</v>
      </c>
      <c r="E188" s="14">
        <v>1638266.37</v>
      </c>
      <c r="F188" s="14">
        <v>18002927.142857142</v>
      </c>
      <c r="G188" s="269">
        <f>Tasaus[[#This Row],[Verotettava tulo (kunnallisvero), €]]*($D$11/100)</f>
        <v>1344818.6575714285</v>
      </c>
      <c r="H188" s="14">
        <v>238533.20607981613</v>
      </c>
      <c r="I188" s="15">
        <v>529222.22505000012</v>
      </c>
      <c r="J188" s="15">
        <f>SUM(Tasaus[[#This Row],[Laskennallinen kunnallisvero, €]:[Laskennallinen kiinteistövero, €]])</f>
        <v>2112574.0887012449</v>
      </c>
      <c r="K188" s="15">
        <f>Tasaus[[#This Row],[Laskennallinen verotulo yhteensä, €]]/Tasaus[[#This Row],[Asukasluku 31.12.2023]]</f>
        <v>2316.4189569092596</v>
      </c>
      <c r="L188" s="34">
        <f>$K$11-Tasaus[[#This Row],[Laskennallinen verotulo yhteensä, €/asukas (=tasausraja)]]</f>
        <v>-107.58895690925965</v>
      </c>
      <c r="M188" s="369">
        <v>-10.758895690925966</v>
      </c>
      <c r="N188" s="370">
        <v>-9812.1128701244816</v>
      </c>
      <c r="P188" s="116"/>
      <c r="Q188" s="117"/>
      <c r="R188" s="118"/>
    </row>
    <row r="189" spans="1:18" x14ac:dyDescent="0.25">
      <c r="A189" s="266">
        <v>584</v>
      </c>
      <c r="B189" s="13" t="s">
        <v>539</v>
      </c>
      <c r="C189" s="267">
        <v>2578</v>
      </c>
      <c r="D189" s="268">
        <v>9.3000000000000007</v>
      </c>
      <c r="E189" s="14">
        <v>3427797.62</v>
      </c>
      <c r="F189" s="14">
        <v>36858038.92473118</v>
      </c>
      <c r="G189" s="269">
        <f>Tasaus[[#This Row],[Verotettava tulo (kunnallisvero), €]]*($D$11/100)</f>
        <v>2753295.5076774191</v>
      </c>
      <c r="H189" s="14">
        <v>606226.82421403262</v>
      </c>
      <c r="I189" s="15">
        <v>317464.99719999998</v>
      </c>
      <c r="J189" s="15">
        <f>SUM(Tasaus[[#This Row],[Laskennallinen kunnallisvero, €]:[Laskennallinen kiinteistövero, €]])</f>
        <v>3676987.3290914521</v>
      </c>
      <c r="K189" s="15">
        <f>Tasaus[[#This Row],[Laskennallinen verotulo yhteensä, €]]/Tasaus[[#This Row],[Asukasluku 31.12.2023]]</f>
        <v>1426.2945419284142</v>
      </c>
      <c r="L189" s="34">
        <f>$K$11-Tasaus[[#This Row],[Laskennallinen verotulo yhteensä, €/asukas (=tasausraja)]]</f>
        <v>782.53545807158571</v>
      </c>
      <c r="M189" s="369">
        <v>704.28191226442721</v>
      </c>
      <c r="N189" s="370">
        <v>1815638.7698176934</v>
      </c>
      <c r="P189" s="116"/>
      <c r="Q189" s="117"/>
      <c r="R189" s="118"/>
    </row>
    <row r="190" spans="1:18" x14ac:dyDescent="0.25">
      <c r="A190" s="266">
        <v>592</v>
      </c>
      <c r="B190" s="13" t="s">
        <v>540</v>
      </c>
      <c r="C190" s="267">
        <v>3596</v>
      </c>
      <c r="D190" s="268">
        <v>9.9</v>
      </c>
      <c r="E190" s="14">
        <v>6542148.5800000001</v>
      </c>
      <c r="F190" s="14">
        <v>66082308.888888888</v>
      </c>
      <c r="G190" s="269">
        <f>Tasaus[[#This Row],[Verotettava tulo (kunnallisvero), €]]*($D$11/100)</f>
        <v>4936348.4740000004</v>
      </c>
      <c r="H190" s="14">
        <v>542897.29563317401</v>
      </c>
      <c r="I190" s="15">
        <v>520518.09785000008</v>
      </c>
      <c r="J190" s="15">
        <f>SUM(Tasaus[[#This Row],[Laskennallinen kunnallisvero, €]:[Laskennallinen kiinteistövero, €]])</f>
        <v>5999763.8674831744</v>
      </c>
      <c r="K190" s="15">
        <f>Tasaus[[#This Row],[Laskennallinen verotulo yhteensä, €]]/Tasaus[[#This Row],[Asukasluku 31.12.2023]]</f>
        <v>1668.4549130932076</v>
      </c>
      <c r="L190" s="34">
        <f>$K$11-Tasaus[[#This Row],[Laskennallinen verotulo yhteensä, €/asukas (=tasausraja)]]</f>
        <v>540.37508690679238</v>
      </c>
      <c r="M190" s="369">
        <v>486.33757821611317</v>
      </c>
      <c r="N190" s="370">
        <v>1748869.931265143</v>
      </c>
      <c r="P190" s="116"/>
      <c r="Q190" s="117"/>
      <c r="R190" s="118"/>
    </row>
    <row r="191" spans="1:18" x14ac:dyDescent="0.25">
      <c r="A191" s="266">
        <v>593</v>
      </c>
      <c r="B191" s="13" t="s">
        <v>541</v>
      </c>
      <c r="C191" s="267">
        <v>17050</v>
      </c>
      <c r="D191" s="268">
        <v>9.4</v>
      </c>
      <c r="E191" s="14">
        <v>30606477.73</v>
      </c>
      <c r="F191" s="14">
        <v>325600826.91489363</v>
      </c>
      <c r="G191" s="269">
        <f>Tasaus[[#This Row],[Verotettava tulo (kunnallisvero), €]]*($D$11/100)</f>
        <v>24322381.770542555</v>
      </c>
      <c r="H191" s="14">
        <v>3117349.6170928059</v>
      </c>
      <c r="I191" s="15">
        <v>2666245.1379499999</v>
      </c>
      <c r="J191" s="15">
        <f>SUM(Tasaus[[#This Row],[Laskennallinen kunnallisvero, €]:[Laskennallinen kiinteistövero, €]])</f>
        <v>30105976.525585361</v>
      </c>
      <c r="K191" s="15">
        <f>Tasaus[[#This Row],[Laskennallinen verotulo yhteensä, €]]/Tasaus[[#This Row],[Asukasluku 31.12.2023]]</f>
        <v>1765.7464237879976</v>
      </c>
      <c r="L191" s="34">
        <f>$K$11-Tasaus[[#This Row],[Laskennallinen verotulo yhteensä, €/asukas (=tasausraja)]]</f>
        <v>443.0835762120023</v>
      </c>
      <c r="M191" s="369">
        <v>398.77521859080207</v>
      </c>
      <c r="N191" s="370">
        <v>6799117.4769731751</v>
      </c>
      <c r="P191" s="116"/>
      <c r="Q191" s="117"/>
      <c r="R191" s="118"/>
    </row>
    <row r="192" spans="1:18" x14ac:dyDescent="0.25">
      <c r="A192" s="266">
        <v>595</v>
      </c>
      <c r="B192" s="13" t="s">
        <v>542</v>
      </c>
      <c r="C192" s="267">
        <v>4073</v>
      </c>
      <c r="D192" s="268">
        <v>9.1</v>
      </c>
      <c r="E192" s="14">
        <v>5459277.04</v>
      </c>
      <c r="F192" s="14">
        <v>59992055.384615384</v>
      </c>
      <c r="G192" s="269">
        <f>Tasaus[[#This Row],[Verotettava tulo (kunnallisvero), €]]*($D$11/100)</f>
        <v>4481406.5372307692</v>
      </c>
      <c r="H192" s="14">
        <v>1177384.8883334438</v>
      </c>
      <c r="I192" s="15">
        <v>690421.3639</v>
      </c>
      <c r="J192" s="15">
        <f>SUM(Tasaus[[#This Row],[Laskennallinen kunnallisvero, €]:[Laskennallinen kiinteistövero, €]])</f>
        <v>6349212.789464213</v>
      </c>
      <c r="K192" s="15">
        <f>Tasaus[[#This Row],[Laskennallinen verotulo yhteensä, €]]/Tasaus[[#This Row],[Asukasluku 31.12.2023]]</f>
        <v>1558.8541098610883</v>
      </c>
      <c r="L192" s="34">
        <f>$K$11-Tasaus[[#This Row],[Laskennallinen verotulo yhteensä, €/asukas (=tasausraja)]]</f>
        <v>649.97589013891161</v>
      </c>
      <c r="M192" s="369">
        <v>584.97830112502049</v>
      </c>
      <c r="N192" s="370">
        <v>2382616.6204822087</v>
      </c>
      <c r="P192" s="116"/>
      <c r="Q192" s="117"/>
      <c r="R192" s="118"/>
    </row>
    <row r="193" spans="1:18" x14ac:dyDescent="0.25">
      <c r="A193" s="266">
        <v>598</v>
      </c>
      <c r="B193" s="13" t="s">
        <v>543</v>
      </c>
      <c r="C193" s="267">
        <v>19475</v>
      </c>
      <c r="D193" s="268">
        <v>9</v>
      </c>
      <c r="E193" s="14">
        <v>36609703.229999997</v>
      </c>
      <c r="F193" s="14">
        <v>406774480.33333325</v>
      </c>
      <c r="G193" s="269">
        <f>Tasaus[[#This Row],[Verotettava tulo (kunnallisvero), €]]*($D$11/100)</f>
        <v>30386053.680899996</v>
      </c>
      <c r="H193" s="14">
        <v>7439943.3621465946</v>
      </c>
      <c r="I193" s="15">
        <v>3407262.5786499996</v>
      </c>
      <c r="J193" s="15">
        <f>SUM(Tasaus[[#This Row],[Laskennallinen kunnallisvero, €]:[Laskennallinen kiinteistövero, €]])</f>
        <v>41233259.621696591</v>
      </c>
      <c r="K193" s="15">
        <f>Tasaus[[#This Row],[Laskennallinen verotulo yhteensä, €]]/Tasaus[[#This Row],[Asukasluku 31.12.2023]]</f>
        <v>2117.2405454016221</v>
      </c>
      <c r="L193" s="34">
        <f>$K$11-Tasaus[[#This Row],[Laskennallinen verotulo yhteensä, €/asukas (=tasausraja)]]</f>
        <v>91.58945459837787</v>
      </c>
      <c r="M193" s="369">
        <v>82.430509138540089</v>
      </c>
      <c r="N193" s="370">
        <v>1605334.1654730681</v>
      </c>
      <c r="P193" s="116"/>
      <c r="Q193" s="117"/>
      <c r="R193" s="118"/>
    </row>
    <row r="194" spans="1:18" x14ac:dyDescent="0.25">
      <c r="A194" s="266">
        <v>599</v>
      </c>
      <c r="B194" s="13" t="s">
        <v>544</v>
      </c>
      <c r="C194" s="267">
        <v>11225</v>
      </c>
      <c r="D194" s="268">
        <v>9</v>
      </c>
      <c r="E194" s="14">
        <v>18408082.43</v>
      </c>
      <c r="F194" s="14">
        <v>204534249.22222221</v>
      </c>
      <c r="G194" s="269">
        <f>Tasaus[[#This Row],[Verotettava tulo (kunnallisvero), €]]*($D$11/100)</f>
        <v>15278708.4169</v>
      </c>
      <c r="H194" s="14">
        <v>2297709.11108439</v>
      </c>
      <c r="I194" s="15">
        <v>1534384.8902999999</v>
      </c>
      <c r="J194" s="15">
        <f>SUM(Tasaus[[#This Row],[Laskennallinen kunnallisvero, €]:[Laskennallinen kiinteistövero, €]])</f>
        <v>19110802.418284386</v>
      </c>
      <c r="K194" s="15">
        <f>Tasaus[[#This Row],[Laskennallinen verotulo yhteensä, €]]/Tasaus[[#This Row],[Asukasluku 31.12.2023]]</f>
        <v>1702.5213735665377</v>
      </c>
      <c r="L194" s="34">
        <f>$K$11-Tasaus[[#This Row],[Laskennallinen verotulo yhteensä, €/asukas (=tasausraja)]]</f>
        <v>506.30862643346222</v>
      </c>
      <c r="M194" s="369">
        <v>455.67776379011599</v>
      </c>
      <c r="N194" s="370">
        <v>5114982.8985440517</v>
      </c>
      <c r="P194" s="116"/>
      <c r="Q194" s="117"/>
      <c r="R194" s="118"/>
    </row>
    <row r="195" spans="1:18" x14ac:dyDescent="0.25">
      <c r="A195" s="266">
        <v>601</v>
      </c>
      <c r="B195" s="13" t="s">
        <v>545</v>
      </c>
      <c r="C195" s="267">
        <v>3739</v>
      </c>
      <c r="D195" s="268">
        <v>8.4</v>
      </c>
      <c r="E195" s="14">
        <v>4930499.04</v>
      </c>
      <c r="F195" s="14">
        <v>58696417.142857142</v>
      </c>
      <c r="G195" s="269">
        <f>Tasaus[[#This Row],[Verotettava tulo (kunnallisvero), €]]*($D$11/100)</f>
        <v>4384622.3605714282</v>
      </c>
      <c r="H195" s="14">
        <v>1667076.8346440666</v>
      </c>
      <c r="I195" s="15">
        <v>562630.71284999989</v>
      </c>
      <c r="J195" s="15">
        <f>SUM(Tasaus[[#This Row],[Laskennallinen kunnallisvero, €]:[Laskennallinen kiinteistövero, €]])</f>
        <v>6614329.9080654951</v>
      </c>
      <c r="K195" s="15">
        <f>Tasaus[[#This Row],[Laskennallinen verotulo yhteensä, €]]/Tasaus[[#This Row],[Asukasluku 31.12.2023]]</f>
        <v>1769.0104060084234</v>
      </c>
      <c r="L195" s="34">
        <f>$K$11-Tasaus[[#This Row],[Laskennallinen verotulo yhteensä, €/asukas (=tasausraja)]]</f>
        <v>439.81959399157654</v>
      </c>
      <c r="M195" s="369">
        <v>395.83763459241891</v>
      </c>
      <c r="N195" s="370">
        <v>1480036.9157410543</v>
      </c>
      <c r="P195" s="116"/>
      <c r="Q195" s="117"/>
      <c r="R195" s="118"/>
    </row>
    <row r="196" spans="1:18" x14ac:dyDescent="0.25">
      <c r="A196" s="266">
        <v>604</v>
      </c>
      <c r="B196" s="13" t="s">
        <v>546</v>
      </c>
      <c r="C196" s="267">
        <v>20763</v>
      </c>
      <c r="D196" s="268">
        <v>7.9</v>
      </c>
      <c r="E196" s="14">
        <v>44897258.520000003</v>
      </c>
      <c r="F196" s="14">
        <v>568319728.10126579</v>
      </c>
      <c r="G196" s="269">
        <f>Tasaus[[#This Row],[Verotettava tulo (kunnallisvero), €]]*($D$11/100)</f>
        <v>42453483.689164557</v>
      </c>
      <c r="H196" s="14">
        <v>5432716.0732834544</v>
      </c>
      <c r="I196" s="15">
        <v>3735652.2308999998</v>
      </c>
      <c r="J196" s="15">
        <f>SUM(Tasaus[[#This Row],[Laskennallinen kunnallisvero, €]:[Laskennallinen kiinteistövero, €]])</f>
        <v>51621851.99334801</v>
      </c>
      <c r="K196" s="15">
        <f>Tasaus[[#This Row],[Laskennallinen verotulo yhteensä, €]]/Tasaus[[#This Row],[Asukasluku 31.12.2023]]</f>
        <v>2486.2424501925543</v>
      </c>
      <c r="L196" s="34">
        <f>$K$11-Tasaus[[#This Row],[Laskennallinen verotulo yhteensä, €/asukas (=tasausraja)]]</f>
        <v>-277.41245019255439</v>
      </c>
      <c r="M196" s="369">
        <v>-27.741245019255441</v>
      </c>
      <c r="N196" s="370">
        <v>-575991.47033480078</v>
      </c>
      <c r="P196" s="116"/>
      <c r="Q196" s="117"/>
      <c r="R196" s="118"/>
    </row>
    <row r="197" spans="1:18" x14ac:dyDescent="0.25">
      <c r="A197" s="266">
        <v>607</v>
      </c>
      <c r="B197" s="13" t="s">
        <v>547</v>
      </c>
      <c r="C197" s="267">
        <v>4064</v>
      </c>
      <c r="D197" s="268">
        <v>8.5</v>
      </c>
      <c r="E197" s="14">
        <v>5129459.9400000004</v>
      </c>
      <c r="F197" s="14">
        <v>60346587.52941177</v>
      </c>
      <c r="G197" s="269">
        <f>Tasaus[[#This Row],[Verotettava tulo (kunnallisvero), €]]*($D$11/100)</f>
        <v>4507890.0884470595</v>
      </c>
      <c r="H197" s="14">
        <v>933071.48340881406</v>
      </c>
      <c r="I197" s="15">
        <v>569862.44585000002</v>
      </c>
      <c r="J197" s="15">
        <f>SUM(Tasaus[[#This Row],[Laskennallinen kunnallisvero, €]:[Laskennallinen kiinteistövero, €]])</f>
        <v>6010824.0177058736</v>
      </c>
      <c r="K197" s="15">
        <f>Tasaus[[#This Row],[Laskennallinen verotulo yhteensä, €]]/Tasaus[[#This Row],[Asukasluku 31.12.2023]]</f>
        <v>1479.0413429394373</v>
      </c>
      <c r="L197" s="34">
        <f>$K$11-Tasaus[[#This Row],[Laskennallinen verotulo yhteensä, €/asukas (=tasausraja)]]</f>
        <v>729.78865706056263</v>
      </c>
      <c r="M197" s="369">
        <v>656.80979135450639</v>
      </c>
      <c r="N197" s="370">
        <v>2669274.992064714</v>
      </c>
      <c r="P197" s="116"/>
      <c r="Q197" s="117"/>
      <c r="R197" s="118"/>
    </row>
    <row r="198" spans="1:18" x14ac:dyDescent="0.25">
      <c r="A198" s="266">
        <v>608</v>
      </c>
      <c r="B198" s="13" t="s">
        <v>548</v>
      </c>
      <c r="C198" s="267">
        <v>1943</v>
      </c>
      <c r="D198" s="268">
        <v>9.9</v>
      </c>
      <c r="E198" s="14">
        <v>3315133.35</v>
      </c>
      <c r="F198" s="14">
        <v>33486195.454545453</v>
      </c>
      <c r="G198" s="269">
        <f>Tasaus[[#This Row],[Verotettava tulo (kunnallisvero), €]]*($D$11/100)</f>
        <v>2501418.8004545453</v>
      </c>
      <c r="H198" s="14">
        <v>377145.27440254757</v>
      </c>
      <c r="I198" s="15">
        <v>327790.36225000006</v>
      </c>
      <c r="J198" s="15">
        <f>SUM(Tasaus[[#This Row],[Laskennallinen kunnallisvero, €]:[Laskennallinen kiinteistövero, €]])</f>
        <v>3206354.4371070932</v>
      </c>
      <c r="K198" s="15">
        <f>Tasaus[[#This Row],[Laskennallinen verotulo yhteensä, €]]/Tasaus[[#This Row],[Asukasluku 31.12.2023]]</f>
        <v>1650.2081508528529</v>
      </c>
      <c r="L198" s="34">
        <f>$K$11-Tasaus[[#This Row],[Laskennallinen verotulo yhteensä, €/asukas (=tasausraja)]]</f>
        <v>558.62184914714703</v>
      </c>
      <c r="M198" s="369">
        <v>502.75966423243233</v>
      </c>
      <c r="N198" s="370">
        <v>976862.02760361601</v>
      </c>
      <c r="P198" s="116"/>
      <c r="Q198" s="117"/>
      <c r="R198" s="118"/>
    </row>
    <row r="199" spans="1:18" x14ac:dyDescent="0.25">
      <c r="A199" s="266">
        <v>609</v>
      </c>
      <c r="B199" s="13" t="s">
        <v>549</v>
      </c>
      <c r="C199" s="267">
        <v>83106</v>
      </c>
      <c r="D199" s="268">
        <v>8.4</v>
      </c>
      <c r="E199" s="14">
        <v>144539918.91</v>
      </c>
      <c r="F199" s="14">
        <v>1720713320.3571427</v>
      </c>
      <c r="G199" s="269">
        <f>Tasaus[[#This Row],[Verotettava tulo (kunnallisvero), €]]*($D$11/100)</f>
        <v>128537285.03067857</v>
      </c>
      <c r="H199" s="14">
        <v>16119831.558246227</v>
      </c>
      <c r="I199" s="15">
        <v>15365563.645000001</v>
      </c>
      <c r="J199" s="15">
        <f>SUM(Tasaus[[#This Row],[Laskennallinen kunnallisvero, €]:[Laskennallinen kiinteistövero, €]])</f>
        <v>160022680.23392481</v>
      </c>
      <c r="K199" s="15">
        <f>Tasaus[[#This Row],[Laskennallinen verotulo yhteensä, €]]/Tasaus[[#This Row],[Asukasluku 31.12.2023]]</f>
        <v>1925.5249949934398</v>
      </c>
      <c r="L199" s="34">
        <f>$K$11-Tasaus[[#This Row],[Laskennallinen verotulo yhteensä, €/asukas (=tasausraja)]]</f>
        <v>283.30500500656012</v>
      </c>
      <c r="M199" s="369">
        <v>254.97450450590412</v>
      </c>
      <c r="N199" s="370">
        <v>21189911.171467669</v>
      </c>
      <c r="P199" s="116"/>
      <c r="Q199" s="117"/>
      <c r="R199" s="118"/>
    </row>
    <row r="200" spans="1:18" x14ac:dyDescent="0.25">
      <c r="A200" s="266">
        <v>611</v>
      </c>
      <c r="B200" s="13" t="s">
        <v>550</v>
      </c>
      <c r="C200" s="267">
        <v>4973</v>
      </c>
      <c r="D200" s="268">
        <v>7.9</v>
      </c>
      <c r="E200" s="14">
        <v>9413084.2300000004</v>
      </c>
      <c r="F200" s="14">
        <v>119152964.93670885</v>
      </c>
      <c r="G200" s="269">
        <f>Tasaus[[#This Row],[Verotettava tulo (kunnallisvero), €]]*($D$11/100)</f>
        <v>8900726.4807721507</v>
      </c>
      <c r="H200" s="14">
        <v>413701.05381467537</v>
      </c>
      <c r="I200" s="15">
        <v>750227.08884999994</v>
      </c>
      <c r="J200" s="15">
        <f>SUM(Tasaus[[#This Row],[Laskennallinen kunnallisvero, €]:[Laskennallinen kiinteistövero, €]])</f>
        <v>10064654.623436827</v>
      </c>
      <c r="K200" s="15">
        <f>Tasaus[[#This Row],[Laskennallinen verotulo yhteensä, €]]/Tasaus[[#This Row],[Asukasluku 31.12.2023]]</f>
        <v>2023.8597674314956</v>
      </c>
      <c r="L200" s="34">
        <f>$K$11-Tasaus[[#This Row],[Laskennallinen verotulo yhteensä, €/asukas (=tasausraja)]]</f>
        <v>184.97023256850434</v>
      </c>
      <c r="M200" s="369">
        <v>166.4732093116539</v>
      </c>
      <c r="N200" s="370">
        <v>827871.26990685484</v>
      </c>
      <c r="P200" s="116"/>
      <c r="Q200" s="117"/>
      <c r="R200" s="118"/>
    </row>
    <row r="201" spans="1:18" x14ac:dyDescent="0.25">
      <c r="A201" s="266">
        <v>614</v>
      </c>
      <c r="B201" s="13" t="s">
        <v>551</v>
      </c>
      <c r="C201" s="267">
        <v>2923</v>
      </c>
      <c r="D201" s="268">
        <v>9.1</v>
      </c>
      <c r="E201" s="14">
        <v>4215084.7</v>
      </c>
      <c r="F201" s="14">
        <v>46319612.08791209</v>
      </c>
      <c r="G201" s="269">
        <f>Tasaus[[#This Row],[Verotettava tulo (kunnallisvero), €]]*($D$11/100)</f>
        <v>3460075.0229670331</v>
      </c>
      <c r="H201" s="14">
        <v>591153.76392393385</v>
      </c>
      <c r="I201" s="15">
        <v>707810.37920000008</v>
      </c>
      <c r="J201" s="15">
        <f>SUM(Tasaus[[#This Row],[Laskennallinen kunnallisvero, €]:[Laskennallinen kiinteistövero, €]])</f>
        <v>4759039.1660909671</v>
      </c>
      <c r="K201" s="15">
        <f>Tasaus[[#This Row],[Laskennallinen verotulo yhteensä, €]]/Tasaus[[#This Row],[Asukasluku 31.12.2023]]</f>
        <v>1628.1351919572244</v>
      </c>
      <c r="L201" s="34">
        <f>$K$11-Tasaus[[#This Row],[Laskennallinen verotulo yhteensä, €/asukas (=tasausraja)]]</f>
        <v>580.69480804277555</v>
      </c>
      <c r="M201" s="369">
        <v>522.62532723849802</v>
      </c>
      <c r="N201" s="370">
        <v>1527633.8315181297</v>
      </c>
      <c r="P201" s="116"/>
      <c r="Q201" s="117"/>
      <c r="R201" s="118"/>
    </row>
    <row r="202" spans="1:18" x14ac:dyDescent="0.25">
      <c r="A202" s="266">
        <v>615</v>
      </c>
      <c r="B202" s="13" t="s">
        <v>552</v>
      </c>
      <c r="C202" s="267">
        <v>7479</v>
      </c>
      <c r="D202" s="268">
        <v>9</v>
      </c>
      <c r="E202" s="14">
        <v>9961197.2699999996</v>
      </c>
      <c r="F202" s="14">
        <v>110679969.66666667</v>
      </c>
      <c r="G202" s="269">
        <f>Tasaus[[#This Row],[Verotettava tulo (kunnallisvero), €]]*($D$11/100)</f>
        <v>8267793.7341000009</v>
      </c>
      <c r="H202" s="14">
        <v>2156930.9400748336</v>
      </c>
      <c r="I202" s="15">
        <v>1693225.4361999999</v>
      </c>
      <c r="J202" s="15">
        <f>SUM(Tasaus[[#This Row],[Laskennallinen kunnallisvero, €]:[Laskennallinen kiinteistövero, €]])</f>
        <v>12117950.110374834</v>
      </c>
      <c r="K202" s="15">
        <f>Tasaus[[#This Row],[Laskennallinen verotulo yhteensä, €]]/Tasaus[[#This Row],[Asukasluku 31.12.2023]]</f>
        <v>1620.2634189563892</v>
      </c>
      <c r="L202" s="34">
        <f>$K$11-Tasaus[[#This Row],[Laskennallinen verotulo yhteensä, €/asukas (=tasausraja)]]</f>
        <v>588.56658104361077</v>
      </c>
      <c r="M202" s="369">
        <v>529.70992293924974</v>
      </c>
      <c r="N202" s="370">
        <v>3961700.5136626489</v>
      </c>
      <c r="P202" s="116"/>
      <c r="Q202" s="117"/>
      <c r="R202" s="118"/>
    </row>
    <row r="203" spans="1:18" x14ac:dyDescent="0.25">
      <c r="A203" s="266">
        <v>616</v>
      </c>
      <c r="B203" s="13" t="s">
        <v>553</v>
      </c>
      <c r="C203" s="267">
        <v>1781</v>
      </c>
      <c r="D203" s="268">
        <v>8.9</v>
      </c>
      <c r="E203" s="14">
        <v>3163182.08</v>
      </c>
      <c r="F203" s="14">
        <v>35541371.685393259</v>
      </c>
      <c r="G203" s="269">
        <f>Tasaus[[#This Row],[Verotettava tulo (kunnallisvero), €]]*($D$11/100)</f>
        <v>2654940.4648988764</v>
      </c>
      <c r="H203" s="14">
        <v>196727.4410455873</v>
      </c>
      <c r="I203" s="15">
        <v>224450.47390000001</v>
      </c>
      <c r="J203" s="15">
        <f>SUM(Tasaus[[#This Row],[Laskennallinen kunnallisvero, €]:[Laskennallinen kiinteistövero, €]])</f>
        <v>3076118.3798444639</v>
      </c>
      <c r="K203" s="15">
        <f>Tasaus[[#This Row],[Laskennallinen verotulo yhteensä, €]]/Tasaus[[#This Row],[Asukasluku 31.12.2023]]</f>
        <v>1727.1860639216529</v>
      </c>
      <c r="L203" s="34">
        <f>$K$11-Tasaus[[#This Row],[Laskennallinen verotulo yhteensä, €/asukas (=tasausraja)]]</f>
        <v>481.643936078347</v>
      </c>
      <c r="M203" s="369">
        <v>433.47954247051229</v>
      </c>
      <c r="N203" s="370">
        <v>772027.06513998238</v>
      </c>
      <c r="P203" s="116"/>
      <c r="Q203" s="117"/>
      <c r="R203" s="118"/>
    </row>
    <row r="204" spans="1:18" x14ac:dyDescent="0.25">
      <c r="A204" s="266">
        <v>619</v>
      </c>
      <c r="B204" s="13" t="s">
        <v>554</v>
      </c>
      <c r="C204" s="267">
        <v>2650</v>
      </c>
      <c r="D204" s="268">
        <v>9</v>
      </c>
      <c r="E204" s="14">
        <v>3819744.97</v>
      </c>
      <c r="F204" s="14">
        <v>42441610.777777776</v>
      </c>
      <c r="G204" s="269">
        <f>Tasaus[[#This Row],[Verotettava tulo (kunnallisvero), €]]*($D$11/100)</f>
        <v>3170388.3251</v>
      </c>
      <c r="H204" s="14">
        <v>419579.8265644731</v>
      </c>
      <c r="I204" s="15">
        <v>375279.61774999998</v>
      </c>
      <c r="J204" s="15">
        <f>SUM(Tasaus[[#This Row],[Laskennallinen kunnallisvero, €]:[Laskennallinen kiinteistövero, €]])</f>
        <v>3965247.7694144733</v>
      </c>
      <c r="K204" s="15">
        <f>Tasaus[[#This Row],[Laskennallinen verotulo yhteensä, €]]/Tasaus[[#This Row],[Asukasluku 31.12.2023]]</f>
        <v>1496.3199129865936</v>
      </c>
      <c r="L204" s="34">
        <f>$K$11-Tasaus[[#This Row],[Laskennallinen verotulo yhteensä, €/asukas (=tasausraja)]]</f>
        <v>712.51008701340629</v>
      </c>
      <c r="M204" s="369">
        <v>641.25907831206564</v>
      </c>
      <c r="N204" s="370">
        <v>1699336.557526974</v>
      </c>
      <c r="P204" s="116"/>
      <c r="Q204" s="117"/>
      <c r="R204" s="118"/>
    </row>
    <row r="205" spans="1:18" x14ac:dyDescent="0.25">
      <c r="A205" s="266">
        <v>620</v>
      </c>
      <c r="B205" s="13" t="s">
        <v>555</v>
      </c>
      <c r="C205" s="267">
        <v>2359</v>
      </c>
      <c r="D205" s="268">
        <v>8.9</v>
      </c>
      <c r="E205" s="14">
        <v>3297061.93</v>
      </c>
      <c r="F205" s="14">
        <v>37045639.662921347</v>
      </c>
      <c r="G205" s="269">
        <f>Tasaus[[#This Row],[Verotettava tulo (kunnallisvero), €]]*($D$11/100)</f>
        <v>2767309.2828202248</v>
      </c>
      <c r="H205" s="14">
        <v>848200.19229184894</v>
      </c>
      <c r="I205" s="15">
        <v>502044.05460000009</v>
      </c>
      <c r="J205" s="15">
        <f>SUM(Tasaus[[#This Row],[Laskennallinen kunnallisvero, €]:[Laskennallinen kiinteistövero, €]])</f>
        <v>4117553.5297120735</v>
      </c>
      <c r="K205" s="15">
        <f>Tasaus[[#This Row],[Laskennallinen verotulo yhteensä, €]]/Tasaus[[#This Row],[Asukasluku 31.12.2023]]</f>
        <v>1745.4656760119005</v>
      </c>
      <c r="L205" s="34">
        <f>$K$11-Tasaus[[#This Row],[Laskennallinen verotulo yhteensä, €/asukas (=tasausraja)]]</f>
        <v>463.36432398809939</v>
      </c>
      <c r="M205" s="369">
        <v>417.02789158928948</v>
      </c>
      <c r="N205" s="370">
        <v>983768.79625913384</v>
      </c>
      <c r="P205" s="116"/>
      <c r="Q205" s="117"/>
      <c r="R205" s="118"/>
    </row>
    <row r="206" spans="1:18" x14ac:dyDescent="0.25">
      <c r="A206" s="266">
        <v>623</v>
      </c>
      <c r="B206" s="13" t="s">
        <v>556</v>
      </c>
      <c r="C206" s="267">
        <v>2108</v>
      </c>
      <c r="D206" s="268">
        <v>6.6</v>
      </c>
      <c r="E206" s="14">
        <v>2742020.79</v>
      </c>
      <c r="F206" s="14">
        <v>41545769.545454547</v>
      </c>
      <c r="G206" s="269">
        <f>Tasaus[[#This Row],[Verotettava tulo (kunnallisvero), €]]*($D$11/100)</f>
        <v>3103468.9850454549</v>
      </c>
      <c r="H206" s="14">
        <v>995170.35211106658</v>
      </c>
      <c r="I206" s="15">
        <v>1193390.8860500003</v>
      </c>
      <c r="J206" s="15">
        <f>SUM(Tasaus[[#This Row],[Laskennallinen kunnallisvero, €]:[Laskennallinen kiinteistövero, €]])</f>
        <v>5292030.2232065219</v>
      </c>
      <c r="K206" s="15">
        <f>Tasaus[[#This Row],[Laskennallinen verotulo yhteensä, €]]/Tasaus[[#This Row],[Asukasluku 31.12.2023]]</f>
        <v>2510.4507700220693</v>
      </c>
      <c r="L206" s="34">
        <f>$K$11-Tasaus[[#This Row],[Laskennallinen verotulo yhteensä, €/asukas (=tasausraja)]]</f>
        <v>-301.62077002206934</v>
      </c>
      <c r="M206" s="369">
        <v>-30.162077002206935</v>
      </c>
      <c r="N206" s="370">
        <v>-63581.658320652219</v>
      </c>
      <c r="P206" s="116"/>
      <c r="Q206" s="117"/>
      <c r="R206" s="118"/>
    </row>
    <row r="207" spans="1:18" x14ac:dyDescent="0.25">
      <c r="A207" s="266">
        <v>624</v>
      </c>
      <c r="B207" s="13" t="s">
        <v>207</v>
      </c>
      <c r="C207" s="267">
        <v>5065</v>
      </c>
      <c r="D207" s="268">
        <v>8.1</v>
      </c>
      <c r="E207" s="14">
        <v>9387832.6300000008</v>
      </c>
      <c r="F207" s="14">
        <v>115899168.27160496</v>
      </c>
      <c r="G207" s="269">
        <f>Tasaus[[#This Row],[Verotettava tulo (kunnallisvero), €]]*($D$11/100)</f>
        <v>8657667.8698888905</v>
      </c>
      <c r="H207" s="14">
        <v>940032.71875003178</v>
      </c>
      <c r="I207" s="15">
        <v>902287.17465000018</v>
      </c>
      <c r="J207" s="15">
        <f>SUM(Tasaus[[#This Row],[Laskennallinen kunnallisvero, €]:[Laskennallinen kiinteistövero, €]])</f>
        <v>10499987.763288923</v>
      </c>
      <c r="K207" s="15">
        <f>Tasaus[[#This Row],[Laskennallinen verotulo yhteensä, €]]/Tasaus[[#This Row],[Asukasluku 31.12.2023]]</f>
        <v>2073.0479295733312</v>
      </c>
      <c r="L207" s="34">
        <f>$K$11-Tasaus[[#This Row],[Laskennallinen verotulo yhteensä, €/asukas (=tasausraja)]]</f>
        <v>135.78207042666872</v>
      </c>
      <c r="M207" s="369">
        <v>122.20386338400185</v>
      </c>
      <c r="N207" s="370">
        <v>618962.56803996931</v>
      </c>
      <c r="P207" s="116"/>
      <c r="Q207" s="117"/>
      <c r="R207" s="118"/>
    </row>
    <row r="208" spans="1:18" x14ac:dyDescent="0.25">
      <c r="A208" s="266">
        <v>625</v>
      </c>
      <c r="B208" s="13" t="s">
        <v>557</v>
      </c>
      <c r="C208" s="267">
        <v>2980</v>
      </c>
      <c r="D208" s="268">
        <v>7.9</v>
      </c>
      <c r="E208" s="14">
        <v>4605854.1399999997</v>
      </c>
      <c r="F208" s="14">
        <v>58301951.139240496</v>
      </c>
      <c r="G208" s="269">
        <f>Tasaus[[#This Row],[Verotettava tulo (kunnallisvero), €]]*($D$11/100)</f>
        <v>4355155.7501012655</v>
      </c>
      <c r="H208" s="14">
        <v>475910.10324690165</v>
      </c>
      <c r="I208" s="15">
        <v>1026509.3528</v>
      </c>
      <c r="J208" s="15">
        <f>SUM(Tasaus[[#This Row],[Laskennallinen kunnallisvero, €]:[Laskennallinen kiinteistövero, €]])</f>
        <v>5857575.2061481681</v>
      </c>
      <c r="K208" s="15">
        <f>Tasaus[[#This Row],[Laskennallinen verotulo yhteensä, €]]/Tasaus[[#This Row],[Asukasluku 31.12.2023]]</f>
        <v>1965.6292638081102</v>
      </c>
      <c r="L208" s="34">
        <f>$K$11-Tasaus[[#This Row],[Laskennallinen verotulo yhteensä, €/asukas (=tasausraja)]]</f>
        <v>243.20073619188975</v>
      </c>
      <c r="M208" s="369">
        <v>218.88066257270077</v>
      </c>
      <c r="N208" s="370">
        <v>652264.37446664833</v>
      </c>
      <c r="P208" s="116"/>
      <c r="Q208" s="117"/>
      <c r="R208" s="118"/>
    </row>
    <row r="209" spans="1:18" x14ac:dyDescent="0.25">
      <c r="A209" s="266">
        <v>626</v>
      </c>
      <c r="B209" s="13" t="s">
        <v>209</v>
      </c>
      <c r="C209" s="267">
        <v>4756</v>
      </c>
      <c r="D209" s="268">
        <v>9.1</v>
      </c>
      <c r="E209" s="14">
        <v>7295654.8600000003</v>
      </c>
      <c r="F209" s="14">
        <v>80172031.428571433</v>
      </c>
      <c r="G209" s="269">
        <f>Tasaus[[#This Row],[Verotettava tulo (kunnallisvero), €]]*($D$11/100)</f>
        <v>5988850.7477142867</v>
      </c>
      <c r="H209" s="14">
        <v>1150084.1220242439</v>
      </c>
      <c r="I209" s="15">
        <v>674920.74374999991</v>
      </c>
      <c r="J209" s="15">
        <f>SUM(Tasaus[[#This Row],[Laskennallinen kunnallisvero, €]:[Laskennallinen kiinteistövero, €]])</f>
        <v>7813855.6134885307</v>
      </c>
      <c r="K209" s="15">
        <f>Tasaus[[#This Row],[Laskennallinen verotulo yhteensä, €]]/Tasaus[[#This Row],[Asukasluku 31.12.2023]]</f>
        <v>1642.9469330295481</v>
      </c>
      <c r="L209" s="34">
        <f>$K$11-Tasaus[[#This Row],[Laskennallinen verotulo yhteensä, €/asukas (=tasausraja)]]</f>
        <v>565.88306697045186</v>
      </c>
      <c r="M209" s="369">
        <v>509.29476027340667</v>
      </c>
      <c r="N209" s="370">
        <v>2422205.879860322</v>
      </c>
      <c r="P209" s="116"/>
      <c r="Q209" s="117"/>
      <c r="R209" s="118"/>
    </row>
    <row r="210" spans="1:18" x14ac:dyDescent="0.25">
      <c r="A210" s="266">
        <v>630</v>
      </c>
      <c r="B210" s="13" t="s">
        <v>558</v>
      </c>
      <c r="C210" s="267">
        <v>1646</v>
      </c>
      <c r="D210" s="268">
        <v>8</v>
      </c>
      <c r="E210" s="14">
        <v>2058974.33</v>
      </c>
      <c r="F210" s="14">
        <v>25737179.125</v>
      </c>
      <c r="G210" s="269">
        <f>Tasaus[[#This Row],[Verotettava tulo (kunnallisvero), €]]*($D$11/100)</f>
        <v>1922567.2806375001</v>
      </c>
      <c r="H210" s="14">
        <v>586257.53414173273</v>
      </c>
      <c r="I210" s="15">
        <v>295130.06960000005</v>
      </c>
      <c r="J210" s="15">
        <f>SUM(Tasaus[[#This Row],[Laskennallinen kunnallisvero, €]:[Laskennallinen kiinteistövero, €]])</f>
        <v>2803954.8843792328</v>
      </c>
      <c r="K210" s="15">
        <f>Tasaus[[#This Row],[Laskennallinen verotulo yhteensä, €]]/Tasaus[[#This Row],[Asukasluku 31.12.2023]]</f>
        <v>1703.4962845560344</v>
      </c>
      <c r="L210" s="34">
        <f>$K$11-Tasaus[[#This Row],[Laskennallinen verotulo yhteensä, €/asukas (=tasausraja)]]</f>
        <v>505.3337154439655</v>
      </c>
      <c r="M210" s="369">
        <v>454.80034389956899</v>
      </c>
      <c r="N210" s="370">
        <v>748601.36605869059</v>
      </c>
      <c r="P210" s="116"/>
      <c r="Q210" s="117"/>
      <c r="R210" s="118"/>
    </row>
    <row r="211" spans="1:18" x14ac:dyDescent="0.25">
      <c r="A211" s="266">
        <v>631</v>
      </c>
      <c r="B211" s="13" t="s">
        <v>559</v>
      </c>
      <c r="C211" s="267">
        <v>1930</v>
      </c>
      <c r="D211" s="268">
        <v>9.1</v>
      </c>
      <c r="E211" s="14">
        <v>3705149.39</v>
      </c>
      <c r="F211" s="14">
        <v>40715927.362637363</v>
      </c>
      <c r="G211" s="269">
        <f>Tasaus[[#This Row],[Verotettava tulo (kunnallisvero), €]]*($D$11/100)</f>
        <v>3041479.7739890111</v>
      </c>
      <c r="H211" s="14">
        <v>187211.5267026762</v>
      </c>
      <c r="I211" s="15">
        <v>332403.60870000004</v>
      </c>
      <c r="J211" s="15">
        <f>SUM(Tasaus[[#This Row],[Laskennallinen kunnallisvero, €]:[Laskennallinen kiinteistövero, €]])</f>
        <v>3561094.9093916877</v>
      </c>
      <c r="K211" s="15">
        <f>Tasaus[[#This Row],[Laskennallinen verotulo yhteensä, €]]/Tasaus[[#This Row],[Asukasluku 31.12.2023]]</f>
        <v>1845.1268960578693</v>
      </c>
      <c r="L211" s="34">
        <f>$K$11-Tasaus[[#This Row],[Laskennallinen verotulo yhteensä, €/asukas (=tasausraja)]]</f>
        <v>363.70310394213061</v>
      </c>
      <c r="M211" s="369">
        <v>327.33279354791756</v>
      </c>
      <c r="N211" s="370">
        <v>631752.29154748085</v>
      </c>
      <c r="P211" s="116"/>
      <c r="Q211" s="117"/>
      <c r="R211" s="118"/>
    </row>
    <row r="212" spans="1:18" x14ac:dyDescent="0.25">
      <c r="A212" s="266">
        <v>635</v>
      </c>
      <c r="B212" s="13" t="s">
        <v>560</v>
      </c>
      <c r="C212" s="267">
        <v>6337</v>
      </c>
      <c r="D212" s="268">
        <v>8.9</v>
      </c>
      <c r="E212" s="14">
        <v>10798511.880000001</v>
      </c>
      <c r="F212" s="14">
        <v>121331594.15730336</v>
      </c>
      <c r="G212" s="269">
        <f>Tasaus[[#This Row],[Verotettava tulo (kunnallisvero), €]]*($D$11/100)</f>
        <v>9063470.0835505612</v>
      </c>
      <c r="H212" s="14">
        <v>1025397.2158216267</v>
      </c>
      <c r="I212" s="15">
        <v>1507917.76095</v>
      </c>
      <c r="J212" s="15">
        <f>SUM(Tasaus[[#This Row],[Laskennallinen kunnallisvero, €]:[Laskennallinen kiinteistövero, €]])</f>
        <v>11596785.060322188</v>
      </c>
      <c r="K212" s="15">
        <f>Tasaus[[#This Row],[Laskennallinen verotulo yhteensä, €]]/Tasaus[[#This Row],[Asukasluku 31.12.2023]]</f>
        <v>1830.0118447723194</v>
      </c>
      <c r="L212" s="34">
        <f>$K$11-Tasaus[[#This Row],[Laskennallinen verotulo yhteensä, €/asukas (=tasausraja)]]</f>
        <v>378.81815522768056</v>
      </c>
      <c r="M212" s="369">
        <v>340.93633970491254</v>
      </c>
      <c r="N212" s="370">
        <v>2160513.5847100308</v>
      </c>
      <c r="P212" s="116"/>
      <c r="Q212" s="117"/>
      <c r="R212" s="118"/>
    </row>
    <row r="213" spans="1:18" x14ac:dyDescent="0.25">
      <c r="A213" s="266">
        <v>636</v>
      </c>
      <c r="B213" s="13" t="s">
        <v>561</v>
      </c>
      <c r="C213" s="267">
        <v>8130</v>
      </c>
      <c r="D213" s="268">
        <v>8.6</v>
      </c>
      <c r="E213" s="14">
        <v>12529176.560000001</v>
      </c>
      <c r="F213" s="14">
        <v>145688099.53488374</v>
      </c>
      <c r="G213" s="269">
        <f>Tasaus[[#This Row],[Verotettava tulo (kunnallisvero), €]]*($D$11/100)</f>
        <v>10882901.035255816</v>
      </c>
      <c r="H213" s="14">
        <v>2347924.7777904207</v>
      </c>
      <c r="I213" s="15">
        <v>1180477.1447500002</v>
      </c>
      <c r="J213" s="15">
        <f>SUM(Tasaus[[#This Row],[Laskennallinen kunnallisvero, €]:[Laskennallinen kiinteistövero, €]])</f>
        <v>14411302.957796237</v>
      </c>
      <c r="K213" s="15">
        <f>Tasaus[[#This Row],[Laskennallinen verotulo yhteensä, €]]/Tasaus[[#This Row],[Asukasluku 31.12.2023]]</f>
        <v>1772.6079898888361</v>
      </c>
      <c r="L213" s="34">
        <f>$K$11-Tasaus[[#This Row],[Laskennallinen verotulo yhteensä, €/asukas (=tasausraja)]]</f>
        <v>436.22201011116385</v>
      </c>
      <c r="M213" s="369">
        <v>392.59980910004748</v>
      </c>
      <c r="N213" s="370">
        <v>3191836.447983386</v>
      </c>
      <c r="P213" s="116"/>
      <c r="Q213" s="117"/>
      <c r="R213" s="118"/>
    </row>
    <row r="214" spans="1:18" x14ac:dyDescent="0.25">
      <c r="A214" s="266">
        <v>638</v>
      </c>
      <c r="B214" s="13" t="s">
        <v>562</v>
      </c>
      <c r="C214" s="267">
        <v>51289</v>
      </c>
      <c r="D214" s="268">
        <v>7.1</v>
      </c>
      <c r="E214" s="14">
        <v>93494840.849999994</v>
      </c>
      <c r="F214" s="14">
        <v>1316828744.3661973</v>
      </c>
      <c r="G214" s="269">
        <f>Tasaus[[#This Row],[Verotettava tulo (kunnallisvero), €]]*($D$11/100)</f>
        <v>98367107.204154938</v>
      </c>
      <c r="H214" s="14">
        <v>30360688.215896845</v>
      </c>
      <c r="I214" s="15">
        <v>9475281.0199999996</v>
      </c>
      <c r="J214" s="15">
        <f>SUM(Tasaus[[#This Row],[Laskennallinen kunnallisvero, €]:[Laskennallinen kiinteistövero, €]])</f>
        <v>138203076.44005179</v>
      </c>
      <c r="K214" s="15">
        <f>Tasaus[[#This Row],[Laskennallinen verotulo yhteensä, €]]/Tasaus[[#This Row],[Asukasluku 31.12.2023]]</f>
        <v>2694.594872975722</v>
      </c>
      <c r="L214" s="34">
        <f>$K$11-Tasaus[[#This Row],[Laskennallinen verotulo yhteensä, €/asukas (=tasausraja)]]</f>
        <v>-485.76487297572203</v>
      </c>
      <c r="M214" s="369">
        <v>-48.576487297572207</v>
      </c>
      <c r="N214" s="370">
        <v>-2491439.4570051809</v>
      </c>
      <c r="P214" s="116"/>
      <c r="Q214" s="117"/>
      <c r="R214" s="118"/>
    </row>
    <row r="215" spans="1:18" x14ac:dyDescent="0.25">
      <c r="A215" s="266">
        <v>678</v>
      </c>
      <c r="B215" s="13" t="s">
        <v>563</v>
      </c>
      <c r="C215" s="267">
        <v>23797</v>
      </c>
      <c r="D215" s="268">
        <v>8.8000000000000007</v>
      </c>
      <c r="E215" s="14">
        <v>43040765.869999997</v>
      </c>
      <c r="F215" s="14">
        <v>489099612.15909088</v>
      </c>
      <c r="G215" s="269">
        <f>Tasaus[[#This Row],[Verotettava tulo (kunnallisvero), €]]*($D$11/100)</f>
        <v>36535741.028284088</v>
      </c>
      <c r="H215" s="14">
        <v>14451866.212738464</v>
      </c>
      <c r="I215" s="15">
        <v>3542306.60825</v>
      </c>
      <c r="J215" s="15">
        <f>SUM(Tasaus[[#This Row],[Laskennallinen kunnallisvero, €]:[Laskennallinen kiinteistövero, €]])</f>
        <v>54529913.849272549</v>
      </c>
      <c r="K215" s="15">
        <f>Tasaus[[#This Row],[Laskennallinen verotulo yhteensä, €]]/Tasaus[[#This Row],[Asukasluku 31.12.2023]]</f>
        <v>2291.4616905186599</v>
      </c>
      <c r="L215" s="34">
        <f>$K$11-Tasaus[[#This Row],[Laskennallinen verotulo yhteensä, €/asukas (=tasausraja)]]</f>
        <v>-82.63169051865998</v>
      </c>
      <c r="M215" s="369">
        <v>-8.263169051865999</v>
      </c>
      <c r="N215" s="370">
        <v>-196638.63392725517</v>
      </c>
      <c r="P215" s="116"/>
      <c r="Q215" s="117"/>
      <c r="R215" s="118"/>
    </row>
    <row r="216" spans="1:18" x14ac:dyDescent="0.25">
      <c r="A216" s="266">
        <v>680</v>
      </c>
      <c r="B216" s="13" t="s">
        <v>564</v>
      </c>
      <c r="C216" s="267">
        <v>25331</v>
      </c>
      <c r="D216" s="268">
        <v>7.6</v>
      </c>
      <c r="E216" s="14">
        <v>45321703.57</v>
      </c>
      <c r="F216" s="14">
        <v>596338204.86842108</v>
      </c>
      <c r="G216" s="269">
        <f>Tasaus[[#This Row],[Verotettava tulo (kunnallisvero), €]]*($D$11/100)</f>
        <v>44546463.903671056</v>
      </c>
      <c r="H216" s="14">
        <v>4844045.1606181618</v>
      </c>
      <c r="I216" s="15">
        <v>4599094.2125000004</v>
      </c>
      <c r="J216" s="15">
        <f>SUM(Tasaus[[#This Row],[Laskennallinen kunnallisvero, €]:[Laskennallinen kiinteistövero, €]])</f>
        <v>53989603.276789218</v>
      </c>
      <c r="K216" s="15">
        <f>Tasaus[[#This Row],[Laskennallinen verotulo yhteensä, €]]/Tasaus[[#This Row],[Asukasluku 31.12.2023]]</f>
        <v>2131.3648603209199</v>
      </c>
      <c r="L216" s="34">
        <f>$K$11-Tasaus[[#This Row],[Laskennallinen verotulo yhteensä, €/asukas (=tasausraja)]]</f>
        <v>77.465139679080039</v>
      </c>
      <c r="M216" s="369">
        <v>69.718625711172038</v>
      </c>
      <c r="N216" s="370">
        <v>1766042.507889699</v>
      </c>
      <c r="P216" s="116"/>
      <c r="Q216" s="117"/>
      <c r="R216" s="118"/>
    </row>
    <row r="217" spans="1:18" x14ac:dyDescent="0.25">
      <c r="A217" s="266">
        <v>681</v>
      </c>
      <c r="B217" s="13" t="s">
        <v>565</v>
      </c>
      <c r="C217" s="267">
        <v>3297</v>
      </c>
      <c r="D217" s="268">
        <v>9.4</v>
      </c>
      <c r="E217" s="14">
        <v>5054841.18</v>
      </c>
      <c r="F217" s="14">
        <v>53774906.170212761</v>
      </c>
      <c r="G217" s="269">
        <f>Tasaus[[#This Row],[Verotettava tulo (kunnallisvero), €]]*($D$11/100)</f>
        <v>4016985.4909148933</v>
      </c>
      <c r="H217" s="14">
        <v>932262.36995664146</v>
      </c>
      <c r="I217" s="15">
        <v>817875.23094999988</v>
      </c>
      <c r="J217" s="15">
        <f>SUM(Tasaus[[#This Row],[Laskennallinen kunnallisvero, €]:[Laskennallinen kiinteistövero, €]])</f>
        <v>5767123.0918215346</v>
      </c>
      <c r="K217" s="15">
        <f>Tasaus[[#This Row],[Laskennallinen verotulo yhteensä, €]]/Tasaus[[#This Row],[Asukasluku 31.12.2023]]</f>
        <v>1749.2032428940049</v>
      </c>
      <c r="L217" s="34">
        <f>$K$11-Tasaus[[#This Row],[Laskennallinen verotulo yhteensä, €/asukas (=tasausraja)]]</f>
        <v>459.62675710599501</v>
      </c>
      <c r="M217" s="369">
        <v>413.6640813953955</v>
      </c>
      <c r="N217" s="370">
        <v>1363850.4763606191</v>
      </c>
      <c r="P217" s="116"/>
      <c r="Q217" s="117"/>
      <c r="R217" s="118"/>
    </row>
    <row r="218" spans="1:18" x14ac:dyDescent="0.25">
      <c r="A218" s="266">
        <v>683</v>
      </c>
      <c r="B218" s="13" t="s">
        <v>566</v>
      </c>
      <c r="C218" s="267">
        <v>3599</v>
      </c>
      <c r="D218" s="268">
        <v>7.1</v>
      </c>
      <c r="E218" s="14">
        <v>3820513.8</v>
      </c>
      <c r="F218" s="14">
        <v>53810053.521126762</v>
      </c>
      <c r="G218" s="269">
        <f>Tasaus[[#This Row],[Verotettava tulo (kunnallisvero), €]]*($D$11/100)</f>
        <v>4019610.9980281694</v>
      </c>
      <c r="H218" s="14">
        <v>516658.46970309369</v>
      </c>
      <c r="I218" s="15">
        <v>629128.97775000008</v>
      </c>
      <c r="J218" s="15">
        <f>SUM(Tasaus[[#This Row],[Laskennallinen kunnallisvero, €]:[Laskennallinen kiinteistövero, €]])</f>
        <v>5165398.4454812631</v>
      </c>
      <c r="K218" s="15">
        <f>Tasaus[[#This Row],[Laskennallinen verotulo yhteensä, €]]/Tasaus[[#This Row],[Asukasluku 31.12.2023]]</f>
        <v>1435.2315769606178</v>
      </c>
      <c r="L218" s="34">
        <f>$K$11-Tasaus[[#This Row],[Laskennallinen verotulo yhteensä, €/asukas (=tasausraja)]]</f>
        <v>773.59842303938217</v>
      </c>
      <c r="M218" s="369">
        <v>696.23858073544397</v>
      </c>
      <c r="N218" s="370">
        <v>2505762.6520668627</v>
      </c>
      <c r="P218" s="116"/>
      <c r="Q218" s="117"/>
      <c r="R218" s="118"/>
    </row>
    <row r="219" spans="1:18" x14ac:dyDescent="0.25">
      <c r="A219" s="266">
        <v>684</v>
      </c>
      <c r="B219" s="13" t="s">
        <v>567</v>
      </c>
      <c r="C219" s="267">
        <v>38832</v>
      </c>
      <c r="D219" s="268">
        <v>7.9</v>
      </c>
      <c r="E219" s="14">
        <v>71786855.459999993</v>
      </c>
      <c r="F219" s="14">
        <v>908694372.91139221</v>
      </c>
      <c r="G219" s="269">
        <f>Tasaus[[#This Row],[Verotettava tulo (kunnallisvero), €]]*($D$11/100)</f>
        <v>67879469.656480998</v>
      </c>
      <c r="H219" s="14">
        <v>16396154.567913877</v>
      </c>
      <c r="I219" s="15">
        <v>6328726.9849500004</v>
      </c>
      <c r="J219" s="15">
        <f>SUM(Tasaus[[#This Row],[Laskennallinen kunnallisvero, €]:[Laskennallinen kiinteistövero, €]])</f>
        <v>90604351.209344879</v>
      </c>
      <c r="K219" s="15">
        <f>Tasaus[[#This Row],[Laskennallinen verotulo yhteensä, €]]/Tasaus[[#This Row],[Asukasluku 31.12.2023]]</f>
        <v>2333.2393698327378</v>
      </c>
      <c r="L219" s="34">
        <f>$K$11-Tasaus[[#This Row],[Laskennallinen verotulo yhteensä, €/asukas (=tasausraja)]]</f>
        <v>-124.40936983273787</v>
      </c>
      <c r="M219" s="369">
        <v>-12.440936983273787</v>
      </c>
      <c r="N219" s="370">
        <v>-483106.46493448771</v>
      </c>
      <c r="P219" s="116"/>
      <c r="Q219" s="117"/>
      <c r="R219" s="118"/>
    </row>
    <row r="220" spans="1:18" x14ac:dyDescent="0.25">
      <c r="A220" s="266">
        <v>686</v>
      </c>
      <c r="B220" s="13" t="s">
        <v>568</v>
      </c>
      <c r="C220" s="267">
        <v>2933</v>
      </c>
      <c r="D220" s="268">
        <v>9.9</v>
      </c>
      <c r="E220" s="14">
        <v>4820468.6900000004</v>
      </c>
      <c r="F220" s="14">
        <v>48691602.929292932</v>
      </c>
      <c r="G220" s="269">
        <f>Tasaus[[#This Row],[Verotettava tulo (kunnallisvero), €]]*($D$11/100)</f>
        <v>3637262.7388181821</v>
      </c>
      <c r="H220" s="14">
        <v>578440.75804838398</v>
      </c>
      <c r="I220" s="15">
        <v>616143.71400000015</v>
      </c>
      <c r="J220" s="15">
        <f>SUM(Tasaus[[#This Row],[Laskennallinen kunnallisvero, €]:[Laskennallinen kiinteistövero, €]])</f>
        <v>4831847.2108665667</v>
      </c>
      <c r="K220" s="15">
        <f>Tasaus[[#This Row],[Laskennallinen verotulo yhteensä, €]]/Tasaus[[#This Row],[Asukasluku 31.12.2023]]</f>
        <v>1647.4078455051369</v>
      </c>
      <c r="L220" s="34">
        <f>$K$11-Tasaus[[#This Row],[Laskennallinen verotulo yhteensä, €/asukas (=tasausraja)]]</f>
        <v>561.42215449486298</v>
      </c>
      <c r="M220" s="369">
        <v>505.27993904537669</v>
      </c>
      <c r="N220" s="370">
        <v>1481986.0612200899</v>
      </c>
      <c r="P220" s="116"/>
      <c r="Q220" s="117"/>
      <c r="R220" s="118"/>
    </row>
    <row r="221" spans="1:18" x14ac:dyDescent="0.25">
      <c r="A221" s="266">
        <v>687</v>
      </c>
      <c r="B221" s="13" t="s">
        <v>569</v>
      </c>
      <c r="C221" s="267">
        <v>1424</v>
      </c>
      <c r="D221" s="268">
        <v>9.4</v>
      </c>
      <c r="E221" s="14">
        <v>1841614.42</v>
      </c>
      <c r="F221" s="14">
        <v>19591642.765957445</v>
      </c>
      <c r="G221" s="269">
        <f>Tasaus[[#This Row],[Verotettava tulo (kunnallisvero), €]]*($D$11/100)</f>
        <v>1463495.7146170211</v>
      </c>
      <c r="H221" s="14">
        <v>1053580.2690448901</v>
      </c>
      <c r="I221" s="15">
        <v>228662.78835000002</v>
      </c>
      <c r="J221" s="15">
        <f>SUM(Tasaus[[#This Row],[Laskennallinen kunnallisvero, €]:[Laskennallinen kiinteistövero, €]])</f>
        <v>2745738.7720119115</v>
      </c>
      <c r="K221" s="15">
        <f>Tasaus[[#This Row],[Laskennallinen verotulo yhteensä, €]]/Tasaus[[#This Row],[Asukasluku 31.12.2023]]</f>
        <v>1928.1873398960054</v>
      </c>
      <c r="L221" s="34">
        <f>$K$11-Tasaus[[#This Row],[Laskennallinen verotulo yhteensä, €/asukas (=tasausraja)]]</f>
        <v>280.64266010399456</v>
      </c>
      <c r="M221" s="369">
        <v>252.57839409359511</v>
      </c>
      <c r="N221" s="370">
        <v>359671.63318927941</v>
      </c>
      <c r="P221" s="116"/>
      <c r="Q221" s="117"/>
      <c r="R221" s="118"/>
    </row>
    <row r="222" spans="1:18" x14ac:dyDescent="0.25">
      <c r="A222" s="266">
        <v>689</v>
      </c>
      <c r="B222" s="13" t="s">
        <v>570</v>
      </c>
      <c r="C222" s="267">
        <v>3032</v>
      </c>
      <c r="D222" s="268">
        <v>8.3000000000000007</v>
      </c>
      <c r="E222" s="14">
        <v>4905911.03</v>
      </c>
      <c r="F222" s="14">
        <v>59107361.807228908</v>
      </c>
      <c r="G222" s="269">
        <f>Tasaus[[#This Row],[Verotettava tulo (kunnallisvero), €]]*($D$11/100)</f>
        <v>4415319.9269999992</v>
      </c>
      <c r="H222" s="14">
        <v>1109899.9481914586</v>
      </c>
      <c r="I222" s="15">
        <v>495163.70015000005</v>
      </c>
      <c r="J222" s="15">
        <f>SUM(Tasaus[[#This Row],[Laskennallinen kunnallisvero, €]:[Laskennallinen kiinteistövero, €]])</f>
        <v>6020383.5753414575</v>
      </c>
      <c r="K222" s="15">
        <f>Tasaus[[#This Row],[Laskennallinen verotulo yhteensä, €]]/Tasaus[[#This Row],[Asukasluku 31.12.2023]]</f>
        <v>1985.6146356667077</v>
      </c>
      <c r="L222" s="34">
        <f>$K$11-Tasaus[[#This Row],[Laskennallinen verotulo yhteensä, €/asukas (=tasausraja)]]</f>
        <v>223.2153643332922</v>
      </c>
      <c r="M222" s="369">
        <v>200.89382789996299</v>
      </c>
      <c r="N222" s="370">
        <v>609110.08619268774</v>
      </c>
      <c r="P222" s="116"/>
      <c r="Q222" s="117"/>
      <c r="R222" s="118"/>
    </row>
    <row r="223" spans="1:18" x14ac:dyDescent="0.25">
      <c r="A223" s="266">
        <v>691</v>
      </c>
      <c r="B223" s="13" t="s">
        <v>571</v>
      </c>
      <c r="C223" s="267">
        <v>2598</v>
      </c>
      <c r="D223" s="268">
        <v>9.9</v>
      </c>
      <c r="E223" s="14">
        <v>4139204.61</v>
      </c>
      <c r="F223" s="14">
        <v>41810147.575757571</v>
      </c>
      <c r="G223" s="269">
        <f>Tasaus[[#This Row],[Verotettava tulo (kunnallisvero), €]]*($D$11/100)</f>
        <v>3123218.0239090906</v>
      </c>
      <c r="H223" s="14">
        <v>316661.77295210637</v>
      </c>
      <c r="I223" s="15">
        <v>364634.12759999995</v>
      </c>
      <c r="J223" s="15">
        <f>SUM(Tasaus[[#This Row],[Laskennallinen kunnallisvero, €]:[Laskennallinen kiinteistövero, €]])</f>
        <v>3804513.9244611966</v>
      </c>
      <c r="K223" s="15">
        <f>Tasaus[[#This Row],[Laskennallinen verotulo yhteensä, €]]/Tasaus[[#This Row],[Asukasluku 31.12.2023]]</f>
        <v>1464.4010486763652</v>
      </c>
      <c r="L223" s="34">
        <f>$K$11-Tasaus[[#This Row],[Laskennallinen verotulo yhteensä, €/asukas (=tasausraja)]]</f>
        <v>744.42895132363469</v>
      </c>
      <c r="M223" s="369">
        <v>669.98605619127125</v>
      </c>
      <c r="N223" s="370">
        <v>1740623.7739849228</v>
      </c>
      <c r="P223" s="116"/>
      <c r="Q223" s="117"/>
      <c r="R223" s="118"/>
    </row>
    <row r="224" spans="1:18" x14ac:dyDescent="0.25">
      <c r="A224" s="266">
        <v>694</v>
      </c>
      <c r="B224" s="13" t="s">
        <v>572</v>
      </c>
      <c r="C224" s="267">
        <v>28483</v>
      </c>
      <c r="D224" s="268">
        <v>7.9</v>
      </c>
      <c r="E224" s="14">
        <v>50668876.25</v>
      </c>
      <c r="F224" s="14">
        <v>641378180.37974679</v>
      </c>
      <c r="G224" s="269">
        <f>Tasaus[[#This Row],[Verotettava tulo (kunnallisvero), €]]*($D$11/100)</f>
        <v>47910950.074367084</v>
      </c>
      <c r="H224" s="14">
        <v>11456756.648568587</v>
      </c>
      <c r="I224" s="15">
        <v>4593560.5006999997</v>
      </c>
      <c r="J224" s="15">
        <f>SUM(Tasaus[[#This Row],[Laskennallinen kunnallisvero, €]:[Laskennallinen kiinteistövero, €]])</f>
        <v>63961267.223635666</v>
      </c>
      <c r="K224" s="15">
        <f>Tasaus[[#This Row],[Laskennallinen verotulo yhteensä, €]]/Tasaus[[#This Row],[Asukasluku 31.12.2023]]</f>
        <v>2245.5944677047946</v>
      </c>
      <c r="L224" s="34">
        <f>$K$11-Tasaus[[#This Row],[Laskennallinen verotulo yhteensä, €/asukas (=tasausraja)]]</f>
        <v>-36.764467704794697</v>
      </c>
      <c r="M224" s="369">
        <v>-3.6764467704794699</v>
      </c>
      <c r="N224" s="370">
        <v>-104716.23336356675</v>
      </c>
      <c r="P224" s="116"/>
      <c r="Q224" s="117"/>
      <c r="R224" s="118"/>
    </row>
    <row r="225" spans="1:18" x14ac:dyDescent="0.25">
      <c r="A225" s="266">
        <v>697</v>
      </c>
      <c r="B225" s="13" t="s">
        <v>573</v>
      </c>
      <c r="C225" s="267">
        <v>1164</v>
      </c>
      <c r="D225" s="268">
        <v>9.3000000000000007</v>
      </c>
      <c r="E225" s="14">
        <v>1875514.31</v>
      </c>
      <c r="F225" s="14">
        <v>20166820.537634406</v>
      </c>
      <c r="G225" s="269">
        <f>Tasaus[[#This Row],[Verotettava tulo (kunnallisvero), €]]*($D$11/100)</f>
        <v>1506461.4941612901</v>
      </c>
      <c r="H225" s="14">
        <v>328854.82671109372</v>
      </c>
      <c r="I225" s="15">
        <v>208065.34334999998</v>
      </c>
      <c r="J225" s="15">
        <f>SUM(Tasaus[[#This Row],[Laskennallinen kunnallisvero, €]:[Laskennallinen kiinteistövero, €]])</f>
        <v>2043381.6642223839</v>
      </c>
      <c r="K225" s="15">
        <f>Tasaus[[#This Row],[Laskennallinen verotulo yhteensä, €]]/Tasaus[[#This Row],[Asukasluku 31.12.2023]]</f>
        <v>1755.4825294006735</v>
      </c>
      <c r="L225" s="34">
        <f>$K$11-Tasaus[[#This Row],[Laskennallinen verotulo yhteensä, €/asukas (=tasausraja)]]</f>
        <v>453.34747059932647</v>
      </c>
      <c r="M225" s="369">
        <v>408.01272353939385</v>
      </c>
      <c r="N225" s="370">
        <v>474926.81019985443</v>
      </c>
      <c r="P225" s="116"/>
      <c r="Q225" s="117"/>
      <c r="R225" s="118"/>
    </row>
    <row r="226" spans="1:18" x14ac:dyDescent="0.25">
      <c r="A226" s="266">
        <v>698</v>
      </c>
      <c r="B226" s="13" t="s">
        <v>574</v>
      </c>
      <c r="C226" s="267">
        <v>65286</v>
      </c>
      <c r="D226" s="268">
        <v>8.9</v>
      </c>
      <c r="E226" s="14">
        <v>124535147.28</v>
      </c>
      <c r="F226" s="14">
        <v>1399271317.752809</v>
      </c>
      <c r="G226" s="269">
        <f>Tasaus[[#This Row],[Verotettava tulo (kunnallisvero), €]]*($D$11/100)</f>
        <v>104525567.43613485</v>
      </c>
      <c r="H226" s="14">
        <v>10148497.407023948</v>
      </c>
      <c r="I226" s="15">
        <v>11123034.353</v>
      </c>
      <c r="J226" s="15">
        <f>SUM(Tasaus[[#This Row],[Laskennallinen kunnallisvero, €]:[Laskennallinen kiinteistövero, €]])</f>
        <v>125797099.1961588</v>
      </c>
      <c r="K226" s="15">
        <f>Tasaus[[#This Row],[Laskennallinen verotulo yhteensä, €]]/Tasaus[[#This Row],[Asukasluku 31.12.2023]]</f>
        <v>1926.8617957319914</v>
      </c>
      <c r="L226" s="34">
        <f>$K$11-Tasaus[[#This Row],[Laskennallinen verotulo yhteensä, €/asukas (=tasausraja)]]</f>
        <v>281.96820426800855</v>
      </c>
      <c r="M226" s="369">
        <v>253.77138384120769</v>
      </c>
      <c r="N226" s="370">
        <v>16567718.565457085</v>
      </c>
      <c r="P226" s="116"/>
      <c r="Q226" s="117"/>
      <c r="R226" s="118"/>
    </row>
    <row r="227" spans="1:18" x14ac:dyDescent="0.25">
      <c r="A227" s="266">
        <v>700</v>
      </c>
      <c r="B227" s="13" t="s">
        <v>575</v>
      </c>
      <c r="C227" s="267">
        <v>4758</v>
      </c>
      <c r="D227" s="268">
        <v>8.6</v>
      </c>
      <c r="E227" s="14">
        <v>8638106.1600000001</v>
      </c>
      <c r="F227" s="14">
        <v>100443094.88372093</v>
      </c>
      <c r="G227" s="269">
        <f>Tasaus[[#This Row],[Verotettava tulo (kunnallisvero), €]]*($D$11/100)</f>
        <v>7503099.1878139544</v>
      </c>
      <c r="H227" s="14">
        <v>1246034.5481309057</v>
      </c>
      <c r="I227" s="15">
        <v>1177035.9533500001</v>
      </c>
      <c r="J227" s="15">
        <f>SUM(Tasaus[[#This Row],[Laskennallinen kunnallisvero, €]:[Laskennallinen kiinteistövero, €]])</f>
        <v>9926169.6892948598</v>
      </c>
      <c r="K227" s="15">
        <f>Tasaus[[#This Row],[Laskennallinen verotulo yhteensä, €]]/Tasaus[[#This Row],[Asukasluku 31.12.2023]]</f>
        <v>2086.2063239375493</v>
      </c>
      <c r="L227" s="34">
        <f>$K$11-Tasaus[[#This Row],[Laskennallinen verotulo yhteensä, €/asukas (=tasausraja)]]</f>
        <v>122.62367606245061</v>
      </c>
      <c r="M227" s="369">
        <v>110.36130845620555</v>
      </c>
      <c r="N227" s="370">
        <v>525099.105634626</v>
      </c>
      <c r="P227" s="116"/>
      <c r="Q227" s="117"/>
      <c r="R227" s="118"/>
    </row>
    <row r="228" spans="1:18" x14ac:dyDescent="0.25">
      <c r="A228" s="266">
        <v>702</v>
      </c>
      <c r="B228" s="13" t="s">
        <v>576</v>
      </c>
      <c r="C228" s="267">
        <v>4124</v>
      </c>
      <c r="D228" s="268">
        <v>9.4</v>
      </c>
      <c r="E228" s="14">
        <v>6796582.0199999996</v>
      </c>
      <c r="F228" s="14">
        <v>72304064.042553186</v>
      </c>
      <c r="G228" s="269">
        <f>Tasaus[[#This Row],[Verotettava tulo (kunnallisvero), €]]*($D$11/100)</f>
        <v>5401113.5839787228</v>
      </c>
      <c r="H228" s="14">
        <v>1295332.7710181945</v>
      </c>
      <c r="I228" s="15">
        <v>1033021.8228</v>
      </c>
      <c r="J228" s="15">
        <f>SUM(Tasaus[[#This Row],[Laskennallinen kunnallisvero, €]:[Laskennallinen kiinteistövero, €]])</f>
        <v>7729468.177796918</v>
      </c>
      <c r="K228" s="15">
        <f>Tasaus[[#This Row],[Laskennallinen verotulo yhteensä, €]]/Tasaus[[#This Row],[Asukasluku 31.12.2023]]</f>
        <v>1874.2648345773323</v>
      </c>
      <c r="L228" s="34">
        <f>$K$11-Tasaus[[#This Row],[Laskennallinen verotulo yhteensä, €/asukas (=tasausraja)]]</f>
        <v>334.56516542266763</v>
      </c>
      <c r="M228" s="369">
        <v>301.10864888040089</v>
      </c>
      <c r="N228" s="370">
        <v>1241772.0679827733</v>
      </c>
      <c r="P228" s="116"/>
      <c r="Q228" s="117"/>
      <c r="R228" s="118"/>
    </row>
    <row r="229" spans="1:18" x14ac:dyDescent="0.25">
      <c r="A229" s="266">
        <v>704</v>
      </c>
      <c r="B229" s="13" t="s">
        <v>577</v>
      </c>
      <c r="C229" s="267">
        <v>6436</v>
      </c>
      <c r="D229" s="268">
        <v>7.1</v>
      </c>
      <c r="E229" s="14">
        <v>10938526.460000001</v>
      </c>
      <c r="F229" s="14">
        <v>154063752.95774648</v>
      </c>
      <c r="G229" s="269">
        <f>Tasaus[[#This Row],[Verotettava tulo (kunnallisvero), €]]*($D$11/100)</f>
        <v>11508562.345943661</v>
      </c>
      <c r="H229" s="14">
        <v>719297.65361004334</v>
      </c>
      <c r="I229" s="15">
        <v>853265.5970500001</v>
      </c>
      <c r="J229" s="15">
        <f>SUM(Tasaus[[#This Row],[Laskennallinen kunnallisvero, €]:[Laskennallinen kiinteistövero, €]])</f>
        <v>13081125.596603705</v>
      </c>
      <c r="K229" s="15">
        <f>Tasaus[[#This Row],[Laskennallinen verotulo yhteensä, €]]/Tasaus[[#This Row],[Asukasluku 31.12.2023]]</f>
        <v>2032.4931007774558</v>
      </c>
      <c r="L229" s="34">
        <f>$K$11-Tasaus[[#This Row],[Laskennallinen verotulo yhteensä, €/asukas (=tasausraja)]]</f>
        <v>176.33689922254416</v>
      </c>
      <c r="M229" s="369">
        <v>158.70320930028976</v>
      </c>
      <c r="N229" s="370">
        <v>1021413.8550566649</v>
      </c>
      <c r="P229" s="116"/>
      <c r="Q229" s="117"/>
      <c r="R229" s="118"/>
    </row>
    <row r="230" spans="1:18" x14ac:dyDescent="0.25">
      <c r="A230" s="266">
        <v>707</v>
      </c>
      <c r="B230" s="13" t="s">
        <v>578</v>
      </c>
      <c r="C230" s="267">
        <v>1902</v>
      </c>
      <c r="D230" s="268">
        <v>8.9</v>
      </c>
      <c r="E230" s="14">
        <v>2448313.4900000002</v>
      </c>
      <c r="F230" s="14">
        <v>27509140.337078653</v>
      </c>
      <c r="G230" s="269">
        <f>Tasaus[[#This Row],[Verotettava tulo (kunnallisvero), €]]*($D$11/100)</f>
        <v>2054932.7831797756</v>
      </c>
      <c r="H230" s="14">
        <v>375790.30374615459</v>
      </c>
      <c r="I230" s="15">
        <v>393755.17335</v>
      </c>
      <c r="J230" s="15">
        <f>SUM(Tasaus[[#This Row],[Laskennallinen kunnallisvero, €]:[Laskennallinen kiinteistövero, €]])</f>
        <v>2824478.2602759302</v>
      </c>
      <c r="K230" s="15">
        <f>Tasaus[[#This Row],[Laskennallinen verotulo yhteensä, €]]/Tasaus[[#This Row],[Asukasluku 31.12.2023]]</f>
        <v>1485.0043429421294</v>
      </c>
      <c r="L230" s="34">
        <f>$K$11-Tasaus[[#This Row],[Laskennallinen verotulo yhteensä, €/asukas (=tasausraja)]]</f>
        <v>723.82565705787056</v>
      </c>
      <c r="M230" s="369">
        <v>651.44309135208357</v>
      </c>
      <c r="N230" s="370">
        <v>1239044.7597516628</v>
      </c>
      <c r="P230" s="116"/>
      <c r="Q230" s="117"/>
      <c r="R230" s="118"/>
    </row>
    <row r="231" spans="1:18" x14ac:dyDescent="0.25">
      <c r="A231" s="266">
        <v>710</v>
      </c>
      <c r="B231" s="13" t="s">
        <v>231</v>
      </c>
      <c r="C231" s="267">
        <v>27209</v>
      </c>
      <c r="D231" s="268">
        <v>9.3000000000000007</v>
      </c>
      <c r="E231" s="14">
        <v>53783642.850000001</v>
      </c>
      <c r="F231" s="14">
        <v>578318740.32258058</v>
      </c>
      <c r="G231" s="269">
        <f>Tasaus[[#This Row],[Verotettava tulo (kunnallisvero), €]]*($D$11/100)</f>
        <v>43200409.902096771</v>
      </c>
      <c r="H231" s="14">
        <v>3296385.2289868761</v>
      </c>
      <c r="I231" s="15">
        <v>5967893.8418499995</v>
      </c>
      <c r="J231" s="15">
        <f>SUM(Tasaus[[#This Row],[Laskennallinen kunnallisvero, €]:[Laskennallinen kiinteistövero, €]])</f>
        <v>52464688.972933643</v>
      </c>
      <c r="K231" s="15">
        <f>Tasaus[[#This Row],[Laskennallinen verotulo yhteensä, €]]/Tasaus[[#This Row],[Asukasluku 31.12.2023]]</f>
        <v>1928.2108483565601</v>
      </c>
      <c r="L231" s="34">
        <f>$K$11-Tasaus[[#This Row],[Laskennallinen verotulo yhteensä, €/asukas (=tasausraja)]]</f>
        <v>280.61915164343986</v>
      </c>
      <c r="M231" s="369">
        <v>252.55723647909588</v>
      </c>
      <c r="N231" s="370">
        <v>6871829.8473597197</v>
      </c>
      <c r="P231" s="116"/>
      <c r="Q231" s="117"/>
      <c r="R231" s="118"/>
    </row>
    <row r="232" spans="1:18" x14ac:dyDescent="0.25">
      <c r="A232" s="266">
        <v>729</v>
      </c>
      <c r="B232" s="13" t="s">
        <v>579</v>
      </c>
      <c r="C232" s="267">
        <v>8847</v>
      </c>
      <c r="D232" s="268">
        <v>9.3000000000000007</v>
      </c>
      <c r="E232" s="14">
        <v>13808086.99</v>
      </c>
      <c r="F232" s="14">
        <v>148474053.65591398</v>
      </c>
      <c r="G232" s="269">
        <f>Tasaus[[#This Row],[Verotettava tulo (kunnallisvero), €]]*($D$11/100)</f>
        <v>11091011.808096774</v>
      </c>
      <c r="H232" s="14">
        <v>1723223.9253494856</v>
      </c>
      <c r="I232" s="15">
        <v>1634334.4278500001</v>
      </c>
      <c r="J232" s="15">
        <f>SUM(Tasaus[[#This Row],[Laskennallinen kunnallisvero, €]:[Laskennallinen kiinteistövero, €]])</f>
        <v>14448570.16129626</v>
      </c>
      <c r="K232" s="15">
        <f>Tasaus[[#This Row],[Laskennallinen verotulo yhteensä, €]]/Tasaus[[#This Row],[Asukasluku 31.12.2023]]</f>
        <v>1633.1604115854254</v>
      </c>
      <c r="L232" s="34">
        <f>$K$11-Tasaus[[#This Row],[Laskennallinen verotulo yhteensä, €/asukas (=tasausraja)]]</f>
        <v>575.66958841457449</v>
      </c>
      <c r="M232" s="369">
        <v>518.10262957311704</v>
      </c>
      <c r="N232" s="370">
        <v>4583653.9638333665</v>
      </c>
      <c r="P232" s="116"/>
      <c r="Q232" s="117"/>
      <c r="R232" s="118"/>
    </row>
    <row r="233" spans="1:18" x14ac:dyDescent="0.25">
      <c r="A233" s="266">
        <v>732</v>
      </c>
      <c r="B233" s="13" t="s">
        <v>580</v>
      </c>
      <c r="C233" s="267">
        <v>3344</v>
      </c>
      <c r="D233" s="268">
        <v>8.6</v>
      </c>
      <c r="E233" s="14">
        <v>5044341.0599999996</v>
      </c>
      <c r="F233" s="14">
        <v>58655128.604651161</v>
      </c>
      <c r="G233" s="269">
        <f>Tasaus[[#This Row],[Verotettava tulo (kunnallisvero), €]]*($D$11/100)</f>
        <v>4381538.1067674421</v>
      </c>
      <c r="H233" s="14">
        <v>788446.91152662225</v>
      </c>
      <c r="I233" s="15">
        <v>697394.88915000006</v>
      </c>
      <c r="J233" s="15">
        <f>SUM(Tasaus[[#This Row],[Laskennallinen kunnallisvero, €]:[Laskennallinen kiinteistövero, €]])</f>
        <v>5867379.9074440645</v>
      </c>
      <c r="K233" s="15">
        <f>Tasaus[[#This Row],[Laskennallinen verotulo yhteensä, €]]/Tasaus[[#This Row],[Asukasluku 31.12.2023]]</f>
        <v>1754.5992546184405</v>
      </c>
      <c r="L233" s="34">
        <f>$K$11-Tasaus[[#This Row],[Laskennallinen verotulo yhteensä, €/asukas (=tasausraja)]]</f>
        <v>454.23074538155947</v>
      </c>
      <c r="M233" s="369">
        <v>408.80767084340351</v>
      </c>
      <c r="N233" s="370">
        <v>1367052.8513003413</v>
      </c>
      <c r="P233" s="116"/>
      <c r="Q233" s="117"/>
      <c r="R233" s="118"/>
    </row>
    <row r="234" spans="1:18" x14ac:dyDescent="0.25">
      <c r="A234" s="266">
        <v>734</v>
      </c>
      <c r="B234" s="13" t="s">
        <v>581</v>
      </c>
      <c r="C234" s="267">
        <v>51100</v>
      </c>
      <c r="D234" s="268">
        <v>8.1</v>
      </c>
      <c r="E234" s="14">
        <v>84133216.719999999</v>
      </c>
      <c r="F234" s="14">
        <v>1038681687.9012346</v>
      </c>
      <c r="G234" s="269">
        <f>Tasaus[[#This Row],[Verotettava tulo (kunnallisvero), €]]*($D$11/100)</f>
        <v>77589522.086222231</v>
      </c>
      <c r="H234" s="14">
        <v>9539336.5793103743</v>
      </c>
      <c r="I234" s="15">
        <v>8718491.2493500002</v>
      </c>
      <c r="J234" s="15">
        <f>SUM(Tasaus[[#This Row],[Laskennallinen kunnallisvero, €]:[Laskennallinen kiinteistövero, €]])</f>
        <v>95847349.9148826</v>
      </c>
      <c r="K234" s="15">
        <f>Tasaus[[#This Row],[Laskennallinen verotulo yhteensä, €]]/Tasaus[[#This Row],[Asukasluku 31.12.2023]]</f>
        <v>1875.681994420403</v>
      </c>
      <c r="L234" s="34">
        <f>$K$11-Tasaus[[#This Row],[Laskennallinen verotulo yhteensä, €/asukas (=tasausraja)]]</f>
        <v>333.14800557959688</v>
      </c>
      <c r="M234" s="369">
        <v>299.83320502163718</v>
      </c>
      <c r="N234" s="370">
        <v>15321476.77660566</v>
      </c>
      <c r="P234" s="116"/>
      <c r="Q234" s="117"/>
      <c r="R234" s="118"/>
    </row>
    <row r="235" spans="1:18" x14ac:dyDescent="0.25">
      <c r="A235" s="266">
        <v>738</v>
      </c>
      <c r="B235" s="13" t="s">
        <v>582</v>
      </c>
      <c r="C235" s="267">
        <v>2974</v>
      </c>
      <c r="D235" s="268">
        <v>8.8000000000000007</v>
      </c>
      <c r="E235" s="14">
        <v>5376534.25</v>
      </c>
      <c r="F235" s="14">
        <v>61096980.11363636</v>
      </c>
      <c r="G235" s="269">
        <f>Tasaus[[#This Row],[Verotettava tulo (kunnallisvero), €]]*($D$11/100)</f>
        <v>4563944.414488636</v>
      </c>
      <c r="H235" s="14">
        <v>406256.53719526797</v>
      </c>
      <c r="I235" s="15">
        <v>636997.32995000004</v>
      </c>
      <c r="J235" s="15">
        <f>SUM(Tasaus[[#This Row],[Laskennallinen kunnallisvero, €]:[Laskennallinen kiinteistövero, €]])</f>
        <v>5607198.2816339042</v>
      </c>
      <c r="K235" s="15">
        <f>Tasaus[[#This Row],[Laskennallinen verotulo yhteensä, €]]/Tasaus[[#This Row],[Asukasluku 31.12.2023]]</f>
        <v>1885.4062816522878</v>
      </c>
      <c r="L235" s="34">
        <f>$K$11-Tasaus[[#This Row],[Laskennallinen verotulo yhteensä, €/asukas (=tasausraja)]]</f>
        <v>323.42371834771211</v>
      </c>
      <c r="M235" s="369">
        <v>291.08134651294091</v>
      </c>
      <c r="N235" s="370">
        <v>865675.92452948622</v>
      </c>
      <c r="P235" s="116"/>
      <c r="Q235" s="117"/>
      <c r="R235" s="118"/>
    </row>
    <row r="236" spans="1:18" x14ac:dyDescent="0.25">
      <c r="A236" s="266">
        <v>739</v>
      </c>
      <c r="B236" s="13" t="s">
        <v>583</v>
      </c>
      <c r="C236" s="267">
        <v>3216</v>
      </c>
      <c r="D236" s="268">
        <v>8.9</v>
      </c>
      <c r="E236" s="14">
        <v>5021882.01</v>
      </c>
      <c r="F236" s="14">
        <v>56425640.561797753</v>
      </c>
      <c r="G236" s="269">
        <f>Tasaus[[#This Row],[Verotettava tulo (kunnallisvero), €]]*($D$11/100)</f>
        <v>4214995.3499662923</v>
      </c>
      <c r="H236" s="14">
        <v>808108.53662927053</v>
      </c>
      <c r="I236" s="15">
        <v>915990.97500000009</v>
      </c>
      <c r="J236" s="15">
        <f>SUM(Tasaus[[#This Row],[Laskennallinen kunnallisvero, €]:[Laskennallinen kiinteistövero, €]])</f>
        <v>5939094.8615955636</v>
      </c>
      <c r="K236" s="15">
        <f>Tasaus[[#This Row],[Laskennallinen verotulo yhteensä, €]]/Tasaus[[#This Row],[Asukasluku 31.12.2023]]</f>
        <v>1846.7334768642922</v>
      </c>
      <c r="L236" s="34">
        <f>$K$11-Tasaus[[#This Row],[Laskennallinen verotulo yhteensä, €/asukas (=tasausraja)]]</f>
        <v>362.09652313570768</v>
      </c>
      <c r="M236" s="369">
        <v>325.88687082213693</v>
      </c>
      <c r="N236" s="370">
        <v>1048052.1765639924</v>
      </c>
      <c r="P236" s="116"/>
      <c r="Q236" s="117"/>
      <c r="R236" s="118"/>
    </row>
    <row r="237" spans="1:18" x14ac:dyDescent="0.25">
      <c r="A237" s="266">
        <v>740</v>
      </c>
      <c r="B237" s="13" t="s">
        <v>584</v>
      </c>
      <c r="C237" s="267">
        <v>31843</v>
      </c>
      <c r="D237" s="268">
        <v>9.3000000000000007</v>
      </c>
      <c r="E237" s="14">
        <v>57400845.310000002</v>
      </c>
      <c r="F237" s="14">
        <v>617213390.43010747</v>
      </c>
      <c r="G237" s="269">
        <f>Tasaus[[#This Row],[Verotettava tulo (kunnallisvero), €]]*($D$11/100)</f>
        <v>46105840.26512903</v>
      </c>
      <c r="H237" s="14">
        <v>8683048.7850087527</v>
      </c>
      <c r="I237" s="15">
        <v>6249958.3085500002</v>
      </c>
      <c r="J237" s="15">
        <f>SUM(Tasaus[[#This Row],[Laskennallinen kunnallisvero, €]:[Laskennallinen kiinteistövero, €]])</f>
        <v>61038847.358687781</v>
      </c>
      <c r="K237" s="15">
        <f>Tasaus[[#This Row],[Laskennallinen verotulo yhteensä, €]]/Tasaus[[#This Row],[Asukasluku 31.12.2023]]</f>
        <v>1916.8686166092323</v>
      </c>
      <c r="L237" s="34">
        <f>$K$11-Tasaus[[#This Row],[Laskennallinen verotulo yhteensä, €/asukas (=tasausraja)]]</f>
        <v>291.96138339076765</v>
      </c>
      <c r="M237" s="369">
        <v>262.7652450516909</v>
      </c>
      <c r="N237" s="370">
        <v>8367233.6981809931</v>
      </c>
      <c r="P237" s="116"/>
      <c r="Q237" s="117"/>
      <c r="R237" s="118"/>
    </row>
    <row r="238" spans="1:18" x14ac:dyDescent="0.25">
      <c r="A238" s="266">
        <v>742</v>
      </c>
      <c r="B238" s="13" t="s">
        <v>585</v>
      </c>
      <c r="C238" s="267">
        <v>978</v>
      </c>
      <c r="D238" s="268">
        <v>9.1</v>
      </c>
      <c r="E238" s="14">
        <v>1526597.22</v>
      </c>
      <c r="F238" s="14">
        <v>16775793.626373626</v>
      </c>
      <c r="G238" s="269">
        <f>Tasaus[[#This Row],[Verotettava tulo (kunnallisvero), €]]*($D$11/100)</f>
        <v>1253151.78389011</v>
      </c>
      <c r="H238" s="14">
        <v>625514.33947933558</v>
      </c>
      <c r="I238" s="15">
        <v>216777.30050000001</v>
      </c>
      <c r="J238" s="15">
        <f>SUM(Tasaus[[#This Row],[Laskennallinen kunnallisvero, €]:[Laskennallinen kiinteistövero, €]])</f>
        <v>2095443.4238694455</v>
      </c>
      <c r="K238" s="15">
        <f>Tasaus[[#This Row],[Laskennallinen verotulo yhteensä, €]]/Tasaus[[#This Row],[Asukasluku 31.12.2023]]</f>
        <v>2142.5801880055678</v>
      </c>
      <c r="L238" s="34">
        <f>$K$11-Tasaus[[#This Row],[Laskennallinen verotulo yhteensä, €/asukas (=tasausraja)]]</f>
        <v>66.249811994432093</v>
      </c>
      <c r="M238" s="369">
        <v>59.624830794988888</v>
      </c>
      <c r="N238" s="370">
        <v>58313.084517499134</v>
      </c>
      <c r="P238" s="116"/>
      <c r="Q238" s="117"/>
      <c r="R238" s="118"/>
    </row>
    <row r="239" spans="1:18" x14ac:dyDescent="0.25">
      <c r="A239" s="266">
        <v>743</v>
      </c>
      <c r="B239" s="13" t="s">
        <v>586</v>
      </c>
      <c r="C239" s="267">
        <v>66160</v>
      </c>
      <c r="D239" s="268">
        <v>8.4</v>
      </c>
      <c r="E239" s="14">
        <v>117800799.28</v>
      </c>
      <c r="F239" s="14">
        <v>1402390467.6190476</v>
      </c>
      <c r="G239" s="269">
        <f>Tasaus[[#This Row],[Verotettava tulo (kunnallisvero), €]]*($D$11/100)</f>
        <v>104758567.93114287</v>
      </c>
      <c r="H239" s="14">
        <v>14705571.221228218</v>
      </c>
      <c r="I239" s="15">
        <v>13209446.978399999</v>
      </c>
      <c r="J239" s="15">
        <f>SUM(Tasaus[[#This Row],[Laskennallinen kunnallisvero, €]:[Laskennallinen kiinteistövero, €]])</f>
        <v>132673586.13077107</v>
      </c>
      <c r="K239" s="15">
        <f>Tasaus[[#This Row],[Laskennallinen verotulo yhteensä, €]]/Tasaus[[#This Row],[Asukasluku 31.12.2023]]</f>
        <v>2005.3444094735651</v>
      </c>
      <c r="L239" s="34">
        <f>$K$11-Tasaus[[#This Row],[Laskennallinen verotulo yhteensä, €/asukas (=tasausraja)]]</f>
        <v>203.48559052643486</v>
      </c>
      <c r="M239" s="369">
        <v>183.13703147379138</v>
      </c>
      <c r="N239" s="370">
        <v>12116346.002306039</v>
      </c>
      <c r="P239" s="116"/>
      <c r="Q239" s="117"/>
      <c r="R239" s="118"/>
    </row>
    <row r="240" spans="1:18" x14ac:dyDescent="0.25">
      <c r="A240" s="266">
        <v>746</v>
      </c>
      <c r="B240" s="13" t="s">
        <v>587</v>
      </c>
      <c r="C240" s="267">
        <v>4713</v>
      </c>
      <c r="D240" s="268">
        <v>9.6</v>
      </c>
      <c r="E240" s="14">
        <v>6887682.6500000004</v>
      </c>
      <c r="F240" s="14">
        <v>71746694.270833343</v>
      </c>
      <c r="G240" s="269">
        <f>Tasaus[[#This Row],[Verotettava tulo (kunnallisvero), €]]*($D$11/100)</f>
        <v>5359478.0620312514</v>
      </c>
      <c r="H240" s="14">
        <v>1888453.8076704356</v>
      </c>
      <c r="I240" s="15">
        <v>589539.34029999992</v>
      </c>
      <c r="J240" s="15">
        <f>SUM(Tasaus[[#This Row],[Laskennallinen kunnallisvero, €]:[Laskennallinen kiinteistövero, €]])</f>
        <v>7837471.2100016875</v>
      </c>
      <c r="K240" s="15">
        <f>Tasaus[[#This Row],[Laskennallinen verotulo yhteensä, €]]/Tasaus[[#This Row],[Asukasluku 31.12.2023]]</f>
        <v>1662.9474241463372</v>
      </c>
      <c r="L240" s="34">
        <f>$K$11-Tasaus[[#This Row],[Laskennallinen verotulo yhteensä, €/asukas (=tasausraja)]]</f>
        <v>545.88257585366273</v>
      </c>
      <c r="M240" s="369">
        <v>491.29431826829648</v>
      </c>
      <c r="N240" s="370">
        <v>2315470.1219984815</v>
      </c>
      <c r="P240" s="116"/>
      <c r="Q240" s="117"/>
      <c r="R240" s="118"/>
    </row>
    <row r="241" spans="1:18" x14ac:dyDescent="0.25">
      <c r="A241" s="266">
        <v>747</v>
      </c>
      <c r="B241" s="13" t="s">
        <v>588</v>
      </c>
      <c r="C241" s="267">
        <v>1283</v>
      </c>
      <c r="D241" s="268">
        <v>9.4</v>
      </c>
      <c r="E241" s="14">
        <v>1797627.93</v>
      </c>
      <c r="F241" s="14">
        <v>19123701.382978722</v>
      </c>
      <c r="G241" s="269">
        <f>Tasaus[[#This Row],[Verotettava tulo (kunnallisvero), €]]*($D$11/100)</f>
        <v>1428540.4933085106</v>
      </c>
      <c r="H241" s="14">
        <v>458594.57072584383</v>
      </c>
      <c r="I241" s="15">
        <v>311004.95955000003</v>
      </c>
      <c r="J241" s="15">
        <f>SUM(Tasaus[[#This Row],[Laskennallinen kunnallisvero, €]:[Laskennallinen kiinteistövero, €]])</f>
        <v>2198140.0235843547</v>
      </c>
      <c r="K241" s="15">
        <f>Tasaus[[#This Row],[Laskennallinen verotulo yhteensä, €]]/Tasaus[[#This Row],[Asukasluku 31.12.2023]]</f>
        <v>1713.2813901670729</v>
      </c>
      <c r="L241" s="34">
        <f>$K$11-Tasaus[[#This Row],[Laskennallinen verotulo yhteensä, €/asukas (=tasausraja)]]</f>
        <v>495.54860983292701</v>
      </c>
      <c r="M241" s="369">
        <v>445.9937488496343</v>
      </c>
      <c r="N241" s="370">
        <v>572209.9797740808</v>
      </c>
      <c r="P241" s="116"/>
      <c r="Q241" s="117"/>
      <c r="R241" s="118"/>
    </row>
    <row r="242" spans="1:18" x14ac:dyDescent="0.25">
      <c r="A242" s="266">
        <v>748</v>
      </c>
      <c r="B242" s="13" t="s">
        <v>589</v>
      </c>
      <c r="C242" s="267">
        <v>4837</v>
      </c>
      <c r="D242" s="268">
        <v>9.4</v>
      </c>
      <c r="E242" s="14">
        <v>7796300.4500000002</v>
      </c>
      <c r="F242" s="14">
        <v>82939366.489361703</v>
      </c>
      <c r="G242" s="269">
        <f>Tasaus[[#This Row],[Verotettava tulo (kunnallisvero), €]]*($D$11/100)</f>
        <v>6195570.6767553193</v>
      </c>
      <c r="H242" s="14">
        <v>877635.60511000326</v>
      </c>
      <c r="I242" s="15">
        <v>809313.35160000017</v>
      </c>
      <c r="J242" s="15">
        <f>SUM(Tasaus[[#This Row],[Laskennallinen kunnallisvero, €]:[Laskennallinen kiinteistövero, €]])</f>
        <v>7882519.6334653236</v>
      </c>
      <c r="K242" s="15">
        <f>Tasaus[[#This Row],[Laskennallinen verotulo yhteensä, €]]/Tasaus[[#This Row],[Asukasluku 31.12.2023]]</f>
        <v>1629.629860133414</v>
      </c>
      <c r="L242" s="34">
        <f>$K$11-Tasaus[[#This Row],[Laskennallinen verotulo yhteensä, €/asukas (=tasausraja)]]</f>
        <v>579.20013986658591</v>
      </c>
      <c r="M242" s="369">
        <v>521.28012587992737</v>
      </c>
      <c r="N242" s="370">
        <v>2521431.9688812084</v>
      </c>
      <c r="P242" s="116"/>
      <c r="Q242" s="117"/>
      <c r="R242" s="118"/>
    </row>
    <row r="243" spans="1:18" x14ac:dyDescent="0.25">
      <c r="A243" s="266">
        <v>749</v>
      </c>
      <c r="B243" s="13" t="s">
        <v>590</v>
      </c>
      <c r="C243" s="267">
        <v>21290</v>
      </c>
      <c r="D243" s="268">
        <v>9.4</v>
      </c>
      <c r="E243" s="14">
        <v>43519862.810000002</v>
      </c>
      <c r="F243" s="14">
        <v>462977263.93617022</v>
      </c>
      <c r="G243" s="269">
        <f>Tasaus[[#This Row],[Verotettava tulo (kunnallisvero), €]]*($D$11/100)</f>
        <v>34584401.616031915</v>
      </c>
      <c r="H243" s="14">
        <v>8521221.5527731553</v>
      </c>
      <c r="I243" s="15">
        <v>3054532.6829500003</v>
      </c>
      <c r="J243" s="15">
        <f>SUM(Tasaus[[#This Row],[Laskennallinen kunnallisvero, €]:[Laskennallinen kiinteistövero, €]])</f>
        <v>46160155.851755068</v>
      </c>
      <c r="K243" s="15">
        <f>Tasaus[[#This Row],[Laskennallinen verotulo yhteensä, €]]/Tasaus[[#This Row],[Asukasluku 31.12.2023]]</f>
        <v>2168.1613833609708</v>
      </c>
      <c r="L243" s="34">
        <f>$K$11-Tasaus[[#This Row],[Laskennallinen verotulo yhteensä, €/asukas (=tasausraja)]]</f>
        <v>40.668616639029096</v>
      </c>
      <c r="M243" s="369">
        <v>36.601754975126191</v>
      </c>
      <c r="N243" s="370">
        <v>779251.36342043662</v>
      </c>
      <c r="P243" s="116"/>
      <c r="Q243" s="117"/>
      <c r="R243" s="118"/>
    </row>
    <row r="244" spans="1:18" x14ac:dyDescent="0.25">
      <c r="A244" s="266">
        <v>751</v>
      </c>
      <c r="B244" s="13" t="s">
        <v>591</v>
      </c>
      <c r="C244" s="267">
        <v>2828</v>
      </c>
      <c r="D244" s="268">
        <v>9.4</v>
      </c>
      <c r="E244" s="14">
        <v>5482947.6299999999</v>
      </c>
      <c r="F244" s="14">
        <v>58329230.106382973</v>
      </c>
      <c r="G244" s="269">
        <f>Tasaus[[#This Row],[Verotettava tulo (kunnallisvero), €]]*($D$11/100)</f>
        <v>4357193.4889468085</v>
      </c>
      <c r="H244" s="14">
        <v>285951.45974850189</v>
      </c>
      <c r="I244" s="15">
        <v>377693.15680000006</v>
      </c>
      <c r="J244" s="15">
        <f>SUM(Tasaus[[#This Row],[Laskennallinen kunnallisvero, €]:[Laskennallinen kiinteistövero, €]])</f>
        <v>5020838.1054953104</v>
      </c>
      <c r="K244" s="15">
        <f>Tasaus[[#This Row],[Laskennallinen verotulo yhteensä, €]]/Tasaus[[#This Row],[Asukasluku 31.12.2023]]</f>
        <v>1775.4024418300248</v>
      </c>
      <c r="L244" s="34">
        <f>$K$11-Tasaus[[#This Row],[Laskennallinen verotulo yhteensä, €/asukas (=tasausraja)]]</f>
        <v>433.4275581699751</v>
      </c>
      <c r="M244" s="369">
        <v>390.08480235297759</v>
      </c>
      <c r="N244" s="370">
        <v>1103159.8210542207</v>
      </c>
      <c r="P244" s="116"/>
      <c r="Q244" s="117"/>
      <c r="R244" s="118"/>
    </row>
    <row r="245" spans="1:18" x14ac:dyDescent="0.25">
      <c r="A245" s="266">
        <v>753</v>
      </c>
      <c r="B245" s="13" t="s">
        <v>592</v>
      </c>
      <c r="C245" s="267">
        <v>22595</v>
      </c>
      <c r="D245" s="268">
        <v>6.6</v>
      </c>
      <c r="E245" s="14">
        <v>41384896.659999996</v>
      </c>
      <c r="F245" s="14">
        <v>627043888.78787875</v>
      </c>
      <c r="G245" s="269">
        <f>Tasaus[[#This Row],[Verotettava tulo (kunnallisvero), €]]*($D$11/100)</f>
        <v>46840178.492454544</v>
      </c>
      <c r="H245" s="14">
        <v>4428159.8369123302</v>
      </c>
      <c r="I245" s="15">
        <v>7146801.4659000002</v>
      </c>
      <c r="J245" s="15">
        <f>SUM(Tasaus[[#This Row],[Laskennallinen kunnallisvero, €]:[Laskennallinen kiinteistövero, €]])</f>
        <v>58415139.795266882</v>
      </c>
      <c r="K245" s="15">
        <f>Tasaus[[#This Row],[Laskennallinen verotulo yhteensä, €]]/Tasaus[[#This Row],[Asukasluku 31.12.2023]]</f>
        <v>2585.3126707354231</v>
      </c>
      <c r="L245" s="34">
        <f>$K$11-Tasaus[[#This Row],[Laskennallinen verotulo yhteensä, €/asukas (=tasausraja)]]</f>
        <v>-376.4826707354232</v>
      </c>
      <c r="M245" s="369">
        <v>-37.648267073542321</v>
      </c>
      <c r="N245" s="370">
        <v>-850662.5945266888</v>
      </c>
      <c r="P245" s="116"/>
      <c r="Q245" s="117"/>
      <c r="R245" s="118"/>
    </row>
    <row r="246" spans="1:18" x14ac:dyDescent="0.25">
      <c r="A246" s="266">
        <v>755</v>
      </c>
      <c r="B246" s="13" t="s">
        <v>593</v>
      </c>
      <c r="C246" s="267">
        <v>6158</v>
      </c>
      <c r="D246" s="268">
        <v>8.6</v>
      </c>
      <c r="E246" s="14">
        <v>14144612.460000001</v>
      </c>
      <c r="F246" s="14">
        <v>164472237.90697676</v>
      </c>
      <c r="G246" s="269">
        <f>Tasaus[[#This Row],[Verotettava tulo (kunnallisvero), €]]*($D$11/100)</f>
        <v>12286076.171651164</v>
      </c>
      <c r="H246" s="14">
        <v>503567.14861882542</v>
      </c>
      <c r="I246" s="15">
        <v>1443741.5689500002</v>
      </c>
      <c r="J246" s="15">
        <f>SUM(Tasaus[[#This Row],[Laskennallinen kunnallisvero, €]:[Laskennallinen kiinteistövero, €]])</f>
        <v>14233384.889219988</v>
      </c>
      <c r="K246" s="15">
        <f>Tasaus[[#This Row],[Laskennallinen verotulo yhteensä, €]]/Tasaus[[#This Row],[Asukasluku 31.12.2023]]</f>
        <v>2311.3648732088323</v>
      </c>
      <c r="L246" s="34">
        <f>$K$11-Tasaus[[#This Row],[Laskennallinen verotulo yhteensä, €/asukas (=tasausraja)]]</f>
        <v>-102.53487320883232</v>
      </c>
      <c r="M246" s="369">
        <v>-10.253487320883233</v>
      </c>
      <c r="N246" s="370">
        <v>-63140.974921998946</v>
      </c>
      <c r="P246" s="116"/>
      <c r="Q246" s="117"/>
      <c r="R246" s="118"/>
    </row>
    <row r="247" spans="1:18" x14ac:dyDescent="0.25">
      <c r="A247" s="266">
        <v>758</v>
      </c>
      <c r="B247" s="13" t="s">
        <v>594</v>
      </c>
      <c r="C247" s="267">
        <v>8126</v>
      </c>
      <c r="D247" s="268">
        <v>8</v>
      </c>
      <c r="E247" s="14">
        <v>13953795.85</v>
      </c>
      <c r="F247" s="14">
        <v>174422448.125</v>
      </c>
      <c r="G247" s="269">
        <f>Tasaus[[#This Row],[Verotettava tulo (kunnallisvero), €]]*($D$11/100)</f>
        <v>13029356.874937501</v>
      </c>
      <c r="H247" s="14">
        <v>8253182.1154212635</v>
      </c>
      <c r="I247" s="15">
        <v>2259297.2614500001</v>
      </c>
      <c r="J247" s="15">
        <f>SUM(Tasaus[[#This Row],[Laskennallinen kunnallisvero, €]:[Laskennallinen kiinteistövero, €]])</f>
        <v>23541836.251808763</v>
      </c>
      <c r="K247" s="15">
        <f>Tasaus[[#This Row],[Laskennallinen verotulo yhteensä, €]]/Tasaus[[#This Row],[Asukasluku 31.12.2023]]</f>
        <v>2897.1002032745214</v>
      </c>
      <c r="L247" s="34">
        <f>$K$11-Tasaus[[#This Row],[Laskennallinen verotulo yhteensä, €/asukas (=tasausraja)]]</f>
        <v>-688.27020327452146</v>
      </c>
      <c r="M247" s="369">
        <v>-68.827020327452146</v>
      </c>
      <c r="N247" s="370">
        <v>-559288.36718087608</v>
      </c>
      <c r="P247" s="116"/>
      <c r="Q247" s="117"/>
      <c r="R247" s="118"/>
    </row>
    <row r="248" spans="1:18" x14ac:dyDescent="0.25">
      <c r="A248" s="266">
        <v>759</v>
      </c>
      <c r="B248" s="13" t="s">
        <v>595</v>
      </c>
      <c r="C248" s="267">
        <v>1873</v>
      </c>
      <c r="D248" s="268">
        <v>9.1</v>
      </c>
      <c r="E248" s="14">
        <v>2481352.21</v>
      </c>
      <c r="F248" s="14">
        <v>27267606.703296706</v>
      </c>
      <c r="G248" s="269">
        <f>Tasaus[[#This Row],[Verotettava tulo (kunnallisvero), €]]*($D$11/100)</f>
        <v>2036890.220736264</v>
      </c>
      <c r="H248" s="14">
        <v>1025596.7186395637</v>
      </c>
      <c r="I248" s="15">
        <v>297400.26274999999</v>
      </c>
      <c r="J248" s="15">
        <f>SUM(Tasaus[[#This Row],[Laskennallinen kunnallisvero, €]:[Laskennallinen kiinteistövero, €]])</f>
        <v>3359887.2021258278</v>
      </c>
      <c r="K248" s="15">
        <f>Tasaus[[#This Row],[Laskennallinen verotulo yhteensä, €]]/Tasaus[[#This Row],[Asukasluku 31.12.2023]]</f>
        <v>1793.853284637388</v>
      </c>
      <c r="L248" s="34">
        <f>$K$11-Tasaus[[#This Row],[Laskennallinen verotulo yhteensä, €/asukas (=tasausraja)]]</f>
        <v>414.97671536261191</v>
      </c>
      <c r="M248" s="369">
        <v>373.47904382635073</v>
      </c>
      <c r="N248" s="370">
        <v>699526.24908675498</v>
      </c>
      <c r="P248" s="116"/>
      <c r="Q248" s="117"/>
      <c r="R248" s="118"/>
    </row>
    <row r="249" spans="1:18" x14ac:dyDescent="0.25">
      <c r="A249" s="266">
        <v>761</v>
      </c>
      <c r="B249" s="13" t="s">
        <v>596</v>
      </c>
      <c r="C249" s="267">
        <v>8410</v>
      </c>
      <c r="D249" s="268">
        <v>8.1999999999999993</v>
      </c>
      <c r="E249" s="14">
        <v>12822747.109999999</v>
      </c>
      <c r="F249" s="14">
        <v>156374964.75609758</v>
      </c>
      <c r="G249" s="269">
        <f>Tasaus[[#This Row],[Verotettava tulo (kunnallisvero), €]]*($D$11/100)</f>
        <v>11681209.867280491</v>
      </c>
      <c r="H249" s="14">
        <v>1126652.633807949</v>
      </c>
      <c r="I249" s="15">
        <v>1314153.2510500003</v>
      </c>
      <c r="J249" s="15">
        <f>SUM(Tasaus[[#This Row],[Laskennallinen kunnallisvero, €]:[Laskennallinen kiinteistövero, €]])</f>
        <v>14122015.752138441</v>
      </c>
      <c r="K249" s="15">
        <f>Tasaus[[#This Row],[Laskennallinen verotulo yhteensä, €]]/Tasaus[[#This Row],[Asukasluku 31.12.2023]]</f>
        <v>1679.193311788162</v>
      </c>
      <c r="L249" s="34">
        <f>$K$11-Tasaus[[#This Row],[Laskennallinen verotulo yhteensä, €/asukas (=tasausraja)]]</f>
        <v>529.63668821183796</v>
      </c>
      <c r="M249" s="369">
        <v>476.67301939065419</v>
      </c>
      <c r="N249" s="370">
        <v>4008820.0930754016</v>
      </c>
      <c r="P249" s="116"/>
      <c r="Q249" s="117"/>
      <c r="R249" s="118"/>
    </row>
    <row r="250" spans="1:18" x14ac:dyDescent="0.25">
      <c r="A250" s="266">
        <v>762</v>
      </c>
      <c r="B250" s="13" t="s">
        <v>597</v>
      </c>
      <c r="C250" s="267">
        <v>3637</v>
      </c>
      <c r="D250" s="268">
        <v>8.6</v>
      </c>
      <c r="E250" s="14">
        <v>5076064.3899999997</v>
      </c>
      <c r="F250" s="14">
        <v>59024004.534883715</v>
      </c>
      <c r="G250" s="269">
        <f>Tasaus[[#This Row],[Verotettava tulo (kunnallisvero), €]]*($D$11/100)</f>
        <v>4409093.1387558132</v>
      </c>
      <c r="H250" s="14">
        <v>1493626.2923631012</v>
      </c>
      <c r="I250" s="15">
        <v>576001.46345000004</v>
      </c>
      <c r="J250" s="15">
        <f>SUM(Tasaus[[#This Row],[Laskennallinen kunnallisvero, €]:[Laskennallinen kiinteistövero, €]])</f>
        <v>6478720.8945689145</v>
      </c>
      <c r="K250" s="15">
        <f>Tasaus[[#This Row],[Laskennallinen verotulo yhteensä, €]]/Tasaus[[#This Row],[Asukasluku 31.12.2023]]</f>
        <v>1781.336512116831</v>
      </c>
      <c r="L250" s="34">
        <f>$K$11-Tasaus[[#This Row],[Laskennallinen verotulo yhteensä, €/asukas (=tasausraja)]]</f>
        <v>427.49348788316888</v>
      </c>
      <c r="M250" s="369">
        <v>384.74413909485202</v>
      </c>
      <c r="N250" s="370">
        <v>1399314.4338879767</v>
      </c>
      <c r="P250" s="116"/>
      <c r="Q250" s="117"/>
      <c r="R250" s="118"/>
    </row>
    <row r="251" spans="1:18" x14ac:dyDescent="0.25">
      <c r="A251" s="266">
        <v>765</v>
      </c>
      <c r="B251" s="13" t="s">
        <v>598</v>
      </c>
      <c r="C251" s="267">
        <v>10274</v>
      </c>
      <c r="D251" s="268">
        <v>7.5</v>
      </c>
      <c r="E251" s="14">
        <v>15861541.369999999</v>
      </c>
      <c r="F251" s="14">
        <v>211487218.26666668</v>
      </c>
      <c r="G251" s="269">
        <f>Tasaus[[#This Row],[Verotettava tulo (kunnallisvero), €]]*($D$11/100)</f>
        <v>15798095.204520002</v>
      </c>
      <c r="H251" s="14">
        <v>2176431.9199910322</v>
      </c>
      <c r="I251" s="15">
        <v>2652485.8281</v>
      </c>
      <c r="J251" s="15">
        <f>SUM(Tasaus[[#This Row],[Laskennallinen kunnallisvero, €]:[Laskennallinen kiinteistövero, €]])</f>
        <v>20627012.952611033</v>
      </c>
      <c r="K251" s="15">
        <f>Tasaus[[#This Row],[Laskennallinen verotulo yhteensä, €]]/Tasaus[[#This Row],[Asukasluku 31.12.2023]]</f>
        <v>2007.6905735459445</v>
      </c>
      <c r="L251" s="34">
        <f>$K$11-Tasaus[[#This Row],[Laskennallinen verotulo yhteensä, €/asukas (=tasausraja)]]</f>
        <v>201.13942645405541</v>
      </c>
      <c r="M251" s="369">
        <v>181.02548380864988</v>
      </c>
      <c r="N251" s="370">
        <v>1859855.8206500688</v>
      </c>
      <c r="P251" s="116"/>
      <c r="Q251" s="117"/>
      <c r="R251" s="118"/>
    </row>
    <row r="252" spans="1:18" x14ac:dyDescent="0.25">
      <c r="A252" s="266">
        <v>768</v>
      </c>
      <c r="B252" s="13" t="s">
        <v>599</v>
      </c>
      <c r="C252" s="267">
        <v>2368</v>
      </c>
      <c r="D252" s="268">
        <v>8.4</v>
      </c>
      <c r="E252" s="14">
        <v>3154840.14</v>
      </c>
      <c r="F252" s="14">
        <v>37557620.714285716</v>
      </c>
      <c r="G252" s="269">
        <f>Tasaus[[#This Row],[Verotettava tulo (kunnallisvero), €]]*($D$11/100)</f>
        <v>2805554.2673571431</v>
      </c>
      <c r="H252" s="14">
        <v>768507.9001282081</v>
      </c>
      <c r="I252" s="15">
        <v>668997.1111000001</v>
      </c>
      <c r="J252" s="15">
        <f>SUM(Tasaus[[#This Row],[Laskennallinen kunnallisvero, €]:[Laskennallinen kiinteistövero, €]])</f>
        <v>4243059.2785853511</v>
      </c>
      <c r="K252" s="15">
        <f>Tasaus[[#This Row],[Laskennallinen verotulo yhteensä, €]]/Tasaus[[#This Row],[Asukasluku 31.12.2023]]</f>
        <v>1791.8324656188138</v>
      </c>
      <c r="L252" s="34">
        <f>$K$11-Tasaus[[#This Row],[Laskennallinen verotulo yhteensä, €/asukas (=tasausraja)]]</f>
        <v>416.99753438118614</v>
      </c>
      <c r="M252" s="369">
        <v>375.29778094306755</v>
      </c>
      <c r="N252" s="370">
        <v>888705.14527318394</v>
      </c>
      <c r="P252" s="116"/>
      <c r="Q252" s="117"/>
      <c r="R252" s="118"/>
    </row>
    <row r="253" spans="1:18" x14ac:dyDescent="0.25">
      <c r="A253" s="266">
        <v>777</v>
      </c>
      <c r="B253" s="13" t="s">
        <v>600</v>
      </c>
      <c r="C253" s="267">
        <v>7172</v>
      </c>
      <c r="D253" s="268">
        <v>8.9</v>
      </c>
      <c r="E253" s="14">
        <v>10707429.970000001</v>
      </c>
      <c r="F253" s="14">
        <v>120308201.91011237</v>
      </c>
      <c r="G253" s="269">
        <f>Tasaus[[#This Row],[Verotettava tulo (kunnallisvero), €]]*($D$11/100)</f>
        <v>8987022.6826853938</v>
      </c>
      <c r="H253" s="14">
        <v>1802113.3280105861</v>
      </c>
      <c r="I253" s="15">
        <v>1066242.4657000001</v>
      </c>
      <c r="J253" s="15">
        <f>SUM(Tasaus[[#This Row],[Laskennallinen kunnallisvero, €]:[Laskennallinen kiinteistövero, €]])</f>
        <v>11855378.47639598</v>
      </c>
      <c r="K253" s="15">
        <f>Tasaus[[#This Row],[Laskennallinen verotulo yhteensä, €]]/Tasaus[[#This Row],[Asukasluku 31.12.2023]]</f>
        <v>1653.0087111539292</v>
      </c>
      <c r="L253" s="34">
        <f>$K$11-Tasaus[[#This Row],[Laskennallinen verotulo yhteensä, €/asukas (=tasausraja)]]</f>
        <v>555.82128884607073</v>
      </c>
      <c r="M253" s="369">
        <v>500.23915996146366</v>
      </c>
      <c r="N253" s="370">
        <v>3587715.2552436171</v>
      </c>
      <c r="P253" s="116"/>
      <c r="Q253" s="117"/>
      <c r="R253" s="118"/>
    </row>
    <row r="254" spans="1:18" x14ac:dyDescent="0.25">
      <c r="A254" s="266">
        <v>778</v>
      </c>
      <c r="B254" s="13" t="s">
        <v>601</v>
      </c>
      <c r="C254" s="267">
        <v>6708</v>
      </c>
      <c r="D254" s="268">
        <v>9.1</v>
      </c>
      <c r="E254" s="14">
        <v>10779536.439999999</v>
      </c>
      <c r="F254" s="14">
        <v>118456444.3956044</v>
      </c>
      <c r="G254" s="269">
        <f>Tasaus[[#This Row],[Verotettava tulo (kunnallisvero), €]]*($D$11/100)</f>
        <v>8848696.3963516485</v>
      </c>
      <c r="H254" s="14">
        <v>3116451.1815526704</v>
      </c>
      <c r="I254" s="15">
        <v>934528.65844999999</v>
      </c>
      <c r="J254" s="15">
        <f>SUM(Tasaus[[#This Row],[Laskennallinen kunnallisvero, €]:[Laskennallinen kiinteistövero, €]])</f>
        <v>12899676.236354319</v>
      </c>
      <c r="K254" s="15">
        <f>Tasaus[[#This Row],[Laskennallinen verotulo yhteensä, €]]/Tasaus[[#This Row],[Asukasluku 31.12.2023]]</f>
        <v>1923.0286577749432</v>
      </c>
      <c r="L254" s="34">
        <f>$K$11-Tasaus[[#This Row],[Laskennallinen verotulo yhteensä, €/asukas (=tasausraja)]]</f>
        <v>285.80134222505671</v>
      </c>
      <c r="M254" s="369">
        <v>257.22120800255107</v>
      </c>
      <c r="N254" s="370">
        <v>1725439.8632811126</v>
      </c>
      <c r="P254" s="116"/>
      <c r="Q254" s="117"/>
      <c r="R254" s="118"/>
    </row>
    <row r="255" spans="1:18" x14ac:dyDescent="0.25">
      <c r="A255" s="266">
        <v>781</v>
      </c>
      <c r="B255" s="13" t="s">
        <v>602</v>
      </c>
      <c r="C255" s="267">
        <v>3496</v>
      </c>
      <c r="D255" s="268">
        <v>6.4</v>
      </c>
      <c r="E255" s="14">
        <v>3736148.28</v>
      </c>
      <c r="F255" s="14">
        <v>58377316.875</v>
      </c>
      <c r="G255" s="269">
        <f>Tasaus[[#This Row],[Verotettava tulo (kunnallisvero), €]]*($D$11/100)</f>
        <v>4360785.5705625005</v>
      </c>
      <c r="H255" s="14">
        <v>1008792.5592774673</v>
      </c>
      <c r="I255" s="15">
        <v>1388821.56005</v>
      </c>
      <c r="J255" s="15">
        <f>SUM(Tasaus[[#This Row],[Laskennallinen kunnallisvero, €]:[Laskennallinen kiinteistövero, €]])</f>
        <v>6758399.6898899674</v>
      </c>
      <c r="K255" s="15">
        <f>Tasaus[[#This Row],[Laskennallinen verotulo yhteensä, €]]/Tasaus[[#This Row],[Asukasluku 31.12.2023]]</f>
        <v>1933.180689327794</v>
      </c>
      <c r="L255" s="34">
        <f>$K$11-Tasaus[[#This Row],[Laskennallinen verotulo yhteensä, €/asukas (=tasausraja)]]</f>
        <v>275.64931067220596</v>
      </c>
      <c r="M255" s="369">
        <v>248.08437960498537</v>
      </c>
      <c r="N255" s="370">
        <v>867302.99109902885</v>
      </c>
      <c r="P255" s="116"/>
      <c r="Q255" s="117"/>
      <c r="R255" s="118"/>
    </row>
    <row r="256" spans="1:18" x14ac:dyDescent="0.25">
      <c r="A256" s="266">
        <v>783</v>
      </c>
      <c r="B256" s="13" t="s">
        <v>603</v>
      </c>
      <c r="C256" s="267">
        <v>6377</v>
      </c>
      <c r="D256" s="268">
        <v>8.9</v>
      </c>
      <c r="E256" s="14">
        <v>11974046.640000001</v>
      </c>
      <c r="F256" s="14">
        <v>134539849.88764045</v>
      </c>
      <c r="G256" s="269">
        <f>Tasaus[[#This Row],[Verotettava tulo (kunnallisvero), €]]*($D$11/100)</f>
        <v>10050126.786606742</v>
      </c>
      <c r="H256" s="14">
        <v>1053388.8405399893</v>
      </c>
      <c r="I256" s="15">
        <v>1342762.02575</v>
      </c>
      <c r="J256" s="15">
        <f>SUM(Tasaus[[#This Row],[Laskennallinen kunnallisvero, €]:[Laskennallinen kiinteistövero, €]])</f>
        <v>12446277.652896732</v>
      </c>
      <c r="K256" s="15">
        <f>Tasaus[[#This Row],[Laskennallinen verotulo yhteensä, €]]/Tasaus[[#This Row],[Asukasluku 31.12.2023]]</f>
        <v>1951.7449667393339</v>
      </c>
      <c r="L256" s="34">
        <f>$K$11-Tasaus[[#This Row],[Laskennallinen verotulo yhteensä, €/asukas (=tasausraja)]]</f>
        <v>257.08503326066602</v>
      </c>
      <c r="M256" s="369">
        <v>231.37652993459943</v>
      </c>
      <c r="N256" s="370">
        <v>1475488.1313929406</v>
      </c>
      <c r="P256" s="116"/>
      <c r="Q256" s="117"/>
      <c r="R256" s="118"/>
    </row>
    <row r="257" spans="1:18" x14ac:dyDescent="0.25">
      <c r="A257" s="266">
        <v>785</v>
      </c>
      <c r="B257" s="13" t="s">
        <v>604</v>
      </c>
      <c r="C257" s="267">
        <v>2589</v>
      </c>
      <c r="D257" s="268">
        <v>8.3000000000000007</v>
      </c>
      <c r="E257" s="14">
        <v>3492831.78</v>
      </c>
      <c r="F257" s="14">
        <v>42082310.602409638</v>
      </c>
      <c r="G257" s="269">
        <f>Tasaus[[#This Row],[Verotettava tulo (kunnallisvero), €]]*($D$11/100)</f>
        <v>3143548.602</v>
      </c>
      <c r="H257" s="14">
        <v>482525.32063154579</v>
      </c>
      <c r="I257" s="15">
        <v>750645.50715000008</v>
      </c>
      <c r="J257" s="15">
        <f>SUM(Tasaus[[#This Row],[Laskennallinen kunnallisvero, €]:[Laskennallinen kiinteistövero, €]])</f>
        <v>4376719.4297815459</v>
      </c>
      <c r="K257" s="15">
        <f>Tasaus[[#This Row],[Laskennallinen verotulo yhteensä, €]]/Tasaus[[#This Row],[Asukasluku 31.12.2023]]</f>
        <v>1690.5057666209138</v>
      </c>
      <c r="L257" s="34">
        <f>$K$11-Tasaus[[#This Row],[Laskennallinen verotulo yhteensä, €/asukas (=tasausraja)]]</f>
        <v>518.32423337908608</v>
      </c>
      <c r="M257" s="369">
        <v>466.49181004117747</v>
      </c>
      <c r="N257" s="370">
        <v>1207747.2961966086</v>
      </c>
      <c r="P257" s="116"/>
      <c r="Q257" s="117"/>
      <c r="R257" s="118"/>
    </row>
    <row r="258" spans="1:18" x14ac:dyDescent="0.25">
      <c r="A258" s="266">
        <v>790</v>
      </c>
      <c r="B258" s="13" t="s">
        <v>258</v>
      </c>
      <c r="C258" s="267">
        <v>23515</v>
      </c>
      <c r="D258" s="268">
        <v>8.9</v>
      </c>
      <c r="E258" s="14">
        <v>39417693.350000001</v>
      </c>
      <c r="F258" s="14">
        <v>442895430.89887637</v>
      </c>
      <c r="G258" s="269">
        <f>Tasaus[[#This Row],[Verotettava tulo (kunnallisvero), €]]*($D$11/100)</f>
        <v>33084288.688146066</v>
      </c>
      <c r="H258" s="14">
        <v>4519522.707495573</v>
      </c>
      <c r="I258" s="15">
        <v>3852797.1512500006</v>
      </c>
      <c r="J258" s="15">
        <f>SUM(Tasaus[[#This Row],[Laskennallinen kunnallisvero, €]:[Laskennallinen kiinteistövero, €]])</f>
        <v>41456608.546891637</v>
      </c>
      <c r="K258" s="15">
        <f>Tasaus[[#This Row],[Laskennallinen verotulo yhteensä, €]]/Tasaus[[#This Row],[Asukasluku 31.12.2023]]</f>
        <v>1762.9856919792319</v>
      </c>
      <c r="L258" s="34">
        <f>$K$11-Tasaus[[#This Row],[Laskennallinen verotulo yhteensä, €/asukas (=tasausraja)]]</f>
        <v>445.84430802076804</v>
      </c>
      <c r="M258" s="369">
        <v>401.25987721869126</v>
      </c>
      <c r="N258" s="370">
        <v>9435626.0127975252</v>
      </c>
      <c r="P258" s="116"/>
      <c r="Q258" s="117"/>
      <c r="R258" s="118"/>
    </row>
    <row r="259" spans="1:18" x14ac:dyDescent="0.25">
      <c r="A259" s="266">
        <v>791</v>
      </c>
      <c r="B259" s="13" t="s">
        <v>259</v>
      </c>
      <c r="C259" s="267">
        <v>4931</v>
      </c>
      <c r="D259" s="268">
        <v>9.1</v>
      </c>
      <c r="E259" s="14">
        <v>6959819.0899999999</v>
      </c>
      <c r="F259" s="14">
        <v>76481528.461538464</v>
      </c>
      <c r="G259" s="269">
        <f>Tasaus[[#This Row],[Verotettava tulo (kunnallisvero), €]]*($D$11/100)</f>
        <v>5713170.1760769235</v>
      </c>
      <c r="H259" s="14">
        <v>1341406.6515663473</v>
      </c>
      <c r="I259" s="15">
        <v>766900.52309999999</v>
      </c>
      <c r="J259" s="15">
        <f>SUM(Tasaus[[#This Row],[Laskennallinen kunnallisvero, €]:[Laskennallinen kiinteistövero, €]])</f>
        <v>7821477.3507432705</v>
      </c>
      <c r="K259" s="15">
        <f>Tasaus[[#This Row],[Laskennallinen verotulo yhteensä, €]]/Tasaus[[#This Row],[Asukasluku 31.12.2023]]</f>
        <v>1586.1848206739546</v>
      </c>
      <c r="L259" s="34">
        <f>$K$11-Tasaus[[#This Row],[Laskennallinen verotulo yhteensä, €/asukas (=tasausraja)]]</f>
        <v>622.64517932604531</v>
      </c>
      <c r="M259" s="369">
        <v>560.38066139344085</v>
      </c>
      <c r="N259" s="370">
        <v>2763237.041331057</v>
      </c>
      <c r="P259" s="116"/>
      <c r="Q259" s="117"/>
      <c r="R259" s="118"/>
    </row>
    <row r="260" spans="1:18" x14ac:dyDescent="0.25">
      <c r="A260" s="266">
        <v>831</v>
      </c>
      <c r="B260" s="13" t="s">
        <v>605</v>
      </c>
      <c r="C260" s="267">
        <v>4625</v>
      </c>
      <c r="D260" s="268">
        <v>8.4</v>
      </c>
      <c r="E260" s="14">
        <v>8763302.3499999996</v>
      </c>
      <c r="F260" s="14">
        <v>104325027.97619048</v>
      </c>
      <c r="G260" s="269">
        <f>Tasaus[[#This Row],[Verotettava tulo (kunnallisvero), €]]*($D$11/100)</f>
        <v>7793079.589821429</v>
      </c>
      <c r="H260" s="14">
        <v>587800.9054356378</v>
      </c>
      <c r="I260" s="15">
        <v>1054442.9203500003</v>
      </c>
      <c r="J260" s="15">
        <f>SUM(Tasaus[[#This Row],[Laskennallinen kunnallisvero, €]:[Laskennallinen kiinteistövero, €]])</f>
        <v>9435323.4156070668</v>
      </c>
      <c r="K260" s="15">
        <f>Tasaus[[#This Row],[Laskennallinen verotulo yhteensä, €]]/Tasaus[[#This Row],[Asukasluku 31.12.2023]]</f>
        <v>2040.0699276988253</v>
      </c>
      <c r="L260" s="34">
        <f>$K$11-Tasaus[[#This Row],[Laskennallinen verotulo yhteensä, €/asukas (=tasausraja)]]</f>
        <v>168.76007230117466</v>
      </c>
      <c r="M260" s="369">
        <v>151.88406507105719</v>
      </c>
      <c r="N260" s="370">
        <v>702463.80095363955</v>
      </c>
      <c r="P260" s="116"/>
      <c r="Q260" s="117"/>
    </row>
    <row r="261" spans="1:18" x14ac:dyDescent="0.25">
      <c r="A261" s="266">
        <v>832</v>
      </c>
      <c r="B261" s="13" t="s">
        <v>606</v>
      </c>
      <c r="C261" s="267">
        <v>3731</v>
      </c>
      <c r="D261" s="268">
        <v>7.9</v>
      </c>
      <c r="E261" s="14">
        <v>4742048.8099999996</v>
      </c>
      <c r="F261" s="14">
        <v>60025934.303797461</v>
      </c>
      <c r="G261" s="269">
        <f>Tasaus[[#This Row],[Verotettava tulo (kunnallisvero), €]]*($D$11/100)</f>
        <v>4483937.2924936702</v>
      </c>
      <c r="H261" s="14">
        <v>1008946.1394400107</v>
      </c>
      <c r="I261" s="15">
        <v>614719.77254999999</v>
      </c>
      <c r="J261" s="15">
        <f>SUM(Tasaus[[#This Row],[Laskennallinen kunnallisvero, €]:[Laskennallinen kiinteistövero, €]])</f>
        <v>6107603.2044836804</v>
      </c>
      <c r="K261" s="15">
        <f>Tasaus[[#This Row],[Laskennallinen verotulo yhteensä, €]]/Tasaus[[#This Row],[Asukasluku 31.12.2023]]</f>
        <v>1636.9882617217047</v>
      </c>
      <c r="L261" s="34">
        <f>$K$11-Tasaus[[#This Row],[Laskennallinen verotulo yhteensä, €/asukas (=tasausraja)]]</f>
        <v>571.84173827829522</v>
      </c>
      <c r="M261" s="369">
        <v>514.65756445046577</v>
      </c>
      <c r="N261" s="370">
        <v>1920187.3729646879</v>
      </c>
      <c r="P261" s="116"/>
      <c r="Q261" s="117"/>
    </row>
    <row r="262" spans="1:18" x14ac:dyDescent="0.25">
      <c r="A262" s="266">
        <v>833</v>
      </c>
      <c r="B262" s="13" t="s">
        <v>607</v>
      </c>
      <c r="C262" s="267">
        <v>1705</v>
      </c>
      <c r="D262" s="268">
        <v>6.9</v>
      </c>
      <c r="E262" s="14">
        <v>2274475.64</v>
      </c>
      <c r="F262" s="14">
        <v>32963415.072463766</v>
      </c>
      <c r="G262" s="269">
        <f>Tasaus[[#This Row],[Verotettava tulo (kunnallisvero), €]]*($D$11/100)</f>
        <v>2462367.1059130435</v>
      </c>
      <c r="H262" s="14">
        <v>193206.70413207961</v>
      </c>
      <c r="I262" s="15">
        <v>655038.01624999999</v>
      </c>
      <c r="J262" s="15">
        <f>SUM(Tasaus[[#This Row],[Laskennallinen kunnallisvero, €]:[Laskennallinen kiinteistövero, €]])</f>
        <v>3310611.826295123</v>
      </c>
      <c r="K262" s="15">
        <f>Tasaus[[#This Row],[Laskennallinen verotulo yhteensä, €]]/Tasaus[[#This Row],[Asukasluku 31.12.2023]]</f>
        <v>1941.7078160088697</v>
      </c>
      <c r="L262" s="34">
        <f>$K$11-Tasaus[[#This Row],[Laskennallinen verotulo yhteensä, €/asukas (=tasausraja)]]</f>
        <v>267.12218399113021</v>
      </c>
      <c r="M262" s="369">
        <v>240.40996559201719</v>
      </c>
      <c r="N262" s="370">
        <v>409898.99133438931</v>
      </c>
      <c r="P262" s="116"/>
      <c r="Q262" s="117"/>
    </row>
    <row r="263" spans="1:18" x14ac:dyDescent="0.25">
      <c r="A263" s="266">
        <v>834</v>
      </c>
      <c r="B263" s="13" t="s">
        <v>608</v>
      </c>
      <c r="C263" s="267">
        <v>5844</v>
      </c>
      <c r="D263" s="268">
        <v>8.6</v>
      </c>
      <c r="E263" s="14">
        <v>10382184.41</v>
      </c>
      <c r="F263" s="14">
        <v>120723074.53488372</v>
      </c>
      <c r="G263" s="269">
        <f>Tasaus[[#This Row],[Verotettava tulo (kunnallisvero), €]]*($D$11/100)</f>
        <v>9018013.6677558143</v>
      </c>
      <c r="H263" s="14">
        <v>932608.05148350517</v>
      </c>
      <c r="I263" s="15">
        <v>1126397.1416500001</v>
      </c>
      <c r="J263" s="15">
        <f>SUM(Tasaus[[#This Row],[Laskennallinen kunnallisvero, €]:[Laskennallinen kiinteistövero, €]])</f>
        <v>11077018.860889319</v>
      </c>
      <c r="K263" s="15">
        <f>Tasaus[[#This Row],[Laskennallinen verotulo yhteensä, €]]/Tasaus[[#This Row],[Asukasluku 31.12.2023]]</f>
        <v>1895.4515504601848</v>
      </c>
      <c r="L263" s="34">
        <f>$K$11-Tasaus[[#This Row],[Laskennallinen verotulo yhteensä, €/asukas (=tasausraja)]]</f>
        <v>313.37844953981516</v>
      </c>
      <c r="M263" s="369">
        <v>282.04060458583365</v>
      </c>
      <c r="N263" s="370">
        <v>1648245.2931996118</v>
      </c>
      <c r="P263" s="116"/>
      <c r="Q263" s="117"/>
    </row>
    <row r="264" spans="1:18" x14ac:dyDescent="0.25">
      <c r="A264" s="266">
        <v>837</v>
      </c>
      <c r="B264" s="13" t="s">
        <v>609</v>
      </c>
      <c r="C264" s="267">
        <v>255050</v>
      </c>
      <c r="D264" s="268">
        <v>7.6</v>
      </c>
      <c r="E264" s="14">
        <v>436183640.52999997</v>
      </c>
      <c r="F264" s="14">
        <v>5739258428.0263157</v>
      </c>
      <c r="G264" s="269">
        <f>Tasaus[[#This Row],[Verotettava tulo (kunnallisvero), €]]*($D$11/100)</f>
        <v>428722604.57356578</v>
      </c>
      <c r="H264" s="14">
        <v>80496508.881386653</v>
      </c>
      <c r="I264" s="15">
        <v>48971321.182499997</v>
      </c>
      <c r="J264" s="15">
        <f>SUM(Tasaus[[#This Row],[Laskennallinen kunnallisvero, €]:[Laskennallinen kiinteistövero, €]])</f>
        <v>558190434.63745236</v>
      </c>
      <c r="K264" s="15">
        <f>Tasaus[[#This Row],[Laskennallinen verotulo yhteensä, €]]/Tasaus[[#This Row],[Asukasluku 31.12.2023]]</f>
        <v>2188.5529685844044</v>
      </c>
      <c r="L264" s="34">
        <f>$K$11-Tasaus[[#This Row],[Laskennallinen verotulo yhteensä, €/asukas (=tasausraja)]]</f>
        <v>20.277031415595502</v>
      </c>
      <c r="M264" s="369">
        <v>18.249328274035953</v>
      </c>
      <c r="N264" s="370">
        <v>4654491.1762928702</v>
      </c>
      <c r="P264" s="116"/>
      <c r="Q264" s="117"/>
    </row>
    <row r="265" spans="1:18" x14ac:dyDescent="0.25">
      <c r="A265" s="266">
        <v>844</v>
      </c>
      <c r="B265" s="13" t="s">
        <v>610</v>
      </c>
      <c r="C265" s="267">
        <v>1412</v>
      </c>
      <c r="D265" s="268">
        <v>9.9</v>
      </c>
      <c r="E265" s="14">
        <v>2213129.0699999998</v>
      </c>
      <c r="F265" s="14">
        <v>22354839.090909086</v>
      </c>
      <c r="G265" s="269">
        <f>Tasaus[[#This Row],[Verotettava tulo (kunnallisvero), €]]*($D$11/100)</f>
        <v>1669906.4800909087</v>
      </c>
      <c r="H265" s="14">
        <v>349143.72500774451</v>
      </c>
      <c r="I265" s="15">
        <v>289542.84460000001</v>
      </c>
      <c r="J265" s="15">
        <f>SUM(Tasaus[[#This Row],[Laskennallinen kunnallisvero, €]:[Laskennallinen kiinteistövero, €]])</f>
        <v>2308593.0496986532</v>
      </c>
      <c r="K265" s="15">
        <f>Tasaus[[#This Row],[Laskennallinen verotulo yhteensä, €]]/Tasaus[[#This Row],[Asukasluku 31.12.2023]]</f>
        <v>1634.9809133843153</v>
      </c>
      <c r="L265" s="34">
        <f>$K$11-Tasaus[[#This Row],[Laskennallinen verotulo yhteensä, €/asukas (=tasausraja)]]</f>
        <v>573.84908661568466</v>
      </c>
      <c r="M265" s="369">
        <v>516.46417795411617</v>
      </c>
      <c r="N265" s="370">
        <v>729247.41927121207</v>
      </c>
      <c r="P265" s="116"/>
      <c r="Q265" s="117"/>
    </row>
    <row r="266" spans="1:18" x14ac:dyDescent="0.25">
      <c r="A266" s="266">
        <v>845</v>
      </c>
      <c r="B266" s="13" t="s">
        <v>611</v>
      </c>
      <c r="C266" s="267">
        <v>2831</v>
      </c>
      <c r="D266" s="268">
        <v>6.9</v>
      </c>
      <c r="E266" s="14">
        <v>3615148.12</v>
      </c>
      <c r="F266" s="14">
        <v>52393451.01449275</v>
      </c>
      <c r="G266" s="269">
        <f>Tasaus[[#This Row],[Verotettava tulo (kunnallisvero), €]]*($D$11/100)</f>
        <v>3913790.7907826086</v>
      </c>
      <c r="H266" s="14">
        <v>716138.57863461692</v>
      </c>
      <c r="I266" s="15">
        <v>532919.26639999996</v>
      </c>
      <c r="J266" s="15">
        <f>SUM(Tasaus[[#This Row],[Laskennallinen kunnallisvero, €]:[Laskennallinen kiinteistövero, €]])</f>
        <v>5162848.635817226</v>
      </c>
      <c r="K266" s="15">
        <f>Tasaus[[#This Row],[Laskennallinen verotulo yhteensä, €]]/Tasaus[[#This Row],[Asukasluku 31.12.2023]]</f>
        <v>1823.6837286532059</v>
      </c>
      <c r="L266" s="34">
        <f>$K$11-Tasaus[[#This Row],[Laskennallinen verotulo yhteensä, €/asukas (=tasausraja)]]</f>
        <v>385.14627134679404</v>
      </c>
      <c r="M266" s="369">
        <v>346.63164421211462</v>
      </c>
      <c r="N266" s="370">
        <v>981314.18476449652</v>
      </c>
      <c r="P266" s="116"/>
      <c r="Q266" s="117"/>
    </row>
    <row r="267" spans="1:18" x14ac:dyDescent="0.25">
      <c r="A267" s="266">
        <v>846</v>
      </c>
      <c r="B267" s="13" t="s">
        <v>612</v>
      </c>
      <c r="C267" s="267">
        <v>4758</v>
      </c>
      <c r="D267" s="268">
        <v>9.6999999999999993</v>
      </c>
      <c r="E267" s="14">
        <v>7796285.0099999998</v>
      </c>
      <c r="F267" s="14">
        <v>80374072.268041238</v>
      </c>
      <c r="G267" s="269">
        <f>Tasaus[[#This Row],[Verotettava tulo (kunnallisvero), €]]*($D$11/100)</f>
        <v>6003943.1984226806</v>
      </c>
      <c r="H267" s="14">
        <v>719821.30645341403</v>
      </c>
      <c r="I267" s="15">
        <v>582013.04929999996</v>
      </c>
      <c r="J267" s="15">
        <f>SUM(Tasaus[[#This Row],[Laskennallinen kunnallisvero, €]:[Laskennallinen kiinteistövero, €]])</f>
        <v>7305777.5541760949</v>
      </c>
      <c r="K267" s="15">
        <f>Tasaus[[#This Row],[Laskennallinen verotulo yhteensä, €]]/Tasaus[[#This Row],[Asukasluku 31.12.2023]]</f>
        <v>1535.4723737234331</v>
      </c>
      <c r="L267" s="34">
        <f>$K$11-Tasaus[[#This Row],[Laskennallinen verotulo yhteensä, €/asukas (=tasausraja)]]</f>
        <v>673.35762627656686</v>
      </c>
      <c r="M267" s="369">
        <v>606.0218636489102</v>
      </c>
      <c r="N267" s="370">
        <v>2883452.0272415145</v>
      </c>
      <c r="P267" s="116"/>
      <c r="Q267" s="117"/>
    </row>
    <row r="268" spans="1:18" x14ac:dyDescent="0.25">
      <c r="A268" s="266">
        <v>848</v>
      </c>
      <c r="B268" s="13" t="s">
        <v>613</v>
      </c>
      <c r="C268" s="267">
        <v>4066</v>
      </c>
      <c r="D268" s="268">
        <v>9.1</v>
      </c>
      <c r="E268" s="14">
        <v>5885655.96</v>
      </c>
      <c r="F268" s="14">
        <v>64677538.021978028</v>
      </c>
      <c r="G268" s="269">
        <f>Tasaus[[#This Row],[Verotettava tulo (kunnallisvero), €]]*($D$11/100)</f>
        <v>4831412.0902417591</v>
      </c>
      <c r="H268" s="14">
        <v>708730.39642387268</v>
      </c>
      <c r="I268" s="15">
        <v>584092.56125000014</v>
      </c>
      <c r="J268" s="15">
        <f>SUM(Tasaus[[#This Row],[Laskennallinen kunnallisvero, €]:[Laskennallinen kiinteistövero, €]])</f>
        <v>6124235.0479156319</v>
      </c>
      <c r="K268" s="15">
        <f>Tasaus[[#This Row],[Laskennallinen verotulo yhteensä, €]]/Tasaus[[#This Row],[Asukasluku 31.12.2023]]</f>
        <v>1506.206357086973</v>
      </c>
      <c r="L268" s="34">
        <f>$K$11-Tasaus[[#This Row],[Laskennallinen verotulo yhteensä, €/asukas (=tasausraja)]]</f>
        <v>702.62364291302697</v>
      </c>
      <c r="M268" s="369">
        <v>632.3612786217243</v>
      </c>
      <c r="N268" s="370">
        <v>2571180.9588759309</v>
      </c>
      <c r="P268" s="116"/>
      <c r="Q268" s="117"/>
    </row>
    <row r="269" spans="1:18" x14ac:dyDescent="0.25">
      <c r="A269" s="266">
        <v>849</v>
      </c>
      <c r="B269" s="13" t="s">
        <v>614</v>
      </c>
      <c r="C269" s="267">
        <v>2849</v>
      </c>
      <c r="D269" s="268">
        <v>9.5</v>
      </c>
      <c r="E269" s="14">
        <v>4362174.53</v>
      </c>
      <c r="F269" s="14">
        <v>45917626.631578945</v>
      </c>
      <c r="G269" s="269">
        <f>Tasaus[[#This Row],[Verotettava tulo (kunnallisvero), €]]*($D$11/100)</f>
        <v>3430046.7093789475</v>
      </c>
      <c r="H269" s="14">
        <v>540060.52031977731</v>
      </c>
      <c r="I269" s="15">
        <v>364611.60460000002</v>
      </c>
      <c r="J269" s="15">
        <f>SUM(Tasaus[[#This Row],[Laskennallinen kunnallisvero, €]:[Laskennallinen kiinteistövero, €]])</f>
        <v>4334718.8342987252</v>
      </c>
      <c r="K269" s="15">
        <f>Tasaus[[#This Row],[Laskennallinen verotulo yhteensä, €]]/Tasaus[[#This Row],[Asukasluku 31.12.2023]]</f>
        <v>1521.4878323266848</v>
      </c>
      <c r="L269" s="34">
        <f>$K$11-Tasaus[[#This Row],[Laskennallinen verotulo yhteensä, €/asukas (=tasausraja)]]</f>
        <v>687.34216767331509</v>
      </c>
      <c r="M269" s="369">
        <v>618.60795090598356</v>
      </c>
      <c r="N269" s="370">
        <v>1762414.0521311471</v>
      </c>
      <c r="P269" s="116"/>
      <c r="Q269" s="117"/>
    </row>
    <row r="270" spans="1:18" x14ac:dyDescent="0.25">
      <c r="A270" s="266">
        <v>850</v>
      </c>
      <c r="B270" s="13" t="s">
        <v>615</v>
      </c>
      <c r="C270" s="267">
        <v>2368</v>
      </c>
      <c r="D270" s="268">
        <v>9.4</v>
      </c>
      <c r="E270" s="14">
        <v>4056336.87</v>
      </c>
      <c r="F270" s="14">
        <v>43152519.893617019</v>
      </c>
      <c r="G270" s="269">
        <f>Tasaus[[#This Row],[Verotettava tulo (kunnallisvero), €]]*($D$11/100)</f>
        <v>3223493.2360531916</v>
      </c>
      <c r="H270" s="14">
        <v>534798.59144297685</v>
      </c>
      <c r="I270" s="15">
        <v>415035.68100000004</v>
      </c>
      <c r="J270" s="15">
        <f>SUM(Tasaus[[#This Row],[Laskennallinen kunnallisvero, €]:[Laskennallinen kiinteistövero, €]])</f>
        <v>4173327.5084961681</v>
      </c>
      <c r="K270" s="15">
        <f>Tasaus[[#This Row],[Laskennallinen verotulo yhteensä, €]]/Tasaus[[#This Row],[Asukasluku 31.12.2023]]</f>
        <v>1762.3849275743953</v>
      </c>
      <c r="L270" s="34">
        <f>$K$11-Tasaus[[#This Row],[Laskennallinen verotulo yhteensä, €/asukas (=tasausraja)]]</f>
        <v>446.44507242560462</v>
      </c>
      <c r="M270" s="369">
        <v>401.80056518304417</v>
      </c>
      <c r="N270" s="370">
        <v>951463.73835344857</v>
      </c>
      <c r="P270" s="116"/>
      <c r="Q270" s="117"/>
    </row>
    <row r="271" spans="1:18" x14ac:dyDescent="0.25">
      <c r="A271" s="266">
        <v>851</v>
      </c>
      <c r="B271" s="13" t="s">
        <v>616</v>
      </c>
      <c r="C271" s="267">
        <v>21018</v>
      </c>
      <c r="D271" s="268">
        <v>8.4</v>
      </c>
      <c r="E271" s="14">
        <v>37676306.399999999</v>
      </c>
      <c r="F271" s="14">
        <v>448527457.14285713</v>
      </c>
      <c r="G271" s="269">
        <f>Tasaus[[#This Row],[Verotettava tulo (kunnallisvero), €]]*($D$11/100)</f>
        <v>33505001.04857143</v>
      </c>
      <c r="H271" s="14">
        <v>5405966.5470538326</v>
      </c>
      <c r="I271" s="15">
        <v>3668330.6887499997</v>
      </c>
      <c r="J271" s="15">
        <f>SUM(Tasaus[[#This Row],[Laskennallinen kunnallisvero, €]:[Laskennallinen kiinteistövero, €]])</f>
        <v>42579298.284375265</v>
      </c>
      <c r="K271" s="15">
        <f>Tasaus[[#This Row],[Laskennallinen verotulo yhteensä, €]]/Tasaus[[#This Row],[Asukasluku 31.12.2023]]</f>
        <v>2025.8491904260759</v>
      </c>
      <c r="L271" s="34">
        <f>$K$11-Tasaus[[#This Row],[Laskennallinen verotulo yhteensä, €/asukas (=tasausraja)]]</f>
        <v>182.98080957392403</v>
      </c>
      <c r="M271" s="369">
        <v>164.68272861653165</v>
      </c>
      <c r="N271" s="370">
        <v>3461301.590062262</v>
      </c>
      <c r="P271" s="116"/>
      <c r="Q271" s="117"/>
    </row>
    <row r="272" spans="1:18" x14ac:dyDescent="0.25">
      <c r="A272" s="266">
        <v>853</v>
      </c>
      <c r="B272" s="13" t="s">
        <v>617</v>
      </c>
      <c r="C272" s="267">
        <v>201863</v>
      </c>
      <c r="D272" s="268">
        <v>6.9</v>
      </c>
      <c r="E272" s="14">
        <v>300671487.94999999</v>
      </c>
      <c r="F272" s="14">
        <v>4357557796.376811</v>
      </c>
      <c r="G272" s="269">
        <f>Tasaus[[#This Row],[Verotettava tulo (kunnallisvero), €]]*($D$11/100)</f>
        <v>325509567.38934779</v>
      </c>
      <c r="H272" s="14">
        <v>87726799.34125033</v>
      </c>
      <c r="I272" s="15">
        <v>40734033.943299994</v>
      </c>
      <c r="J272" s="15">
        <f>SUM(Tasaus[[#This Row],[Laskennallinen kunnallisvero, €]:[Laskennallinen kiinteistövero, €]])</f>
        <v>453970400.6738981</v>
      </c>
      <c r="K272" s="15">
        <f>Tasaus[[#This Row],[Laskennallinen verotulo yhteensä, €]]/Tasaus[[#This Row],[Asukasluku 31.12.2023]]</f>
        <v>2248.9034675690846</v>
      </c>
      <c r="L272" s="34">
        <f>$K$11-Tasaus[[#This Row],[Laskennallinen verotulo yhteensä, €/asukas (=tasausraja)]]</f>
        <v>-40.073467569084642</v>
      </c>
      <c r="M272" s="369">
        <v>-4.007346756908464</v>
      </c>
      <c r="N272" s="370">
        <v>-808935.03838981327</v>
      </c>
      <c r="P272" s="116"/>
      <c r="Q272" s="117"/>
    </row>
    <row r="273" spans="1:17" x14ac:dyDescent="0.25">
      <c r="A273" s="266">
        <v>854</v>
      </c>
      <c r="B273" s="13" t="s">
        <v>618</v>
      </c>
      <c r="C273" s="267">
        <v>3253</v>
      </c>
      <c r="D273" s="268">
        <v>9</v>
      </c>
      <c r="E273" s="14">
        <v>5228996.42</v>
      </c>
      <c r="F273" s="14">
        <v>58099960.222222224</v>
      </c>
      <c r="G273" s="269">
        <f>Tasaus[[#This Row],[Verotettava tulo (kunnallisvero), €]]*($D$11/100)</f>
        <v>4340067.0285999998</v>
      </c>
      <c r="H273" s="14">
        <v>889793.50196431181</v>
      </c>
      <c r="I273" s="15">
        <v>655414.4826499999</v>
      </c>
      <c r="J273" s="15">
        <f>SUM(Tasaus[[#This Row],[Laskennallinen kunnallisvero, €]:[Laskennallinen kiinteistövero, €]])</f>
        <v>5885275.0132143116</v>
      </c>
      <c r="K273" s="15">
        <f>Tasaus[[#This Row],[Laskennallinen verotulo yhteensä, €]]/Tasaus[[#This Row],[Asukasluku 31.12.2023]]</f>
        <v>1809.1838343726749</v>
      </c>
      <c r="L273" s="34">
        <f>$K$11-Tasaus[[#This Row],[Laskennallinen verotulo yhteensä, €/asukas (=tasausraja)]]</f>
        <v>399.64616562732499</v>
      </c>
      <c r="M273" s="369">
        <v>359.6815490645925</v>
      </c>
      <c r="N273" s="370">
        <v>1170044.0791071195</v>
      </c>
      <c r="P273" s="116"/>
      <c r="Q273" s="117"/>
    </row>
    <row r="274" spans="1:17" x14ac:dyDescent="0.25">
      <c r="A274" s="266">
        <v>857</v>
      </c>
      <c r="B274" s="13" t="s">
        <v>619</v>
      </c>
      <c r="C274" s="267">
        <v>2313</v>
      </c>
      <c r="D274" s="268">
        <v>9.4</v>
      </c>
      <c r="E274" s="14">
        <v>3477734.99</v>
      </c>
      <c r="F274" s="14">
        <v>36997180.744680852</v>
      </c>
      <c r="G274" s="269">
        <f>Tasaus[[#This Row],[Verotettava tulo (kunnallisvero), €]]*($D$11/100)</f>
        <v>2763689.4016276598</v>
      </c>
      <c r="H274" s="14">
        <v>640556.6164509838</v>
      </c>
      <c r="I274" s="15">
        <v>509770.09670000005</v>
      </c>
      <c r="J274" s="15">
        <f>SUM(Tasaus[[#This Row],[Laskennallinen kunnallisvero, €]:[Laskennallinen kiinteistövero, €]])</f>
        <v>3914016.1147786439</v>
      </c>
      <c r="K274" s="15">
        <f>Tasaus[[#This Row],[Laskennallinen verotulo yhteensä, €]]/Tasaus[[#This Row],[Asukasluku 31.12.2023]]</f>
        <v>1692.1816319838495</v>
      </c>
      <c r="L274" s="34">
        <f>$K$11-Tasaus[[#This Row],[Laskennallinen verotulo yhteensä, €/asukas (=tasausraja)]]</f>
        <v>516.64836801615047</v>
      </c>
      <c r="M274" s="369">
        <v>464.98353121453545</v>
      </c>
      <c r="N274" s="370">
        <v>1075506.9076992206</v>
      </c>
      <c r="P274" s="116"/>
      <c r="Q274" s="117"/>
    </row>
    <row r="275" spans="1:17" x14ac:dyDescent="0.25">
      <c r="A275" s="266">
        <v>858</v>
      </c>
      <c r="B275" s="13" t="s">
        <v>620</v>
      </c>
      <c r="C275" s="267">
        <v>41338</v>
      </c>
      <c r="D275" s="268">
        <v>7.1</v>
      </c>
      <c r="E275" s="14">
        <v>80917226.689999998</v>
      </c>
      <c r="F275" s="14">
        <v>1139679249.1549296</v>
      </c>
      <c r="G275" s="269">
        <f>Tasaus[[#This Row],[Verotettava tulo (kunnallisvero), €]]*($D$11/100)</f>
        <v>85134039.911873251</v>
      </c>
      <c r="H275" s="14">
        <v>7320172.7032939149</v>
      </c>
      <c r="I275" s="15">
        <v>8468171.4333500005</v>
      </c>
      <c r="J275" s="15">
        <f>SUM(Tasaus[[#This Row],[Laskennallinen kunnallisvero, €]:[Laskennallinen kiinteistövero, €]])</f>
        <v>100922384.04851717</v>
      </c>
      <c r="K275" s="15">
        <f>Tasaus[[#This Row],[Laskennallinen verotulo yhteensä, €]]/Tasaus[[#This Row],[Asukasluku 31.12.2023]]</f>
        <v>2441.3949404547188</v>
      </c>
      <c r="L275" s="34">
        <f>$K$11-Tasaus[[#This Row],[Laskennallinen verotulo yhteensä, €/asukas (=tasausraja)]]</f>
        <v>-232.56494045471891</v>
      </c>
      <c r="M275" s="369">
        <v>-23.256494045471893</v>
      </c>
      <c r="N275" s="370">
        <v>-961376.95085171715</v>
      </c>
      <c r="P275" s="116"/>
      <c r="Q275" s="117"/>
    </row>
    <row r="276" spans="1:17" x14ac:dyDescent="0.25">
      <c r="A276" s="266">
        <v>859</v>
      </c>
      <c r="B276" s="13" t="s">
        <v>621</v>
      </c>
      <c r="C276" s="267">
        <v>6525</v>
      </c>
      <c r="D276" s="268">
        <v>9.9</v>
      </c>
      <c r="E276" s="14">
        <v>10707333.039999999</v>
      </c>
      <c r="F276" s="14">
        <v>108154879.19191918</v>
      </c>
      <c r="G276" s="269">
        <f>Tasaus[[#This Row],[Verotettava tulo (kunnallisvero), €]]*($D$11/100)</f>
        <v>8079169.475636363</v>
      </c>
      <c r="H276" s="14">
        <v>425539.84708919789</v>
      </c>
      <c r="I276" s="15">
        <v>511589.0429</v>
      </c>
      <c r="J276" s="15">
        <f>SUM(Tasaus[[#This Row],[Laskennallinen kunnallisvero, €]:[Laskennallinen kiinteistövero, €]])</f>
        <v>9016298.3656255603</v>
      </c>
      <c r="K276" s="15">
        <f>Tasaus[[#This Row],[Laskennallinen verotulo yhteensä, €]]/Tasaus[[#This Row],[Asukasluku 31.12.2023]]</f>
        <v>1381.8081786399325</v>
      </c>
      <c r="L276" s="34">
        <f>$K$11-Tasaus[[#This Row],[Laskennallinen verotulo yhteensä, €/asukas (=tasausraja)]]</f>
        <v>827.02182136006741</v>
      </c>
      <c r="M276" s="369">
        <v>744.31963922406067</v>
      </c>
      <c r="N276" s="370">
        <v>4856685.6459369957</v>
      </c>
      <c r="P276" s="116"/>
      <c r="Q276" s="117"/>
    </row>
    <row r="277" spans="1:17" x14ac:dyDescent="0.25">
      <c r="A277" s="266">
        <v>886</v>
      </c>
      <c r="B277" s="13" t="s">
        <v>622</v>
      </c>
      <c r="C277" s="267">
        <v>12533</v>
      </c>
      <c r="D277" s="268">
        <v>8.9</v>
      </c>
      <c r="E277" s="14">
        <v>23831913.949999999</v>
      </c>
      <c r="F277" s="14">
        <v>267774314.04494381</v>
      </c>
      <c r="G277" s="269">
        <f>Tasaus[[#This Row],[Verotettava tulo (kunnallisvero), €]]*($D$11/100)</f>
        <v>20002741.259157304</v>
      </c>
      <c r="H277" s="14">
        <v>1680331.9969970284</v>
      </c>
      <c r="I277" s="15">
        <v>1461080.2691500001</v>
      </c>
      <c r="J277" s="15">
        <f>SUM(Tasaus[[#This Row],[Laskennallinen kunnallisvero, €]:[Laskennallinen kiinteistövero, €]])</f>
        <v>23144153.525304332</v>
      </c>
      <c r="K277" s="15">
        <f>Tasaus[[#This Row],[Laskennallinen verotulo yhteensä, €]]/Tasaus[[#This Row],[Asukasluku 31.12.2023]]</f>
        <v>1846.6571072611771</v>
      </c>
      <c r="L277" s="34">
        <f>$K$11-Tasaus[[#This Row],[Laskennallinen verotulo yhteensä, €/asukas (=tasausraja)]]</f>
        <v>362.17289273882284</v>
      </c>
      <c r="M277" s="369">
        <v>325.95560346494057</v>
      </c>
      <c r="N277" s="370">
        <v>4085201.5782261002</v>
      </c>
      <c r="P277" s="116"/>
      <c r="Q277" s="117"/>
    </row>
    <row r="278" spans="1:17" x14ac:dyDescent="0.25">
      <c r="A278" s="266">
        <v>887</v>
      </c>
      <c r="B278" s="13" t="s">
        <v>623</v>
      </c>
      <c r="C278" s="267">
        <v>4568</v>
      </c>
      <c r="D278" s="268">
        <v>10.3</v>
      </c>
      <c r="E278" s="14">
        <v>8058751.3300000001</v>
      </c>
      <c r="F278" s="14">
        <v>78240304.174757272</v>
      </c>
      <c r="G278" s="269">
        <f>Tasaus[[#This Row],[Verotettava tulo (kunnallisvero), €]]*($D$11/100)</f>
        <v>5844550.7218543682</v>
      </c>
      <c r="H278" s="14">
        <v>696555.00522465212</v>
      </c>
      <c r="I278" s="15">
        <v>827566.68755000015</v>
      </c>
      <c r="J278" s="15">
        <f>SUM(Tasaus[[#This Row],[Laskennallinen kunnallisvero, €]:[Laskennallinen kiinteistövero, €]])</f>
        <v>7368672.4146290207</v>
      </c>
      <c r="K278" s="15">
        <f>Tasaus[[#This Row],[Laskennallinen verotulo yhteensä, €]]/Tasaus[[#This Row],[Asukasluku 31.12.2023]]</f>
        <v>1613.1069208907663</v>
      </c>
      <c r="L278" s="34">
        <f>$K$11-Tasaus[[#This Row],[Laskennallinen verotulo yhteensä, €/asukas (=tasausraja)]]</f>
        <v>595.72307910923359</v>
      </c>
      <c r="M278" s="369">
        <v>536.15077119831028</v>
      </c>
      <c r="N278" s="370">
        <v>2449136.7228338812</v>
      </c>
      <c r="P278" s="116"/>
      <c r="Q278" s="117"/>
    </row>
    <row r="279" spans="1:17" x14ac:dyDescent="0.25">
      <c r="A279" s="266">
        <v>889</v>
      </c>
      <c r="B279" s="13" t="s">
        <v>624</v>
      </c>
      <c r="C279" s="267">
        <v>2491</v>
      </c>
      <c r="D279" s="268">
        <v>8.4</v>
      </c>
      <c r="E279" s="14">
        <v>3362890.31</v>
      </c>
      <c r="F279" s="14">
        <v>40034408.452380948</v>
      </c>
      <c r="G279" s="269">
        <f>Tasaus[[#This Row],[Verotettava tulo (kunnallisvero), €]]*($D$11/100)</f>
        <v>2990570.3113928568</v>
      </c>
      <c r="H279" s="14">
        <v>601600.74748883559</v>
      </c>
      <c r="I279" s="15">
        <v>538759.02410000004</v>
      </c>
      <c r="J279" s="15">
        <f>SUM(Tasaus[[#This Row],[Laskennallinen kunnallisvero, €]:[Laskennallinen kiinteistövero, €]])</f>
        <v>4130930.0829816926</v>
      </c>
      <c r="K279" s="15">
        <f>Tasaus[[#This Row],[Laskennallinen verotulo yhteensä, €]]/Tasaus[[#This Row],[Asukasluku 31.12.2023]]</f>
        <v>1658.3420646253282</v>
      </c>
      <c r="L279" s="34">
        <f>$K$11-Tasaus[[#This Row],[Laskennallinen verotulo yhteensä, €/asukas (=tasausraja)]]</f>
        <v>550.48793537467168</v>
      </c>
      <c r="M279" s="369">
        <v>495.43914183720455</v>
      </c>
      <c r="N279" s="370">
        <v>1234138.9023164765</v>
      </c>
      <c r="P279" s="116"/>
      <c r="Q279" s="117"/>
    </row>
    <row r="280" spans="1:17" x14ac:dyDescent="0.25">
      <c r="A280" s="266">
        <v>890</v>
      </c>
      <c r="B280" s="13" t="s">
        <v>625</v>
      </c>
      <c r="C280" s="267">
        <v>1139</v>
      </c>
      <c r="D280" s="268">
        <v>8.4</v>
      </c>
      <c r="E280" s="14">
        <v>1907083.16</v>
      </c>
      <c r="F280" s="14">
        <v>22703370.952380951</v>
      </c>
      <c r="G280" s="269">
        <f>Tasaus[[#This Row],[Verotettava tulo (kunnallisvero), €]]*($D$11/100)</f>
        <v>1695941.810142857</v>
      </c>
      <c r="H280" s="14">
        <v>91647.994762333838</v>
      </c>
      <c r="I280" s="15">
        <v>340688.70784999995</v>
      </c>
      <c r="J280" s="15">
        <f>SUM(Tasaus[[#This Row],[Laskennallinen kunnallisvero, €]:[Laskennallinen kiinteistövero, €]])</f>
        <v>2128278.512755191</v>
      </c>
      <c r="K280" s="15">
        <f>Tasaus[[#This Row],[Laskennallinen verotulo yhteensä, €]]/Tasaus[[#This Row],[Asukasluku 31.12.2023]]</f>
        <v>1868.5500550967436</v>
      </c>
      <c r="L280" s="34">
        <f>$K$11-Tasaus[[#This Row],[Laskennallinen verotulo yhteensä, €/asukas (=tasausraja)]]</f>
        <v>340.27994490325636</v>
      </c>
      <c r="M280" s="369">
        <v>306.25195041293074</v>
      </c>
      <c r="N280" s="370">
        <v>348820.97152032814</v>
      </c>
      <c r="P280" s="116"/>
      <c r="Q280" s="117"/>
    </row>
    <row r="281" spans="1:17" x14ac:dyDescent="0.25">
      <c r="A281" s="266">
        <v>892</v>
      </c>
      <c r="B281" s="13" t="s">
        <v>626</v>
      </c>
      <c r="C281" s="267">
        <v>3615</v>
      </c>
      <c r="D281" s="268">
        <v>9</v>
      </c>
      <c r="E281" s="14">
        <v>5550160.0999999996</v>
      </c>
      <c r="F281" s="14">
        <v>61668445.555555552</v>
      </c>
      <c r="G281" s="269">
        <f>Tasaus[[#This Row],[Verotettava tulo (kunnallisvero), €]]*($D$11/100)</f>
        <v>4606632.8829999994</v>
      </c>
      <c r="H281" s="14">
        <v>457775.19616752106</v>
      </c>
      <c r="I281" s="15">
        <v>454970.99265000003</v>
      </c>
      <c r="J281" s="15">
        <f>SUM(Tasaus[[#This Row],[Laskennallinen kunnallisvero, €]:[Laskennallinen kiinteistövero, €]])</f>
        <v>5519379.071817521</v>
      </c>
      <c r="K281" s="15">
        <f>Tasaus[[#This Row],[Laskennallinen verotulo yhteensä, €]]/Tasaus[[#This Row],[Asukasluku 31.12.2023]]</f>
        <v>1526.7991899910155</v>
      </c>
      <c r="L281" s="34">
        <f>$K$11-Tasaus[[#This Row],[Laskennallinen verotulo yhteensä, €/asukas (=tasausraja)]]</f>
        <v>682.03081000898442</v>
      </c>
      <c r="M281" s="369">
        <v>613.82772900808595</v>
      </c>
      <c r="N281" s="370">
        <v>2218987.2403642307</v>
      </c>
      <c r="P281" s="116"/>
      <c r="Q281" s="117"/>
    </row>
    <row r="282" spans="1:17" x14ac:dyDescent="0.25">
      <c r="A282" s="266">
        <v>893</v>
      </c>
      <c r="B282" s="13" t="s">
        <v>627</v>
      </c>
      <c r="C282" s="267">
        <v>7500</v>
      </c>
      <c r="D282" s="268">
        <v>8.6</v>
      </c>
      <c r="E282" s="14">
        <v>11740059.1</v>
      </c>
      <c r="F282" s="14">
        <v>136512315.11627907</v>
      </c>
      <c r="G282" s="269">
        <f>Tasaus[[#This Row],[Verotettava tulo (kunnallisvero), €]]*($D$11/100)</f>
        <v>10197469.939186046</v>
      </c>
      <c r="H282" s="14">
        <v>1942214.2660142279</v>
      </c>
      <c r="I282" s="15">
        <v>1813435.5832499999</v>
      </c>
      <c r="J282" s="15">
        <f>SUM(Tasaus[[#This Row],[Laskennallinen kunnallisvero, €]:[Laskennallinen kiinteistövero, €]])</f>
        <v>13953119.788450273</v>
      </c>
      <c r="K282" s="15">
        <f>Tasaus[[#This Row],[Laskennallinen verotulo yhteensä, €]]/Tasaus[[#This Row],[Asukasluku 31.12.2023]]</f>
        <v>1860.4159717933696</v>
      </c>
      <c r="L282" s="34">
        <f>$K$11-Tasaus[[#This Row],[Laskennallinen verotulo yhteensä, €/asukas (=tasausraja)]]</f>
        <v>348.41402820663029</v>
      </c>
      <c r="M282" s="369">
        <v>313.57262538596729</v>
      </c>
      <c r="N282" s="370">
        <v>2351794.6903947545</v>
      </c>
      <c r="P282" s="116"/>
      <c r="Q282" s="117"/>
    </row>
    <row r="283" spans="1:17" x14ac:dyDescent="0.25">
      <c r="A283" s="266">
        <v>895</v>
      </c>
      <c r="B283" s="13" t="s">
        <v>628</v>
      </c>
      <c r="C283" s="267">
        <v>14938</v>
      </c>
      <c r="D283" s="268">
        <v>8.6</v>
      </c>
      <c r="E283" s="14">
        <v>27082554.07</v>
      </c>
      <c r="F283" s="14">
        <v>314913419.41860467</v>
      </c>
      <c r="G283" s="269">
        <f>Tasaus[[#This Row],[Verotettava tulo (kunnallisvero), €]]*($D$11/100)</f>
        <v>23524032.430569768</v>
      </c>
      <c r="H283" s="14">
        <v>6452727.7223099126</v>
      </c>
      <c r="I283" s="15">
        <v>3454147.7142499997</v>
      </c>
      <c r="J283" s="15">
        <f>SUM(Tasaus[[#This Row],[Laskennallinen kunnallisvero, €]:[Laskennallinen kiinteistövero, €]])</f>
        <v>33430907.86712968</v>
      </c>
      <c r="K283" s="15">
        <f>Tasaus[[#This Row],[Laskennallinen verotulo yhteensä, €]]/Tasaus[[#This Row],[Asukasluku 31.12.2023]]</f>
        <v>2237.9774981342671</v>
      </c>
      <c r="L283" s="34">
        <f>$K$11-Tasaus[[#This Row],[Laskennallinen verotulo yhteensä, €/asukas (=tasausraja)]]</f>
        <v>-29.147498134267153</v>
      </c>
      <c r="M283" s="369">
        <v>-2.9147498134267154</v>
      </c>
      <c r="N283" s="370">
        <v>-43540.532712968277</v>
      </c>
      <c r="P283" s="116"/>
      <c r="Q283" s="117"/>
    </row>
    <row r="284" spans="1:17" x14ac:dyDescent="0.25">
      <c r="A284" s="266">
        <v>905</v>
      </c>
      <c r="B284" s="13" t="s">
        <v>629</v>
      </c>
      <c r="C284" s="267">
        <v>68956</v>
      </c>
      <c r="D284" s="268">
        <v>8.4</v>
      </c>
      <c r="E284" s="14">
        <v>129107547.47</v>
      </c>
      <c r="F284" s="14">
        <v>1536994612.7380953</v>
      </c>
      <c r="G284" s="269">
        <f>Tasaus[[#This Row],[Verotettava tulo (kunnallisvero), €]]*($D$11/100)</f>
        <v>114813497.57153572</v>
      </c>
      <c r="H284" s="14">
        <v>17700627.124859378</v>
      </c>
      <c r="I284" s="15">
        <v>13306695.8463</v>
      </c>
      <c r="J284" s="15">
        <f>SUM(Tasaus[[#This Row],[Laskennallinen kunnallisvero, €]:[Laskennallinen kiinteistövero, €]])</f>
        <v>145820820.54269511</v>
      </c>
      <c r="K284" s="15">
        <f>Tasaus[[#This Row],[Laskennallinen verotulo yhteensä, €]]/Tasaus[[#This Row],[Asukasluku 31.12.2023]]</f>
        <v>2114.6937256032124</v>
      </c>
      <c r="L284" s="34">
        <f>$K$11-Tasaus[[#This Row],[Laskennallinen verotulo yhteensä, €/asukas (=tasausraja)]]</f>
        <v>94.136274396787485</v>
      </c>
      <c r="M284" s="369">
        <v>84.722646957108736</v>
      </c>
      <c r="N284" s="370">
        <v>5842134.8435743898</v>
      </c>
      <c r="P284" s="116"/>
      <c r="Q284" s="117"/>
    </row>
    <row r="285" spans="1:17" x14ac:dyDescent="0.25">
      <c r="A285" s="266">
        <v>908</v>
      </c>
      <c r="B285" s="13" t="s">
        <v>630</v>
      </c>
      <c r="C285" s="267">
        <v>20694</v>
      </c>
      <c r="D285" s="268">
        <v>8.9</v>
      </c>
      <c r="E285" s="14">
        <v>40164789.979999997</v>
      </c>
      <c r="F285" s="14">
        <v>451289775.0561797</v>
      </c>
      <c r="G285" s="269">
        <f>Tasaus[[#This Row],[Verotettava tulo (kunnallisvero), €]]*($D$11/100)</f>
        <v>33711346.196696624</v>
      </c>
      <c r="H285" s="14">
        <v>4533831.9041294726</v>
      </c>
      <c r="I285" s="15">
        <v>2728062.0732</v>
      </c>
      <c r="J285" s="15">
        <f>SUM(Tasaus[[#This Row],[Laskennallinen kunnallisvero, €]:[Laskennallinen kiinteistövero, €]])</f>
        <v>40973240.174026102</v>
      </c>
      <c r="K285" s="15">
        <f>Tasaus[[#This Row],[Laskennallinen verotulo yhteensä, €]]/Tasaus[[#This Row],[Asukasluku 31.12.2023]]</f>
        <v>1979.9574840062869</v>
      </c>
      <c r="L285" s="34">
        <f>$K$11-Tasaus[[#This Row],[Laskennallinen verotulo yhteensä, €/asukas (=tasausraja)]]</f>
        <v>228.87251599371302</v>
      </c>
      <c r="M285" s="369">
        <v>205.98526439434173</v>
      </c>
      <c r="N285" s="370">
        <v>4262659.0613765074</v>
      </c>
      <c r="P285" s="116"/>
      <c r="Q285" s="117"/>
    </row>
    <row r="286" spans="1:17" x14ac:dyDescent="0.25">
      <c r="A286" s="266">
        <v>915</v>
      </c>
      <c r="B286" s="13" t="s">
        <v>631</v>
      </c>
      <c r="C286" s="267">
        <v>19727</v>
      </c>
      <c r="D286" s="268">
        <v>8.8000000000000007</v>
      </c>
      <c r="E286" s="14">
        <v>35330463.210000001</v>
      </c>
      <c r="F286" s="14">
        <v>401482536.47727269</v>
      </c>
      <c r="G286" s="269">
        <f>Tasaus[[#This Row],[Verotettava tulo (kunnallisvero), €]]*($D$11/100)</f>
        <v>29990745.474852271</v>
      </c>
      <c r="H286" s="14">
        <v>3481153.0984921074</v>
      </c>
      <c r="I286" s="15">
        <v>3310226.19245</v>
      </c>
      <c r="J286" s="15">
        <f>SUM(Tasaus[[#This Row],[Laskennallinen kunnallisvero, €]:[Laskennallinen kiinteistövero, €]])</f>
        <v>36782124.765794381</v>
      </c>
      <c r="K286" s="15">
        <f>Tasaus[[#This Row],[Laskennallinen verotulo yhteensä, €]]/Tasaus[[#This Row],[Asukasluku 31.12.2023]]</f>
        <v>1864.5574474473758</v>
      </c>
      <c r="L286" s="34">
        <f>$K$11-Tasaus[[#This Row],[Laskennallinen verotulo yhteensä, €/asukas (=tasausraja)]]</f>
        <v>344.27255255262412</v>
      </c>
      <c r="M286" s="369">
        <v>309.8452972973617</v>
      </c>
      <c r="N286" s="370">
        <v>6112318.1797850542</v>
      </c>
      <c r="P286" s="116"/>
      <c r="Q286" s="117"/>
    </row>
    <row r="287" spans="1:17" x14ac:dyDescent="0.25">
      <c r="A287" s="266">
        <v>918</v>
      </c>
      <c r="B287" s="13" t="s">
        <v>632</v>
      </c>
      <c r="C287" s="267">
        <v>2245</v>
      </c>
      <c r="D287" s="268">
        <v>9.5</v>
      </c>
      <c r="E287" s="14">
        <v>3812699.94</v>
      </c>
      <c r="F287" s="14">
        <v>40133683.578947365</v>
      </c>
      <c r="G287" s="269">
        <f>Tasaus[[#This Row],[Verotettava tulo (kunnallisvero), €]]*($D$11/100)</f>
        <v>2997986.1633473681</v>
      </c>
      <c r="H287" s="14">
        <v>274896.3794830587</v>
      </c>
      <c r="I287" s="15">
        <v>415614.2598</v>
      </c>
      <c r="J287" s="15">
        <f>SUM(Tasaus[[#This Row],[Laskennallinen kunnallisvero, €]:[Laskennallinen kiinteistövero, €]])</f>
        <v>3688496.8026304268</v>
      </c>
      <c r="K287" s="15">
        <f>Tasaus[[#This Row],[Laskennallinen verotulo yhteensä, €]]/Tasaus[[#This Row],[Asukasluku 31.12.2023]]</f>
        <v>1642.9829855814819</v>
      </c>
      <c r="L287" s="34">
        <f>$K$11-Tasaus[[#This Row],[Laskennallinen verotulo yhteensä, €/asukas (=tasausraja)]]</f>
        <v>565.84701441851803</v>
      </c>
      <c r="M287" s="369">
        <v>509.26231297666624</v>
      </c>
      <c r="N287" s="370">
        <v>1143293.8926326158</v>
      </c>
      <c r="P287" s="116"/>
      <c r="Q287" s="117"/>
    </row>
    <row r="288" spans="1:17" x14ac:dyDescent="0.25">
      <c r="A288" s="266">
        <v>921</v>
      </c>
      <c r="B288" s="13" t="s">
        <v>633</v>
      </c>
      <c r="C288" s="267">
        <v>1895</v>
      </c>
      <c r="D288" s="268">
        <v>9.1999999999999993</v>
      </c>
      <c r="E288" s="14">
        <v>2640748.4700000002</v>
      </c>
      <c r="F288" s="14">
        <v>28703787.717391308</v>
      </c>
      <c r="G288" s="269">
        <f>Tasaus[[#This Row],[Verotettava tulo (kunnallisvero), €]]*($D$11/100)</f>
        <v>2144172.9424891309</v>
      </c>
      <c r="H288" s="14">
        <v>434880.48155328078</v>
      </c>
      <c r="I288" s="15">
        <v>340481.12720000005</v>
      </c>
      <c r="J288" s="15">
        <f>SUM(Tasaus[[#This Row],[Laskennallinen kunnallisvero, €]:[Laskennallinen kiinteistövero, €]])</f>
        <v>2919534.5512424116</v>
      </c>
      <c r="K288" s="15">
        <f>Tasaus[[#This Row],[Laskennallinen verotulo yhteensä, €]]/Tasaus[[#This Row],[Asukasluku 31.12.2023]]</f>
        <v>1540.6514782281856</v>
      </c>
      <c r="L288" s="34">
        <f>$K$11-Tasaus[[#This Row],[Laskennallinen verotulo yhteensä, €/asukas (=tasausraja)]]</f>
        <v>668.1785217718143</v>
      </c>
      <c r="M288" s="369">
        <v>601.3606695946329</v>
      </c>
      <c r="N288" s="370">
        <v>1139578.4688818294</v>
      </c>
      <c r="P288" s="116"/>
      <c r="Q288" s="117"/>
    </row>
    <row r="289" spans="1:17" x14ac:dyDescent="0.25">
      <c r="A289" s="266">
        <v>922</v>
      </c>
      <c r="B289" s="13" t="s">
        <v>634</v>
      </c>
      <c r="C289" s="267">
        <v>4469</v>
      </c>
      <c r="D289" s="268">
        <v>9.3000000000000007</v>
      </c>
      <c r="E289" s="14">
        <v>9386258.4499999993</v>
      </c>
      <c r="F289" s="14">
        <v>100927510.21505374</v>
      </c>
      <c r="G289" s="269">
        <f>Tasaus[[#This Row],[Verotettava tulo (kunnallisvero), €]]*($D$11/100)</f>
        <v>7539285.0130645148</v>
      </c>
      <c r="H289" s="14">
        <v>451158.63306403748</v>
      </c>
      <c r="I289" s="15">
        <v>702752.62815000012</v>
      </c>
      <c r="J289" s="15">
        <f>SUM(Tasaus[[#This Row],[Laskennallinen kunnallisvero, €]:[Laskennallinen kiinteistövero, €]])</f>
        <v>8693196.2742785513</v>
      </c>
      <c r="K289" s="15">
        <f>Tasaus[[#This Row],[Laskennallinen verotulo yhteensä, €]]/Tasaus[[#This Row],[Asukasluku 31.12.2023]]</f>
        <v>1945.2218112057622</v>
      </c>
      <c r="L289" s="34">
        <f>$K$11-Tasaus[[#This Row],[Laskennallinen verotulo yhteensä, €/asukas (=tasausraja)]]</f>
        <v>263.60818879423778</v>
      </c>
      <c r="M289" s="369">
        <v>237.24736991481402</v>
      </c>
      <c r="N289" s="370">
        <v>1060258.4961493039</v>
      </c>
      <c r="P289" s="116"/>
      <c r="Q289" s="117"/>
    </row>
    <row r="290" spans="1:17" x14ac:dyDescent="0.25">
      <c r="A290" s="266">
        <v>924</v>
      </c>
      <c r="B290" s="13" t="s">
        <v>635</v>
      </c>
      <c r="C290" s="267">
        <v>2936</v>
      </c>
      <c r="D290" s="268">
        <v>9.8000000000000007</v>
      </c>
      <c r="E290" s="14">
        <v>4832405.8600000003</v>
      </c>
      <c r="F290" s="14">
        <v>49310263.877551019</v>
      </c>
      <c r="G290" s="269">
        <f>Tasaus[[#This Row],[Verotettava tulo (kunnallisvero), €]]*($D$11/100)</f>
        <v>3683476.7116530612</v>
      </c>
      <c r="H290" s="14">
        <v>543630.20775606704</v>
      </c>
      <c r="I290" s="15">
        <v>431997.51110000006</v>
      </c>
      <c r="J290" s="15">
        <f>SUM(Tasaus[[#This Row],[Laskennallinen kunnallisvero, €]:[Laskennallinen kiinteistövero, €]])</f>
        <v>4659104.4305091277</v>
      </c>
      <c r="K290" s="15">
        <f>Tasaus[[#This Row],[Laskennallinen verotulo yhteensä, €]]/Tasaus[[#This Row],[Asukasluku 31.12.2023]]</f>
        <v>1586.888430009921</v>
      </c>
      <c r="L290" s="34">
        <f>$K$11-Tasaus[[#This Row],[Laskennallinen verotulo yhteensä, €/asukas (=tasausraja)]]</f>
        <v>621.94156999007896</v>
      </c>
      <c r="M290" s="369">
        <v>559.74741299107109</v>
      </c>
      <c r="N290" s="370">
        <v>1643418.4045417847</v>
      </c>
      <c r="P290" s="116"/>
      <c r="Q290" s="117"/>
    </row>
    <row r="291" spans="1:17" x14ac:dyDescent="0.25">
      <c r="A291" s="266">
        <v>925</v>
      </c>
      <c r="B291" s="13" t="s">
        <v>636</v>
      </c>
      <c r="C291" s="267">
        <v>3387</v>
      </c>
      <c r="D291" s="268">
        <v>8.4</v>
      </c>
      <c r="E291" s="14">
        <v>4936931.79</v>
      </c>
      <c r="F291" s="14">
        <v>58772997.5</v>
      </c>
      <c r="G291" s="269">
        <f>Tasaus[[#This Row],[Verotettava tulo (kunnallisvero), €]]*($D$11/100)</f>
        <v>4390342.9132500002</v>
      </c>
      <c r="H291" s="14">
        <v>2251852.0594842308</v>
      </c>
      <c r="I291" s="15">
        <v>708526.77080000006</v>
      </c>
      <c r="J291" s="15">
        <f>SUM(Tasaus[[#This Row],[Laskennallinen kunnallisvero, €]:[Laskennallinen kiinteistövero, €]])</f>
        <v>7350721.7435342316</v>
      </c>
      <c r="K291" s="15">
        <f>Tasaus[[#This Row],[Laskennallinen verotulo yhteensä, €]]/Tasaus[[#This Row],[Asukasluku 31.12.2023]]</f>
        <v>2170.2750940461269</v>
      </c>
      <c r="L291" s="34">
        <f>$K$11-Tasaus[[#This Row],[Laskennallinen verotulo yhteensä, €/asukas (=tasausraja)]]</f>
        <v>38.554905953873003</v>
      </c>
      <c r="M291" s="369">
        <v>34.699415358485702</v>
      </c>
      <c r="N291" s="370">
        <v>117526.91981919107</v>
      </c>
      <c r="P291" s="116"/>
      <c r="Q291" s="117"/>
    </row>
    <row r="292" spans="1:17" x14ac:dyDescent="0.25">
      <c r="A292" s="266">
        <v>927</v>
      </c>
      <c r="B292" s="13" t="s">
        <v>637</v>
      </c>
      <c r="C292" s="267">
        <v>28811</v>
      </c>
      <c r="D292" s="268">
        <v>7.8</v>
      </c>
      <c r="E292" s="14">
        <v>56258409.469999999</v>
      </c>
      <c r="F292" s="14">
        <v>721261659.87179494</v>
      </c>
      <c r="G292" s="269">
        <f>Tasaus[[#This Row],[Verotettava tulo (kunnallisvero), €]]*($D$11/100)</f>
        <v>53878245.992423087</v>
      </c>
      <c r="H292" s="14">
        <v>3075527.1987879402</v>
      </c>
      <c r="I292" s="15">
        <v>4936152.2134000016</v>
      </c>
      <c r="J292" s="15">
        <f>SUM(Tasaus[[#This Row],[Laskennallinen kunnallisvero, €]:[Laskennallinen kiinteistövero, €]])</f>
        <v>61889925.404611029</v>
      </c>
      <c r="K292" s="15">
        <f>Tasaus[[#This Row],[Laskennallinen verotulo yhteensä, €]]/Tasaus[[#This Row],[Asukasluku 31.12.2023]]</f>
        <v>2148.1352748815048</v>
      </c>
      <c r="L292" s="34">
        <f>$K$11-Tasaus[[#This Row],[Laskennallinen verotulo yhteensä, €/asukas (=tasausraja)]]</f>
        <v>60.694725118495171</v>
      </c>
      <c r="M292" s="369">
        <v>54.625252606645653</v>
      </c>
      <c r="N292" s="370">
        <v>1573808.1528500679</v>
      </c>
      <c r="P292" s="116"/>
      <c r="Q292" s="117"/>
    </row>
    <row r="293" spans="1:17" x14ac:dyDescent="0.25">
      <c r="A293" s="266">
        <v>931</v>
      </c>
      <c r="B293" s="13" t="s">
        <v>638</v>
      </c>
      <c r="C293" s="267">
        <v>5877</v>
      </c>
      <c r="D293" s="268">
        <v>8.4</v>
      </c>
      <c r="E293" s="14">
        <v>8319430.7199999997</v>
      </c>
      <c r="F293" s="14">
        <v>99040841.904761896</v>
      </c>
      <c r="G293" s="269">
        <f>Tasaus[[#This Row],[Verotettava tulo (kunnallisvero), €]]*($D$11/100)</f>
        <v>7398350.8902857136</v>
      </c>
      <c r="H293" s="14">
        <v>2402406.8778618262</v>
      </c>
      <c r="I293" s="15">
        <v>1198576.0652500002</v>
      </c>
      <c r="J293" s="15">
        <f>SUM(Tasaus[[#This Row],[Laskennallinen kunnallisvero, €]:[Laskennallinen kiinteistövero, €]])</f>
        <v>10999333.833397539</v>
      </c>
      <c r="K293" s="15">
        <f>Tasaus[[#This Row],[Laskennallinen verotulo yhteensä, €]]/Tasaus[[#This Row],[Asukasluku 31.12.2023]]</f>
        <v>1871.5898984852033</v>
      </c>
      <c r="L293" s="34">
        <f>$K$11-Tasaus[[#This Row],[Laskennallinen verotulo yhteensä, €/asukas (=tasausraja)]]</f>
        <v>337.24010151479661</v>
      </c>
      <c r="M293" s="369">
        <v>303.51609136331695</v>
      </c>
      <c r="N293" s="370">
        <v>1783764.0689422137</v>
      </c>
      <c r="P293" s="116"/>
      <c r="Q293" s="117"/>
    </row>
    <row r="294" spans="1:17" x14ac:dyDescent="0.25">
      <c r="A294" s="266">
        <v>934</v>
      </c>
      <c r="B294" s="13" t="s">
        <v>639</v>
      </c>
      <c r="C294" s="267">
        <v>2656</v>
      </c>
      <c r="D294" s="268">
        <v>9.6</v>
      </c>
      <c r="E294" s="14">
        <v>4585062.16</v>
      </c>
      <c r="F294" s="14">
        <v>47761064.166666672</v>
      </c>
      <c r="G294" s="269">
        <f>Tasaus[[#This Row],[Verotettava tulo (kunnallisvero), €]]*($D$11/100)</f>
        <v>3567751.4932500003</v>
      </c>
      <c r="H294" s="14">
        <v>634368.32836813037</v>
      </c>
      <c r="I294" s="15">
        <v>410597.41165000002</v>
      </c>
      <c r="J294" s="15">
        <f>SUM(Tasaus[[#This Row],[Laskennallinen kunnallisvero, €]:[Laskennallinen kiinteistövero, €]])</f>
        <v>4612717.2332681306</v>
      </c>
      <c r="K294" s="15">
        <f>Tasaus[[#This Row],[Laskennallinen verotulo yhteensä, €]]/Tasaus[[#This Row],[Asukasluku 31.12.2023]]</f>
        <v>1736.7158257786637</v>
      </c>
      <c r="L294" s="34">
        <f>$K$11-Tasaus[[#This Row],[Laskennallinen verotulo yhteensä, €/asukas (=tasausraja)]]</f>
        <v>472.11417422133627</v>
      </c>
      <c r="M294" s="369">
        <v>424.90275679920268</v>
      </c>
      <c r="N294" s="370">
        <v>1128541.7220586822</v>
      </c>
      <c r="P294" s="116"/>
      <c r="Q294" s="117"/>
    </row>
    <row r="295" spans="1:17" x14ac:dyDescent="0.25">
      <c r="A295" s="266">
        <v>935</v>
      </c>
      <c r="B295" s="13" t="s">
        <v>640</v>
      </c>
      <c r="C295" s="267">
        <v>2927</v>
      </c>
      <c r="D295" s="268">
        <v>9.9</v>
      </c>
      <c r="E295" s="14">
        <v>5156700.46</v>
      </c>
      <c r="F295" s="14">
        <v>52087883.434343435</v>
      </c>
      <c r="G295" s="269">
        <f>Tasaus[[#This Row],[Verotettava tulo (kunnallisvero), €]]*($D$11/100)</f>
        <v>3890964.8925454547</v>
      </c>
      <c r="H295" s="14">
        <v>696012.51231753023</v>
      </c>
      <c r="I295" s="15">
        <v>808357.82715000003</v>
      </c>
      <c r="J295" s="15">
        <f>SUM(Tasaus[[#This Row],[Laskennallinen kunnallisvero, €]:[Laskennallinen kiinteistövero, €]])</f>
        <v>5395335.2320129853</v>
      </c>
      <c r="K295" s="15">
        <f>Tasaus[[#This Row],[Laskennallinen verotulo yhteensä, €]]/Tasaus[[#This Row],[Asukasluku 31.12.2023]]</f>
        <v>1843.2986785148566</v>
      </c>
      <c r="L295" s="34">
        <f>$K$11-Tasaus[[#This Row],[Laskennallinen verotulo yhteensä, €/asukas (=tasausraja)]]</f>
        <v>365.53132148514328</v>
      </c>
      <c r="M295" s="369">
        <v>328.97818933662899</v>
      </c>
      <c r="N295" s="370">
        <v>962919.16018831299</v>
      </c>
      <c r="P295" s="116"/>
      <c r="Q295" s="117"/>
    </row>
    <row r="296" spans="1:17" x14ac:dyDescent="0.25">
      <c r="A296" s="266">
        <v>936</v>
      </c>
      <c r="B296" s="13" t="s">
        <v>641</v>
      </c>
      <c r="C296" s="267">
        <v>6275</v>
      </c>
      <c r="D296" s="268">
        <v>8.6</v>
      </c>
      <c r="E296" s="14">
        <v>9293090.4800000004</v>
      </c>
      <c r="F296" s="14">
        <v>108059191.62790698</v>
      </c>
      <c r="G296" s="269">
        <f>Tasaus[[#This Row],[Verotettava tulo (kunnallisvero), €]]*($D$11/100)</f>
        <v>8072021.6146046519</v>
      </c>
      <c r="H296" s="14">
        <v>1942849.2770915567</v>
      </c>
      <c r="I296" s="15">
        <v>1323596.5141499999</v>
      </c>
      <c r="J296" s="15">
        <f>SUM(Tasaus[[#This Row],[Laskennallinen kunnallisvero, €]:[Laskennallinen kiinteistövero, €]])</f>
        <v>11338467.405846208</v>
      </c>
      <c r="K296" s="15">
        <f>Tasaus[[#This Row],[Laskennallinen verotulo yhteensä, €]]/Tasaus[[#This Row],[Asukasluku 31.12.2023]]</f>
        <v>1806.9270766288778</v>
      </c>
      <c r="L296" s="34">
        <f>$K$11-Tasaus[[#This Row],[Laskennallinen verotulo yhteensä, €/asukas (=tasausraja)]]</f>
        <v>401.90292337112214</v>
      </c>
      <c r="M296" s="369">
        <v>361.71263103400992</v>
      </c>
      <c r="N296" s="370">
        <v>2269746.7597384122</v>
      </c>
      <c r="P296" s="116"/>
      <c r="Q296" s="117"/>
    </row>
    <row r="297" spans="1:17" x14ac:dyDescent="0.25">
      <c r="A297" s="266">
        <v>946</v>
      </c>
      <c r="B297" s="13" t="s">
        <v>297</v>
      </c>
      <c r="C297" s="267">
        <v>6291</v>
      </c>
      <c r="D297" s="268">
        <v>9.1999999999999993</v>
      </c>
      <c r="E297" s="14">
        <v>10973631.6</v>
      </c>
      <c r="F297" s="14">
        <v>119278604.34782609</v>
      </c>
      <c r="G297" s="269">
        <f>Tasaus[[#This Row],[Verotettava tulo (kunnallisvero), €]]*($D$11/100)</f>
        <v>8910111.7447826099</v>
      </c>
      <c r="H297" s="14">
        <v>1266561.8068769805</v>
      </c>
      <c r="I297" s="15">
        <v>1243752.9509499997</v>
      </c>
      <c r="J297" s="15">
        <f>SUM(Tasaus[[#This Row],[Laskennallinen kunnallisvero, €]:[Laskennallinen kiinteistövero, €]])</f>
        <v>11420426.50260959</v>
      </c>
      <c r="K297" s="15">
        <f>Tasaus[[#This Row],[Laskennallinen verotulo yhteensä, €]]/Tasaus[[#This Row],[Asukasluku 31.12.2023]]</f>
        <v>1815.3594822142093</v>
      </c>
      <c r="L297" s="34">
        <f>$K$11-Tasaus[[#This Row],[Laskennallinen verotulo yhteensä, €/asukas (=tasausraja)]]</f>
        <v>393.47051778579066</v>
      </c>
      <c r="M297" s="369">
        <v>354.12346600721162</v>
      </c>
      <c r="N297" s="370">
        <v>2227790.7246513683</v>
      </c>
      <c r="P297" s="116"/>
      <c r="Q297" s="117"/>
    </row>
    <row r="298" spans="1:17" x14ac:dyDescent="0.25">
      <c r="A298" s="266">
        <v>976</v>
      </c>
      <c r="B298" s="13" t="s">
        <v>642</v>
      </c>
      <c r="C298" s="267">
        <v>3765</v>
      </c>
      <c r="D298" s="268">
        <v>8.4</v>
      </c>
      <c r="E298" s="14">
        <v>5624321.4800000004</v>
      </c>
      <c r="F298" s="14">
        <v>66956208.09523809</v>
      </c>
      <c r="G298" s="269">
        <f>Tasaus[[#This Row],[Verotettava tulo (kunnallisvero), €]]*($D$11/100)</f>
        <v>5001628.7447142852</v>
      </c>
      <c r="H298" s="14">
        <v>514027.92580183072</v>
      </c>
      <c r="I298" s="15">
        <v>638456.69974999991</v>
      </c>
      <c r="J298" s="15">
        <f>SUM(Tasaus[[#This Row],[Laskennallinen kunnallisvero, €]:[Laskennallinen kiinteistövero, €]])</f>
        <v>6154113.3702661153</v>
      </c>
      <c r="K298" s="15">
        <f>Tasaus[[#This Row],[Laskennallinen verotulo yhteensä, €]]/Tasaus[[#This Row],[Asukasluku 31.12.2023]]</f>
        <v>1634.5586640813056</v>
      </c>
      <c r="L298" s="34">
        <f>$K$11-Tasaus[[#This Row],[Laskennallinen verotulo yhteensä, €/asukas (=tasausraja)]]</f>
        <v>574.27133591869438</v>
      </c>
      <c r="M298" s="369">
        <v>516.84420232682498</v>
      </c>
      <c r="N298" s="370">
        <v>1945918.421760496</v>
      </c>
      <c r="P298" s="116"/>
      <c r="Q298" s="117"/>
    </row>
    <row r="299" spans="1:17" x14ac:dyDescent="0.25">
      <c r="A299" s="266">
        <v>977</v>
      </c>
      <c r="B299" s="13" t="s">
        <v>643</v>
      </c>
      <c r="C299" s="267">
        <v>15369</v>
      </c>
      <c r="D299" s="268">
        <v>10.3</v>
      </c>
      <c r="E299" s="14">
        <v>29895862.760000002</v>
      </c>
      <c r="F299" s="14">
        <v>290251094.75728154</v>
      </c>
      <c r="G299" s="269">
        <f>Tasaus[[#This Row],[Verotettava tulo (kunnallisvero), €]]*($D$11/100)</f>
        <v>21681756.778368931</v>
      </c>
      <c r="H299" s="14">
        <v>3521051.1388566713</v>
      </c>
      <c r="I299" s="15">
        <v>2252493.3102000002</v>
      </c>
      <c r="J299" s="15">
        <f>SUM(Tasaus[[#This Row],[Laskennallinen kunnallisvero, €]:[Laskennallinen kiinteistövero, €]])</f>
        <v>27455301.227425605</v>
      </c>
      <c r="K299" s="15">
        <f>Tasaus[[#This Row],[Laskennallinen verotulo yhteensä, €]]/Tasaus[[#This Row],[Asukasluku 31.12.2023]]</f>
        <v>1786.4077836831027</v>
      </c>
      <c r="L299" s="34">
        <f>$K$11-Tasaus[[#This Row],[Laskennallinen verotulo yhteensä, €/asukas (=tasausraja)]]</f>
        <v>422.42221631689722</v>
      </c>
      <c r="M299" s="369">
        <v>380.17999468520753</v>
      </c>
      <c r="N299" s="370">
        <v>5842986.3383169547</v>
      </c>
      <c r="P299" s="116"/>
      <c r="Q299" s="117"/>
    </row>
    <row r="300" spans="1:17" x14ac:dyDescent="0.25">
      <c r="A300" s="266">
        <v>980</v>
      </c>
      <c r="B300" s="13" t="s">
        <v>644</v>
      </c>
      <c r="C300" s="267">
        <v>33677</v>
      </c>
      <c r="D300" s="268">
        <v>8.4</v>
      </c>
      <c r="E300" s="14">
        <v>64079144.509999998</v>
      </c>
      <c r="F300" s="14">
        <v>762846958.4523809</v>
      </c>
      <c r="G300" s="269">
        <f>Tasaus[[#This Row],[Verotettava tulo (kunnallisvero), €]]*($D$11/100)</f>
        <v>56984667.796392858</v>
      </c>
      <c r="H300" s="14">
        <v>7026055.4216281027</v>
      </c>
      <c r="I300" s="15">
        <v>5212353.5246000011</v>
      </c>
      <c r="J300" s="15">
        <f>SUM(Tasaus[[#This Row],[Laskennallinen kunnallisvero, €]:[Laskennallinen kiinteistövero, €]])</f>
        <v>69223076.74262096</v>
      </c>
      <c r="K300" s="15">
        <f>Tasaus[[#This Row],[Laskennallinen verotulo yhteensä, €]]/Tasaus[[#This Row],[Asukasluku 31.12.2023]]</f>
        <v>2055.5000962859208</v>
      </c>
      <c r="L300" s="34">
        <f>$K$11-Tasaus[[#This Row],[Laskennallinen verotulo yhteensä, €/asukas (=tasausraja)]]</f>
        <v>153.32990371407914</v>
      </c>
      <c r="M300" s="369">
        <v>137.99691334267123</v>
      </c>
      <c r="N300" s="370">
        <v>4647322.050641139</v>
      </c>
      <c r="P300" s="116"/>
      <c r="Q300" s="117"/>
    </row>
    <row r="301" spans="1:17" x14ac:dyDescent="0.25">
      <c r="A301" s="266">
        <v>981</v>
      </c>
      <c r="B301" s="13" t="s">
        <v>645</v>
      </c>
      <c r="C301" s="267">
        <v>2207</v>
      </c>
      <c r="D301" s="268">
        <v>9.3000000000000007</v>
      </c>
      <c r="E301" s="14">
        <v>3851365.48</v>
      </c>
      <c r="F301" s="14">
        <v>41412532.043010749</v>
      </c>
      <c r="G301" s="269">
        <f>Tasaus[[#This Row],[Verotettava tulo (kunnallisvero), €]]*($D$11/100)</f>
        <v>3093516.1436129031</v>
      </c>
      <c r="H301" s="14">
        <v>220306.62190450332</v>
      </c>
      <c r="I301" s="15">
        <v>277514.94565000001</v>
      </c>
      <c r="J301" s="15">
        <f>SUM(Tasaus[[#This Row],[Laskennallinen kunnallisvero, €]:[Laskennallinen kiinteistövero, €]])</f>
        <v>3591337.7111674063</v>
      </c>
      <c r="K301" s="15">
        <f>Tasaus[[#This Row],[Laskennallinen verotulo yhteensä, €]]/Tasaus[[#This Row],[Asukasluku 31.12.2023]]</f>
        <v>1627.2486230935235</v>
      </c>
      <c r="L301" s="34">
        <f>$K$11-Tasaus[[#This Row],[Laskennallinen verotulo yhteensä, €/asukas (=tasausraja)]]</f>
        <v>581.58137690647641</v>
      </c>
      <c r="M301" s="369">
        <v>523.42323921582874</v>
      </c>
      <c r="N301" s="370">
        <v>1155195.0889493341</v>
      </c>
      <c r="P301" s="116"/>
      <c r="Q301" s="117"/>
    </row>
    <row r="302" spans="1:17" x14ac:dyDescent="0.25">
      <c r="A302" s="266">
        <v>989</v>
      </c>
      <c r="B302" s="13" t="s">
        <v>646</v>
      </c>
      <c r="C302" s="267">
        <v>5316</v>
      </c>
      <c r="D302" s="268">
        <v>10.1</v>
      </c>
      <c r="E302" s="14">
        <v>9369143</v>
      </c>
      <c r="F302" s="14">
        <v>92763792.079207927</v>
      </c>
      <c r="G302" s="269">
        <f>Tasaus[[#This Row],[Verotettava tulo (kunnallisvero), €]]*($D$11/100)</f>
        <v>6929455.2683168324</v>
      </c>
      <c r="H302" s="14">
        <v>1191623.2665134219</v>
      </c>
      <c r="I302" s="15">
        <v>1071167.7192499998</v>
      </c>
      <c r="J302" s="15">
        <f>SUM(Tasaus[[#This Row],[Laskennallinen kunnallisvero, €]:[Laskennallinen kiinteistövero, €]])</f>
        <v>9192246.2540802546</v>
      </c>
      <c r="K302" s="15">
        <f>Tasaus[[#This Row],[Laskennallinen verotulo yhteensä, €]]/Tasaus[[#This Row],[Asukasluku 31.12.2023]]</f>
        <v>1729.1659620166017</v>
      </c>
      <c r="L302" s="34">
        <f>$K$11-Tasaus[[#This Row],[Laskennallinen verotulo yhteensä, €/asukas (=tasausraja)]]</f>
        <v>479.6640379833982</v>
      </c>
      <c r="M302" s="369">
        <v>431.6976341850584</v>
      </c>
      <c r="N302" s="370">
        <v>2294904.6233277703</v>
      </c>
      <c r="P302" s="116"/>
      <c r="Q302" s="117"/>
    </row>
    <row r="303" spans="1:17" x14ac:dyDescent="0.25">
      <c r="A303" s="266">
        <v>992</v>
      </c>
      <c r="B303" s="13" t="s">
        <v>647</v>
      </c>
      <c r="C303" s="267">
        <v>17971</v>
      </c>
      <c r="D303" s="268">
        <v>9.4</v>
      </c>
      <c r="E303" s="14">
        <v>32674554.890000001</v>
      </c>
      <c r="F303" s="14">
        <v>347601647.76595742</v>
      </c>
      <c r="G303" s="269">
        <f>Tasaus[[#This Row],[Verotettava tulo (kunnallisvero), €]]*($D$11/100)</f>
        <v>25965843.088117018</v>
      </c>
      <c r="H303" s="14">
        <v>6423965.6735560102</v>
      </c>
      <c r="I303" s="15">
        <v>3450363.9674499999</v>
      </c>
      <c r="J303" s="15">
        <f>SUM(Tasaus[[#This Row],[Laskennallinen kunnallisvero, €]:[Laskennallinen kiinteistövero, €]])</f>
        <v>35840172.729123026</v>
      </c>
      <c r="K303" s="15">
        <f>Tasaus[[#This Row],[Laskennallinen verotulo yhteensä, €]]/Tasaus[[#This Row],[Asukasluku 31.12.2023]]</f>
        <v>1994.3338005187818</v>
      </c>
      <c r="L303" s="34">
        <f>$K$11-Tasaus[[#This Row],[Laskennallinen verotulo yhteensä, €/asukas (=tasausraja)]]</f>
        <v>214.49619948121813</v>
      </c>
      <c r="M303" s="369">
        <v>193.04657953309632</v>
      </c>
      <c r="N303" s="370">
        <v>3469240.0807892741</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97"/>
  <sheetViews>
    <sheetView zoomScale="90" zoomScaleNormal="90" workbookViewId="0">
      <pane xSplit="2" ySplit="4" topLeftCell="C5" activePane="bottomRight" state="frozen"/>
      <selection activeCell="G29" sqref="G29"/>
      <selection pane="topRight" activeCell="G29" sqref="G29"/>
      <selection pane="bottomLeft" activeCell="G29" sqref="G29"/>
      <selection pane="bottomRight" activeCell="I8" sqref="I8"/>
    </sheetView>
  </sheetViews>
  <sheetFormatPr defaultRowHeight="15" x14ac:dyDescent="0.25"/>
  <cols>
    <col min="1" max="1" width="8.375" style="298" customWidth="1"/>
    <col min="2" max="2" width="12.5" style="297" bestFit="1" customWidth="1"/>
    <col min="3" max="3" width="21.375" customWidth="1"/>
    <col min="4" max="6" width="16.875" customWidth="1"/>
    <col min="7" max="7" width="24.375" customWidth="1"/>
    <col min="8" max="9" width="9.625" bestFit="1" customWidth="1"/>
  </cols>
  <sheetData>
    <row r="1" spans="1:7" ht="23.25" x14ac:dyDescent="0.35">
      <c r="A1" s="314" t="s">
        <v>1091</v>
      </c>
      <c r="C1" s="327"/>
      <c r="G1" s="327"/>
    </row>
    <row r="2" spans="1:7" x14ac:dyDescent="0.25">
      <c r="A2" s="298" t="s">
        <v>355</v>
      </c>
      <c r="B2" s="299"/>
    </row>
    <row r="3" spans="1:7" s="212" customFormat="1" ht="28.5" x14ac:dyDescent="0.2">
      <c r="A3" s="220" t="s">
        <v>656</v>
      </c>
      <c r="B3" s="221" t="s">
        <v>3</v>
      </c>
      <c r="C3" s="220" t="s">
        <v>749</v>
      </c>
      <c r="D3" s="220" t="s">
        <v>729</v>
      </c>
      <c r="E3" s="220" t="s">
        <v>748</v>
      </c>
      <c r="F3" s="220" t="s">
        <v>1090</v>
      </c>
      <c r="G3" s="220" t="s">
        <v>750</v>
      </c>
    </row>
    <row r="4" spans="1:7" x14ac:dyDescent="0.25">
      <c r="A4" s="297"/>
      <c r="B4" s="297" t="s">
        <v>359</v>
      </c>
      <c r="C4" s="169">
        <f>SUM(C5:C296)</f>
        <v>851000000.00000155</v>
      </c>
      <c r="D4" s="169">
        <f>SUM(D5:D296)</f>
        <v>-3000000.0000000061</v>
      </c>
      <c r="E4" s="169">
        <f>SUM(E5:E296)</f>
        <v>-307499999.99999964</v>
      </c>
      <c r="F4" s="169">
        <f>SUM(F5:F296)</f>
        <v>-6499999.999999987</v>
      </c>
      <c r="G4" s="300">
        <f>SUM(G5:G296)</f>
        <v>534000000.00000149</v>
      </c>
    </row>
    <row r="5" spans="1:7" x14ac:dyDescent="0.25">
      <c r="A5" s="32">
        <v>5</v>
      </c>
      <c r="B5" s="13" t="s">
        <v>12</v>
      </c>
      <c r="C5" s="164">
        <v>1995400.0337450588</v>
      </c>
      <c r="D5" s="164">
        <v>3436.7496087450891</v>
      </c>
      <c r="E5" s="164">
        <v>-604340.37526899914</v>
      </c>
      <c r="F5" s="164">
        <v>-1172.2610309769045</v>
      </c>
      <c r="G5" s="300">
        <f>Verokompensaatiot[[#This Row],[Korvaukset vuosilta 2010-2023, €]]+Verokompensaatiot[[#This Row],[Veromenetysten korvaus 2024]]+Verokompensaatiot[[#This Row],[Veromenetysten korvaus 2025]]+Verokompensaatiot[[#This Row],[Veromenetysten korvaus 2026]]</f>
        <v>1393324.1470538278</v>
      </c>
    </row>
    <row r="6" spans="1:7" x14ac:dyDescent="0.25">
      <c r="A6" s="32">
        <v>9</v>
      </c>
      <c r="B6" s="13" t="s">
        <v>13</v>
      </c>
      <c r="C6" s="164">
        <v>527121.88997430378</v>
      </c>
      <c r="D6" s="164">
        <v>-2403.1163006271436</v>
      </c>
      <c r="E6" s="164">
        <v>-167228.40758307453</v>
      </c>
      <c r="F6" s="164">
        <v>814.96253641233238</v>
      </c>
      <c r="G6" s="300">
        <f>Verokompensaatiot[[#This Row],[Korvaukset vuosilta 2010-2023, €]]+Verokompensaatiot[[#This Row],[Veromenetysten korvaus 2024]]+Verokompensaatiot[[#This Row],[Veromenetysten korvaus 2025]]+Verokompensaatiot[[#This Row],[Veromenetysten korvaus 2026]]</f>
        <v>358305.32862701447</v>
      </c>
    </row>
    <row r="7" spans="1:7" x14ac:dyDescent="0.25">
      <c r="A7" s="32">
        <v>10</v>
      </c>
      <c r="B7" s="13" t="s">
        <v>14</v>
      </c>
      <c r="C7" s="164">
        <v>2441205.4908443792</v>
      </c>
      <c r="D7" s="164">
        <v>5165.6234524411557</v>
      </c>
      <c r="E7" s="164">
        <v>-795670.00829805888</v>
      </c>
      <c r="F7" s="164">
        <v>-3469.7524433093281</v>
      </c>
      <c r="G7" s="300">
        <f>Verokompensaatiot[[#This Row],[Korvaukset vuosilta 2010-2023, €]]+Verokompensaatiot[[#This Row],[Veromenetysten korvaus 2024]]+Verokompensaatiot[[#This Row],[Veromenetysten korvaus 2025]]+Verokompensaatiot[[#This Row],[Veromenetysten korvaus 2026]]</f>
        <v>1647231.3535554521</v>
      </c>
    </row>
    <row r="8" spans="1:7" x14ac:dyDescent="0.25">
      <c r="A8" s="32">
        <v>16</v>
      </c>
      <c r="B8" s="13" t="s">
        <v>15</v>
      </c>
      <c r="C8" s="164">
        <v>1409657.9092009971</v>
      </c>
      <c r="D8" s="164">
        <v>-29276.210337117154</v>
      </c>
      <c r="E8" s="164">
        <v>-394233.59785624396</v>
      </c>
      <c r="F8" s="164">
        <v>-8035.3275028038533</v>
      </c>
      <c r="G8" s="300">
        <f>Verokompensaatiot[[#This Row],[Korvaukset vuosilta 2010-2023, €]]+Verokompensaatiot[[#This Row],[Veromenetysten korvaus 2024]]+Verokompensaatiot[[#This Row],[Veromenetysten korvaus 2025]]+Verokompensaatiot[[#This Row],[Veromenetysten korvaus 2026]]</f>
        <v>978112.77350483218</v>
      </c>
    </row>
    <row r="9" spans="1:7" x14ac:dyDescent="0.25">
      <c r="A9" s="32">
        <v>18</v>
      </c>
      <c r="B9" s="13" t="s">
        <v>16</v>
      </c>
      <c r="C9" s="164">
        <v>844062.0157252152</v>
      </c>
      <c r="D9" s="164">
        <v>-33517.066494043691</v>
      </c>
      <c r="E9" s="164">
        <v>-370783.49762091861</v>
      </c>
      <c r="F9" s="164">
        <v>-7105.5027409434433</v>
      </c>
      <c r="G9" s="300">
        <f>Verokompensaatiot[[#This Row],[Korvaukset vuosilta 2010-2023, €]]+Verokompensaatiot[[#This Row],[Veromenetysten korvaus 2024]]+Verokompensaatiot[[#This Row],[Veromenetysten korvaus 2025]]+Verokompensaatiot[[#This Row],[Veromenetysten korvaus 2026]]</f>
        <v>432655.94886930945</v>
      </c>
    </row>
    <row r="10" spans="1:7" x14ac:dyDescent="0.25">
      <c r="A10" s="32">
        <v>19</v>
      </c>
      <c r="B10" s="13" t="s">
        <v>17</v>
      </c>
      <c r="C10" s="164">
        <v>661630.39903514739</v>
      </c>
      <c r="D10" s="164">
        <v>-26280.386824124002</v>
      </c>
      <c r="E10" s="164">
        <v>-319806.42078676022</v>
      </c>
      <c r="F10" s="164">
        <v>-4167.9761304949097</v>
      </c>
      <c r="G10" s="300">
        <f>Verokompensaatiot[[#This Row],[Korvaukset vuosilta 2010-2023, €]]+Verokompensaatiot[[#This Row],[Veromenetysten korvaus 2024]]+Verokompensaatiot[[#This Row],[Veromenetysten korvaus 2025]]+Verokompensaatiot[[#This Row],[Veromenetysten korvaus 2026]]</f>
        <v>311375.61529376823</v>
      </c>
    </row>
    <row r="11" spans="1:7" x14ac:dyDescent="0.25">
      <c r="A11" s="32">
        <v>20</v>
      </c>
      <c r="B11" s="13" t="s">
        <v>18</v>
      </c>
      <c r="C11" s="164">
        <v>2774244.065687079</v>
      </c>
      <c r="D11" s="164">
        <v>-86446.32441932059</v>
      </c>
      <c r="E11" s="164">
        <v>-1486098.6948532972</v>
      </c>
      <c r="F11" s="164">
        <v>-18639.691482961876</v>
      </c>
      <c r="G11" s="300">
        <f>Verokompensaatiot[[#This Row],[Korvaukset vuosilta 2010-2023, €]]+Verokompensaatiot[[#This Row],[Veromenetysten korvaus 2024]]+Verokompensaatiot[[#This Row],[Veromenetysten korvaus 2025]]+Verokompensaatiot[[#This Row],[Veromenetysten korvaus 2026]]</f>
        <v>1183059.3549314993</v>
      </c>
    </row>
    <row r="12" spans="1:7" x14ac:dyDescent="0.25">
      <c r="A12" s="32">
        <v>46</v>
      </c>
      <c r="B12" s="13" t="s">
        <v>19</v>
      </c>
      <c r="C12" s="164">
        <v>299258.7460745069</v>
      </c>
      <c r="D12" s="164">
        <v>-1059.9879670155156</v>
      </c>
      <c r="E12" s="164">
        <v>-56533.642310466297</v>
      </c>
      <c r="F12" s="164">
        <v>-150.03239702103897</v>
      </c>
      <c r="G12" s="300">
        <f>Verokompensaatiot[[#This Row],[Korvaukset vuosilta 2010-2023, €]]+Verokompensaatiot[[#This Row],[Veromenetysten korvaus 2024]]+Verokompensaatiot[[#This Row],[Veromenetysten korvaus 2025]]+Verokompensaatiot[[#This Row],[Veromenetysten korvaus 2026]]</f>
        <v>241515.08340000402</v>
      </c>
    </row>
    <row r="13" spans="1:7" x14ac:dyDescent="0.25">
      <c r="A13" s="32">
        <v>47</v>
      </c>
      <c r="B13" s="13" t="s">
        <v>20</v>
      </c>
      <c r="C13" s="164">
        <v>388613.91736976686</v>
      </c>
      <c r="D13" s="164">
        <v>214.58720829088975</v>
      </c>
      <c r="E13" s="164">
        <v>-108039.22099670433</v>
      </c>
      <c r="F13" s="164">
        <v>-292.02735243912667</v>
      </c>
      <c r="G13" s="300">
        <f>Verokompensaatiot[[#This Row],[Korvaukset vuosilta 2010-2023, €]]+Verokompensaatiot[[#This Row],[Veromenetysten korvaus 2024]]+Verokompensaatiot[[#This Row],[Veromenetysten korvaus 2025]]+Verokompensaatiot[[#This Row],[Veromenetysten korvaus 2026]]</f>
        <v>280497.25622891425</v>
      </c>
    </row>
    <row r="14" spans="1:7" x14ac:dyDescent="0.25">
      <c r="A14" s="32">
        <v>49</v>
      </c>
      <c r="B14" s="13" t="s">
        <v>21</v>
      </c>
      <c r="C14" s="164">
        <v>30593192.016809568</v>
      </c>
      <c r="D14" s="164">
        <v>256709.25596878759</v>
      </c>
      <c r="E14" s="164">
        <v>-7551179.294572494</v>
      </c>
      <c r="F14" s="164">
        <v>-990822.76310999796</v>
      </c>
      <c r="G14" s="300">
        <f>Verokompensaatiot[[#This Row],[Korvaukset vuosilta 2010-2023, €]]+Verokompensaatiot[[#This Row],[Veromenetysten korvaus 2024]]+Verokompensaatiot[[#This Row],[Veromenetysten korvaus 2025]]+Verokompensaatiot[[#This Row],[Veromenetysten korvaus 2026]]</f>
        <v>22307899.215095863</v>
      </c>
    </row>
    <row r="15" spans="1:7" x14ac:dyDescent="0.25">
      <c r="A15" s="32">
        <v>50</v>
      </c>
      <c r="B15" s="13" t="s">
        <v>22</v>
      </c>
      <c r="C15" s="164">
        <v>2090451.7902924223</v>
      </c>
      <c r="D15" s="164">
        <v>-41616.654817366471</v>
      </c>
      <c r="E15" s="164">
        <v>-921706.52351261978</v>
      </c>
      <c r="F15" s="164">
        <v>-5901.0537707629537</v>
      </c>
      <c r="G15" s="300">
        <f>Verokompensaatiot[[#This Row],[Korvaukset vuosilta 2010-2023, €]]+Verokompensaatiot[[#This Row],[Veromenetysten korvaus 2024]]+Verokompensaatiot[[#This Row],[Veromenetysten korvaus 2025]]+Verokompensaatiot[[#This Row],[Veromenetysten korvaus 2026]]</f>
        <v>1121227.5581916731</v>
      </c>
    </row>
    <row r="16" spans="1:7" x14ac:dyDescent="0.25">
      <c r="A16" s="32">
        <v>51</v>
      </c>
      <c r="B16" s="13" t="s">
        <v>23</v>
      </c>
      <c r="C16" s="164">
        <v>1803744.0505200345</v>
      </c>
      <c r="D16" s="164">
        <v>-20371.966430214528</v>
      </c>
      <c r="E16" s="164">
        <v>-471799.55114748649</v>
      </c>
      <c r="F16" s="164">
        <v>-2200.6299080061744</v>
      </c>
      <c r="G16" s="300">
        <f>Verokompensaatiot[[#This Row],[Korvaukset vuosilta 2010-2023, €]]+Verokompensaatiot[[#This Row],[Veromenetysten korvaus 2024]]+Verokompensaatiot[[#This Row],[Veromenetysten korvaus 2025]]+Verokompensaatiot[[#This Row],[Veromenetysten korvaus 2026]]</f>
        <v>1309371.9030343273</v>
      </c>
    </row>
    <row r="17" spans="1:7" x14ac:dyDescent="0.25">
      <c r="A17" s="32">
        <v>52</v>
      </c>
      <c r="B17" s="13" t="s">
        <v>24</v>
      </c>
      <c r="C17" s="164">
        <v>548990.38673231238</v>
      </c>
      <c r="D17" s="164">
        <v>-2911.492499777406</v>
      </c>
      <c r="E17" s="164">
        <v>-184214.11356300506</v>
      </c>
      <c r="F17" s="164">
        <v>-176.35676212095859</v>
      </c>
      <c r="G17" s="300">
        <f>Verokompensaatiot[[#This Row],[Korvaukset vuosilta 2010-2023, €]]+Verokompensaatiot[[#This Row],[Veromenetysten korvaus 2024]]+Verokompensaatiot[[#This Row],[Veromenetysten korvaus 2025]]+Verokompensaatiot[[#This Row],[Veromenetysten korvaus 2026]]</f>
        <v>361688.42390740901</v>
      </c>
    </row>
    <row r="18" spans="1:7" x14ac:dyDescent="0.25">
      <c r="A18" s="32">
        <v>61</v>
      </c>
      <c r="B18" s="13" t="s">
        <v>25</v>
      </c>
      <c r="C18" s="164">
        <v>3033193.7414299296</v>
      </c>
      <c r="D18" s="164">
        <v>-5565.1227767796081</v>
      </c>
      <c r="E18" s="164">
        <v>-1093826.3885617543</v>
      </c>
      <c r="F18" s="164">
        <v>-4133.8798440343353</v>
      </c>
      <c r="G18" s="300">
        <f>Verokompensaatiot[[#This Row],[Korvaukset vuosilta 2010-2023, €]]+Verokompensaatiot[[#This Row],[Veromenetysten korvaus 2024]]+Verokompensaatiot[[#This Row],[Veromenetysten korvaus 2025]]+Verokompensaatiot[[#This Row],[Veromenetysten korvaus 2026]]</f>
        <v>1929668.3502473612</v>
      </c>
    </row>
    <row r="19" spans="1:7" x14ac:dyDescent="0.25">
      <c r="A19" s="32">
        <v>69</v>
      </c>
      <c r="B19" s="13" t="s">
        <v>26</v>
      </c>
      <c r="C19" s="164">
        <v>1358836.9357966036</v>
      </c>
      <c r="D19" s="164">
        <v>1873.121967449817</v>
      </c>
      <c r="E19" s="164">
        <v>-581729.65076901764</v>
      </c>
      <c r="F19" s="164">
        <v>441.06920033459699</v>
      </c>
      <c r="G19" s="300">
        <f>Verokompensaatiot[[#This Row],[Korvaukset vuosilta 2010-2023, €]]+Verokompensaatiot[[#This Row],[Veromenetysten korvaus 2024]]+Verokompensaatiot[[#This Row],[Veromenetysten korvaus 2025]]+Verokompensaatiot[[#This Row],[Veromenetysten korvaus 2026]]</f>
        <v>779421.47619537031</v>
      </c>
    </row>
    <row r="20" spans="1:7" x14ac:dyDescent="0.25">
      <c r="A20" s="32">
        <v>71</v>
      </c>
      <c r="B20" s="13" t="s">
        <v>27</v>
      </c>
      <c r="C20" s="164">
        <v>1381039.5184965217</v>
      </c>
      <c r="D20" s="164">
        <v>1833.9800033458559</v>
      </c>
      <c r="E20" s="164">
        <v>-453051.38100909308</v>
      </c>
      <c r="F20" s="164">
        <v>478.8522215502407</v>
      </c>
      <c r="G20" s="300">
        <f>Verokompensaatiot[[#This Row],[Korvaukset vuosilta 2010-2023, €]]+Verokompensaatiot[[#This Row],[Veromenetysten korvaus 2024]]+Verokompensaatiot[[#This Row],[Veromenetysten korvaus 2025]]+Verokompensaatiot[[#This Row],[Veromenetysten korvaus 2026]]</f>
        <v>930300.96971232467</v>
      </c>
    </row>
    <row r="21" spans="1:7" x14ac:dyDescent="0.25">
      <c r="A21" s="32">
        <v>72</v>
      </c>
      <c r="B21" s="13" t="s">
        <v>28</v>
      </c>
      <c r="C21" s="164">
        <v>170460.73771434132</v>
      </c>
      <c r="D21" s="164">
        <v>177.07913371267523</v>
      </c>
      <c r="E21" s="164">
        <v>-62374.471410195263</v>
      </c>
      <c r="F21" s="164">
        <v>-639.01073679877459</v>
      </c>
      <c r="G21" s="300">
        <f>Verokompensaatiot[[#This Row],[Korvaukset vuosilta 2010-2023, €]]+Verokompensaatiot[[#This Row],[Veromenetysten korvaus 2024]]+Verokompensaatiot[[#This Row],[Veromenetysten korvaus 2025]]+Verokompensaatiot[[#This Row],[Veromenetysten korvaus 2026]]</f>
        <v>107624.33470105997</v>
      </c>
    </row>
    <row r="22" spans="1:7" x14ac:dyDescent="0.25">
      <c r="A22" s="32">
        <v>74</v>
      </c>
      <c r="B22" s="13" t="s">
        <v>29</v>
      </c>
      <c r="C22" s="164">
        <v>286522.37275305961</v>
      </c>
      <c r="D22" s="164">
        <v>1297.8568536715866</v>
      </c>
      <c r="E22" s="164">
        <v>-81291.188988000315</v>
      </c>
      <c r="F22" s="164">
        <v>222.01397881446078</v>
      </c>
      <c r="G22" s="300">
        <f>Verokompensaatiot[[#This Row],[Korvaukset vuosilta 2010-2023, €]]+Verokompensaatiot[[#This Row],[Veromenetysten korvaus 2024]]+Verokompensaatiot[[#This Row],[Veromenetysten korvaus 2025]]+Verokompensaatiot[[#This Row],[Veromenetysten korvaus 2026]]</f>
        <v>206751.05459754536</v>
      </c>
    </row>
    <row r="23" spans="1:7" x14ac:dyDescent="0.25">
      <c r="A23" s="32">
        <v>75</v>
      </c>
      <c r="B23" s="13" t="s">
        <v>30</v>
      </c>
      <c r="C23" s="164">
        <v>3237145.3558460632</v>
      </c>
      <c r="D23" s="164">
        <v>-62269.166173174111</v>
      </c>
      <c r="E23" s="164">
        <v>-1569372.8794420813</v>
      </c>
      <c r="F23" s="164">
        <v>-10082.301583019658</v>
      </c>
      <c r="G23" s="300">
        <f>Verokompensaatiot[[#This Row],[Korvaukset vuosilta 2010-2023, €]]+Verokompensaatiot[[#This Row],[Veromenetysten korvaus 2024]]+Verokompensaatiot[[#This Row],[Veromenetysten korvaus 2025]]+Verokompensaatiot[[#This Row],[Veromenetysten korvaus 2026]]</f>
        <v>1595421.0086477883</v>
      </c>
    </row>
    <row r="24" spans="1:7" x14ac:dyDescent="0.25">
      <c r="A24" s="32">
        <v>77</v>
      </c>
      <c r="B24" s="13" t="s">
        <v>31</v>
      </c>
      <c r="C24" s="164">
        <v>1062975.310328146</v>
      </c>
      <c r="D24" s="164">
        <v>-15869.574127233285</v>
      </c>
      <c r="E24" s="164">
        <v>-307899.06259975146</v>
      </c>
      <c r="F24" s="164">
        <v>-202.62578295954503</v>
      </c>
      <c r="G24" s="300">
        <f>Verokompensaatiot[[#This Row],[Korvaukset vuosilta 2010-2023, €]]+Verokompensaatiot[[#This Row],[Veromenetysten korvaus 2024]]+Verokompensaatiot[[#This Row],[Veromenetysten korvaus 2025]]+Verokompensaatiot[[#This Row],[Veromenetysten korvaus 2026]]</f>
        <v>739004.04781820171</v>
      </c>
    </row>
    <row r="25" spans="1:7" x14ac:dyDescent="0.25">
      <c r="A25" s="32">
        <v>78</v>
      </c>
      <c r="B25" s="13" t="s">
        <v>32</v>
      </c>
      <c r="C25" s="164">
        <v>1250756.2643230706</v>
      </c>
      <c r="D25" s="164">
        <v>-7940.970779633657</v>
      </c>
      <c r="E25" s="164">
        <v>-610070.10247853037</v>
      </c>
      <c r="F25" s="164">
        <v>-4208.2347791762859</v>
      </c>
      <c r="G25" s="300">
        <f>Verokompensaatiot[[#This Row],[Korvaukset vuosilta 2010-2023, €]]+Verokompensaatiot[[#This Row],[Veromenetysten korvaus 2024]]+Verokompensaatiot[[#This Row],[Veromenetysten korvaus 2025]]+Verokompensaatiot[[#This Row],[Veromenetysten korvaus 2026]]</f>
        <v>628536.95628573035</v>
      </c>
    </row>
    <row r="26" spans="1:7" x14ac:dyDescent="0.25">
      <c r="A26" s="32">
        <v>79</v>
      </c>
      <c r="B26" s="13" t="s">
        <v>33</v>
      </c>
      <c r="C26" s="164">
        <v>1086400.6993279201</v>
      </c>
      <c r="D26" s="164">
        <v>-22170.345703692783</v>
      </c>
      <c r="E26" s="164">
        <v>-472833.31486961956</v>
      </c>
      <c r="F26" s="164">
        <v>-951.98791094226908</v>
      </c>
      <c r="G26" s="300">
        <f>Verokompensaatiot[[#This Row],[Korvaukset vuosilta 2010-2023, €]]+Verokompensaatiot[[#This Row],[Veromenetysten korvaus 2024]]+Verokompensaatiot[[#This Row],[Veromenetysten korvaus 2025]]+Verokompensaatiot[[#This Row],[Veromenetysten korvaus 2026]]</f>
        <v>590445.05084366538</v>
      </c>
    </row>
    <row r="27" spans="1:7" x14ac:dyDescent="0.25">
      <c r="A27" s="32">
        <v>81</v>
      </c>
      <c r="B27" s="13" t="s">
        <v>34</v>
      </c>
      <c r="C27" s="164">
        <v>628569.95055504865</v>
      </c>
      <c r="D27" s="164">
        <v>-8466.3149361640935</v>
      </c>
      <c r="E27" s="164">
        <v>-160530.36352572602</v>
      </c>
      <c r="F27" s="164">
        <v>167.49625508016703</v>
      </c>
      <c r="G27" s="300">
        <f>Verokompensaatiot[[#This Row],[Korvaukset vuosilta 2010-2023, €]]+Verokompensaatiot[[#This Row],[Veromenetysten korvaus 2024]]+Verokompensaatiot[[#This Row],[Veromenetysten korvaus 2025]]+Verokompensaatiot[[#This Row],[Veromenetysten korvaus 2026]]</f>
        <v>459740.76834823872</v>
      </c>
    </row>
    <row r="28" spans="1:7" x14ac:dyDescent="0.25">
      <c r="A28" s="32">
        <v>82</v>
      </c>
      <c r="B28" s="36" t="s">
        <v>35</v>
      </c>
      <c r="C28" s="164">
        <v>1420815.5510925855</v>
      </c>
      <c r="D28" s="164">
        <v>-31462.21124120017</v>
      </c>
      <c r="E28" s="164">
        <v>-693148.27609887638</v>
      </c>
      <c r="F28" s="164">
        <v>-14071.520716976087</v>
      </c>
      <c r="G28" s="300">
        <f>Verokompensaatiot[[#This Row],[Korvaukset vuosilta 2010-2023, €]]+Verokompensaatiot[[#This Row],[Veromenetysten korvaus 2024]]+Verokompensaatiot[[#This Row],[Veromenetysten korvaus 2025]]+Verokompensaatiot[[#This Row],[Veromenetysten korvaus 2026]]</f>
        <v>682133.54303553293</v>
      </c>
    </row>
    <row r="29" spans="1:7" x14ac:dyDescent="0.25">
      <c r="A29" s="32">
        <v>86</v>
      </c>
      <c r="B29" s="13" t="s">
        <v>36</v>
      </c>
      <c r="C29" s="164">
        <v>1438485.8113037464</v>
      </c>
      <c r="D29" s="164">
        <v>-46787.881045552524</v>
      </c>
      <c r="E29" s="164">
        <v>-658901.99564755941</v>
      </c>
      <c r="F29" s="164">
        <v>-9440.7299788085074</v>
      </c>
      <c r="G29" s="300">
        <f>Verokompensaatiot[[#This Row],[Korvaukset vuosilta 2010-2023, €]]+Verokompensaatiot[[#This Row],[Veromenetysten korvaus 2024]]+Verokompensaatiot[[#This Row],[Veromenetysten korvaus 2025]]+Verokompensaatiot[[#This Row],[Veromenetysten korvaus 2026]]</f>
        <v>723355.20463182603</v>
      </c>
    </row>
    <row r="30" spans="1:7" x14ac:dyDescent="0.25">
      <c r="A30" s="32">
        <v>90</v>
      </c>
      <c r="B30" s="13" t="s">
        <v>37</v>
      </c>
      <c r="C30" s="164">
        <v>713124.3294630067</v>
      </c>
      <c r="D30" s="164">
        <v>-9095.1327604986145</v>
      </c>
      <c r="E30" s="164">
        <v>-185479.11909392165</v>
      </c>
      <c r="F30" s="164">
        <v>43.268452684822023</v>
      </c>
      <c r="G30" s="300">
        <f>Verokompensaatiot[[#This Row],[Korvaukset vuosilta 2010-2023, €]]+Verokompensaatiot[[#This Row],[Veromenetysten korvaus 2024]]+Verokompensaatiot[[#This Row],[Veromenetysten korvaus 2025]]+Verokompensaatiot[[#This Row],[Veromenetysten korvaus 2026]]</f>
        <v>518593.34606127121</v>
      </c>
    </row>
    <row r="31" spans="1:7" x14ac:dyDescent="0.25">
      <c r="A31" s="32">
        <v>91</v>
      </c>
      <c r="B31" s="13" t="s">
        <v>38</v>
      </c>
      <c r="C31" s="164">
        <v>88279488.98038578</v>
      </c>
      <c r="D31" s="164">
        <v>864623.90791999176</v>
      </c>
      <c r="E31" s="164">
        <v>-17120517.279426616</v>
      </c>
      <c r="F31" s="164">
        <v>-1155600.8276474222</v>
      </c>
      <c r="G31" s="300">
        <f>Verokompensaatiot[[#This Row],[Korvaukset vuosilta 2010-2023, €]]+Verokompensaatiot[[#This Row],[Veromenetysten korvaus 2024]]+Verokompensaatiot[[#This Row],[Veromenetysten korvaus 2025]]+Verokompensaatiot[[#This Row],[Veromenetysten korvaus 2026]]</f>
        <v>70867994.781231731</v>
      </c>
    </row>
    <row r="32" spans="1:7" x14ac:dyDescent="0.25">
      <c r="A32" s="32">
        <v>92</v>
      </c>
      <c r="B32" s="13" t="s">
        <v>39</v>
      </c>
      <c r="C32" s="164">
        <v>30036233.761776581</v>
      </c>
      <c r="D32" s="164">
        <v>262043.73591744184</v>
      </c>
      <c r="E32" s="164">
        <v>-10858804.085182799</v>
      </c>
      <c r="F32" s="164">
        <v>-428578.49649123527</v>
      </c>
      <c r="G32" s="300">
        <f>Verokompensaatiot[[#This Row],[Korvaukset vuosilta 2010-2023, €]]+Verokompensaatiot[[#This Row],[Veromenetysten korvaus 2024]]+Verokompensaatiot[[#This Row],[Veromenetysten korvaus 2025]]+Verokompensaatiot[[#This Row],[Veromenetysten korvaus 2026]]</f>
        <v>19010894.916019987</v>
      </c>
    </row>
    <row r="33" spans="1:7" x14ac:dyDescent="0.25">
      <c r="A33" s="32">
        <v>97</v>
      </c>
      <c r="B33" s="13" t="s">
        <v>40</v>
      </c>
      <c r="C33" s="164">
        <v>454103.4057926219</v>
      </c>
      <c r="D33" s="164">
        <v>-5420.4505482063032</v>
      </c>
      <c r="E33" s="164">
        <v>-96709.610457059098</v>
      </c>
      <c r="F33" s="164">
        <v>-170.27189386661487</v>
      </c>
      <c r="G33" s="300">
        <f>Verokompensaatiot[[#This Row],[Korvaukset vuosilta 2010-2023, €]]+Verokompensaatiot[[#This Row],[Veromenetysten korvaus 2024]]+Verokompensaatiot[[#This Row],[Veromenetysten korvaus 2025]]+Verokompensaatiot[[#This Row],[Veromenetysten korvaus 2026]]</f>
        <v>351803.07289348991</v>
      </c>
    </row>
    <row r="34" spans="1:7" x14ac:dyDescent="0.25">
      <c r="A34" s="32">
        <v>98</v>
      </c>
      <c r="B34" s="13" t="s">
        <v>41</v>
      </c>
      <c r="C34" s="164">
        <v>3487316.6869670535</v>
      </c>
      <c r="D34" s="164">
        <v>-69957.278490511992</v>
      </c>
      <c r="E34" s="164">
        <v>-1524478.4289035576</v>
      </c>
      <c r="F34" s="164">
        <v>-33136.481716212264</v>
      </c>
      <c r="G34" s="300">
        <f>Verokompensaatiot[[#This Row],[Korvaukset vuosilta 2010-2023, €]]+Verokompensaatiot[[#This Row],[Veromenetysten korvaus 2024]]+Verokompensaatiot[[#This Row],[Veromenetysten korvaus 2025]]+Verokompensaatiot[[#This Row],[Veromenetysten korvaus 2026]]</f>
        <v>1859744.4978567713</v>
      </c>
    </row>
    <row r="35" spans="1:7" x14ac:dyDescent="0.25">
      <c r="A35" s="32">
        <v>102</v>
      </c>
      <c r="B35" s="13" t="s">
        <v>42</v>
      </c>
      <c r="C35" s="164">
        <v>2161681.9961973326</v>
      </c>
      <c r="D35" s="164">
        <v>-21125.583266550253</v>
      </c>
      <c r="E35" s="164">
        <v>-700077.21155449282</v>
      </c>
      <c r="F35" s="164">
        <v>-4169.8302252433468</v>
      </c>
      <c r="G35" s="300">
        <f>Verokompensaatiot[[#This Row],[Korvaukset vuosilta 2010-2023, €]]+Verokompensaatiot[[#This Row],[Veromenetysten korvaus 2024]]+Verokompensaatiot[[#This Row],[Veromenetysten korvaus 2025]]+Verokompensaatiot[[#This Row],[Veromenetysten korvaus 2026]]</f>
        <v>1436309.3711510464</v>
      </c>
    </row>
    <row r="36" spans="1:7" x14ac:dyDescent="0.25">
      <c r="A36" s="32">
        <v>103</v>
      </c>
      <c r="B36" s="13" t="s">
        <v>43</v>
      </c>
      <c r="C36" s="164">
        <v>497462.0541783215</v>
      </c>
      <c r="D36" s="164">
        <v>-8575.700025051141</v>
      </c>
      <c r="E36" s="164">
        <v>-141401.99399780415</v>
      </c>
      <c r="F36" s="164">
        <v>-12.884975890546436</v>
      </c>
      <c r="G36" s="300">
        <f>Verokompensaatiot[[#This Row],[Korvaukset vuosilta 2010-2023, €]]+Verokompensaatiot[[#This Row],[Veromenetysten korvaus 2024]]+Verokompensaatiot[[#This Row],[Veromenetysten korvaus 2025]]+Verokompensaatiot[[#This Row],[Veromenetysten korvaus 2026]]</f>
        <v>347471.47517957567</v>
      </c>
    </row>
    <row r="37" spans="1:7" x14ac:dyDescent="0.25">
      <c r="A37" s="32">
        <v>105</v>
      </c>
      <c r="B37" s="13" t="s">
        <v>44</v>
      </c>
      <c r="C37" s="164">
        <v>501643.3981361636</v>
      </c>
      <c r="D37" s="164">
        <v>-1219.6400483971347</v>
      </c>
      <c r="E37" s="164">
        <v>-139292.55632785035</v>
      </c>
      <c r="F37" s="164">
        <v>-54.70715185418787</v>
      </c>
      <c r="G37" s="300">
        <f>Verokompensaatiot[[#This Row],[Korvaukset vuosilta 2010-2023, €]]+Verokompensaatiot[[#This Row],[Veromenetysten korvaus 2024]]+Verokompensaatiot[[#This Row],[Veromenetysten korvaus 2025]]+Verokompensaatiot[[#This Row],[Veromenetysten korvaus 2026]]</f>
        <v>361076.49460806197</v>
      </c>
    </row>
    <row r="38" spans="1:7" x14ac:dyDescent="0.25">
      <c r="A38" s="32">
        <v>106</v>
      </c>
      <c r="B38" s="13" t="s">
        <v>45</v>
      </c>
      <c r="C38" s="164">
        <v>6711225.9388995431</v>
      </c>
      <c r="D38" s="164">
        <v>-100130.58104322977</v>
      </c>
      <c r="E38" s="164">
        <v>-2862001.6708336044</v>
      </c>
      <c r="F38" s="164">
        <v>-107280.2153429688</v>
      </c>
      <c r="G38" s="300">
        <f>Verokompensaatiot[[#This Row],[Korvaukset vuosilta 2010-2023, €]]+Verokompensaatiot[[#This Row],[Veromenetysten korvaus 2024]]+Verokompensaatiot[[#This Row],[Veromenetysten korvaus 2025]]+Verokompensaatiot[[#This Row],[Veromenetysten korvaus 2026]]</f>
        <v>3641813.4716797406</v>
      </c>
    </row>
    <row r="39" spans="1:7" x14ac:dyDescent="0.25">
      <c r="A39" s="32">
        <v>108</v>
      </c>
      <c r="B39" s="13" t="s">
        <v>46</v>
      </c>
      <c r="C39" s="164">
        <v>1764880.517693779</v>
      </c>
      <c r="D39" s="164">
        <v>-51325.121760581576</v>
      </c>
      <c r="E39" s="164">
        <v>-793008.94870812958</v>
      </c>
      <c r="F39" s="164">
        <v>-7393.7778746018857</v>
      </c>
      <c r="G39" s="300">
        <f>Verokompensaatiot[[#This Row],[Korvaukset vuosilta 2010-2023, €]]+Verokompensaatiot[[#This Row],[Veromenetysten korvaus 2024]]+Verokompensaatiot[[#This Row],[Veromenetysten korvaus 2025]]+Verokompensaatiot[[#This Row],[Veromenetysten korvaus 2026]]</f>
        <v>913152.66935046588</v>
      </c>
    </row>
    <row r="40" spans="1:7" x14ac:dyDescent="0.25">
      <c r="A40" s="32">
        <v>109</v>
      </c>
      <c r="B40" s="36" t="s">
        <v>47</v>
      </c>
      <c r="C40" s="164">
        <v>10510009.629210036</v>
      </c>
      <c r="D40" s="164">
        <v>-106987.82768813119</v>
      </c>
      <c r="E40" s="164">
        <v>-4291239.3461501384</v>
      </c>
      <c r="F40" s="164">
        <v>-74325.712376821481</v>
      </c>
      <c r="G40" s="300">
        <f>Verokompensaatiot[[#This Row],[Korvaukset vuosilta 2010-2023, €]]+Verokompensaatiot[[#This Row],[Veromenetysten korvaus 2024]]+Verokompensaatiot[[#This Row],[Veromenetysten korvaus 2025]]+Verokompensaatiot[[#This Row],[Veromenetysten korvaus 2026]]</f>
        <v>6037456.7429949446</v>
      </c>
    </row>
    <row r="41" spans="1:7" x14ac:dyDescent="0.25">
      <c r="A41" s="32">
        <v>111</v>
      </c>
      <c r="B41" s="36" t="s">
        <v>48</v>
      </c>
      <c r="C41" s="164">
        <v>3115929.416874825</v>
      </c>
      <c r="D41" s="164">
        <v>-43032.664248994748</v>
      </c>
      <c r="E41" s="164">
        <v>-1129151.4581371457</v>
      </c>
      <c r="F41" s="164">
        <v>-6802.4181245171094</v>
      </c>
      <c r="G41" s="300">
        <f>Verokompensaatiot[[#This Row],[Korvaukset vuosilta 2010-2023, €]]+Verokompensaatiot[[#This Row],[Veromenetysten korvaus 2024]]+Verokompensaatiot[[#This Row],[Veromenetysten korvaus 2025]]+Verokompensaatiot[[#This Row],[Veromenetysten korvaus 2026]]</f>
        <v>1936942.8763641675</v>
      </c>
    </row>
    <row r="42" spans="1:7" x14ac:dyDescent="0.25">
      <c r="A42" s="32">
        <v>139</v>
      </c>
      <c r="B42" s="36" t="s">
        <v>49</v>
      </c>
      <c r="C42" s="164">
        <v>1480868.7365664411</v>
      </c>
      <c r="D42" s="164">
        <v>-31671.882484217636</v>
      </c>
      <c r="E42" s="164">
        <v>-727512.60997754312</v>
      </c>
      <c r="F42" s="164">
        <v>-7113.7911009382897</v>
      </c>
      <c r="G42" s="300">
        <f>Verokompensaatiot[[#This Row],[Korvaukset vuosilta 2010-2023, €]]+Verokompensaatiot[[#This Row],[Veromenetysten korvaus 2024]]+Verokompensaatiot[[#This Row],[Veromenetysten korvaus 2025]]+Verokompensaatiot[[#This Row],[Veromenetysten korvaus 2026]]</f>
        <v>714570.45300374203</v>
      </c>
    </row>
    <row r="43" spans="1:7" x14ac:dyDescent="0.25">
      <c r="A43" s="32">
        <v>140</v>
      </c>
      <c r="B43" s="36" t="s">
        <v>50</v>
      </c>
      <c r="C43" s="164">
        <v>3680626.5974915642</v>
      </c>
      <c r="D43" s="164">
        <v>-1209.9344271720656</v>
      </c>
      <c r="E43" s="164">
        <v>-1383093.6665097817</v>
      </c>
      <c r="F43" s="164">
        <v>-5990.4622870374169</v>
      </c>
      <c r="G43" s="300">
        <f>Verokompensaatiot[[#This Row],[Korvaukset vuosilta 2010-2023, €]]+Verokompensaatiot[[#This Row],[Veromenetysten korvaus 2024]]+Verokompensaatiot[[#This Row],[Veromenetysten korvaus 2025]]+Verokompensaatiot[[#This Row],[Veromenetysten korvaus 2026]]</f>
        <v>2290332.5342675727</v>
      </c>
    </row>
    <row r="44" spans="1:7" x14ac:dyDescent="0.25">
      <c r="A44" s="32">
        <v>142</v>
      </c>
      <c r="B44" s="36" t="s">
        <v>51</v>
      </c>
      <c r="C44" s="164">
        <v>1192204.6543184984</v>
      </c>
      <c r="D44" s="164">
        <v>-23240.354477863897</v>
      </c>
      <c r="E44" s="164">
        <v>-370515.55812432914</v>
      </c>
      <c r="F44" s="164">
        <v>-3853.5721605120434</v>
      </c>
      <c r="G44" s="300">
        <f>Verokompensaatiot[[#This Row],[Korvaukset vuosilta 2010-2023, €]]+Verokompensaatiot[[#This Row],[Veromenetysten korvaus 2024]]+Verokompensaatiot[[#This Row],[Veromenetysten korvaus 2025]]+Verokompensaatiot[[#This Row],[Veromenetysten korvaus 2026]]</f>
        <v>794595.16955579317</v>
      </c>
    </row>
    <row r="45" spans="1:7" x14ac:dyDescent="0.25">
      <c r="A45" s="32">
        <v>143</v>
      </c>
      <c r="B45" s="13" t="s">
        <v>52</v>
      </c>
      <c r="C45" s="164">
        <v>1376624.8416008945</v>
      </c>
      <c r="D45" s="164">
        <v>-22604.627406575411</v>
      </c>
      <c r="E45" s="164">
        <v>-505189.36273942376</v>
      </c>
      <c r="F45" s="164">
        <v>-500.81852731764593</v>
      </c>
      <c r="G45" s="300">
        <f>Verokompensaatiot[[#This Row],[Korvaukset vuosilta 2010-2023, €]]+Verokompensaatiot[[#This Row],[Veromenetysten korvaus 2024]]+Verokompensaatiot[[#This Row],[Veromenetysten korvaus 2025]]+Verokompensaatiot[[#This Row],[Veromenetysten korvaus 2026]]</f>
        <v>848330.03292757762</v>
      </c>
    </row>
    <row r="46" spans="1:7" x14ac:dyDescent="0.25">
      <c r="A46" s="32">
        <v>145</v>
      </c>
      <c r="B46" s="13" t="s">
        <v>53</v>
      </c>
      <c r="C46" s="164">
        <v>2214616.8171209665</v>
      </c>
      <c r="D46" s="164">
        <v>-35743.902947357696</v>
      </c>
      <c r="E46" s="164">
        <v>-1052566.1688117725</v>
      </c>
      <c r="F46" s="164">
        <v>-3038.5179353736798</v>
      </c>
      <c r="G46" s="300">
        <f>Verokompensaatiot[[#This Row],[Korvaukset vuosilta 2010-2023, €]]+Verokompensaatiot[[#This Row],[Veromenetysten korvaus 2024]]+Verokompensaatiot[[#This Row],[Veromenetysten korvaus 2025]]+Verokompensaatiot[[#This Row],[Veromenetysten korvaus 2026]]</f>
        <v>1123268.2274264626</v>
      </c>
    </row>
    <row r="47" spans="1:7" x14ac:dyDescent="0.25">
      <c r="A47" s="32">
        <v>146</v>
      </c>
      <c r="B47" s="13" t="s">
        <v>54</v>
      </c>
      <c r="C47" s="164">
        <v>1027671.2188625727</v>
      </c>
      <c r="D47" s="164">
        <v>-712.4371671934905</v>
      </c>
      <c r="E47" s="164">
        <v>-280670.68641917239</v>
      </c>
      <c r="F47" s="164">
        <v>538.56009415262406</v>
      </c>
      <c r="G47" s="300">
        <f>Verokompensaatiot[[#This Row],[Korvaukset vuosilta 2010-2023, €]]+Verokompensaatiot[[#This Row],[Veromenetysten korvaus 2024]]+Verokompensaatiot[[#This Row],[Veromenetysten korvaus 2025]]+Verokompensaatiot[[#This Row],[Veromenetysten korvaus 2026]]</f>
        <v>746826.65537035931</v>
      </c>
    </row>
    <row r="48" spans="1:7" x14ac:dyDescent="0.25">
      <c r="A48" s="32">
        <v>148</v>
      </c>
      <c r="B48" s="13" t="s">
        <v>55</v>
      </c>
      <c r="C48" s="164">
        <v>1158727.0007333471</v>
      </c>
      <c r="D48" s="164">
        <v>4167.097592062124</v>
      </c>
      <c r="E48" s="164">
        <v>-398365.31930656818</v>
      </c>
      <c r="F48" s="164">
        <v>-1830.967367780946</v>
      </c>
      <c r="G48" s="300">
        <f>Verokompensaatiot[[#This Row],[Korvaukset vuosilta 2010-2023, €]]+Verokompensaatiot[[#This Row],[Veromenetysten korvaus 2024]]+Verokompensaatiot[[#This Row],[Veromenetysten korvaus 2025]]+Verokompensaatiot[[#This Row],[Veromenetysten korvaus 2026]]</f>
        <v>762697.81165106001</v>
      </c>
    </row>
    <row r="49" spans="1:7" x14ac:dyDescent="0.25">
      <c r="A49" s="32">
        <v>149</v>
      </c>
      <c r="B49" s="13" t="s">
        <v>56</v>
      </c>
      <c r="C49" s="164">
        <v>894655.11603372497</v>
      </c>
      <c r="D49" s="164">
        <v>-32224.288829976264</v>
      </c>
      <c r="E49" s="164">
        <v>-294981.47827279987</v>
      </c>
      <c r="F49" s="164">
        <v>-13005.377731657263</v>
      </c>
      <c r="G49" s="300">
        <f>Verokompensaatiot[[#This Row],[Korvaukset vuosilta 2010-2023, €]]+Verokompensaatiot[[#This Row],[Veromenetysten korvaus 2024]]+Verokompensaatiot[[#This Row],[Veromenetysten korvaus 2025]]+Verokompensaatiot[[#This Row],[Veromenetysten korvaus 2026]]</f>
        <v>554443.97119929164</v>
      </c>
    </row>
    <row r="50" spans="1:7" x14ac:dyDescent="0.25">
      <c r="A50" s="32">
        <v>151</v>
      </c>
      <c r="B50" s="13" t="s">
        <v>57</v>
      </c>
      <c r="C50" s="164">
        <v>502072.84695007186</v>
      </c>
      <c r="D50" s="164">
        <v>-2635.8584675075663</v>
      </c>
      <c r="E50" s="164">
        <v>-138525.54919588505</v>
      </c>
      <c r="F50" s="164">
        <v>180.04262943995164</v>
      </c>
      <c r="G50" s="300">
        <f>Verokompensaatiot[[#This Row],[Korvaukset vuosilta 2010-2023, €]]+Verokompensaatiot[[#This Row],[Veromenetysten korvaus 2024]]+Verokompensaatiot[[#This Row],[Veromenetysten korvaus 2025]]+Verokompensaatiot[[#This Row],[Veromenetysten korvaus 2026]]</f>
        <v>361091.48191611923</v>
      </c>
    </row>
    <row r="51" spans="1:7" x14ac:dyDescent="0.25">
      <c r="A51" s="32">
        <v>152</v>
      </c>
      <c r="B51" s="13" t="s">
        <v>58</v>
      </c>
      <c r="C51" s="164">
        <v>939656.42120935954</v>
      </c>
      <c r="D51" s="164">
        <v>-12019.920498620108</v>
      </c>
      <c r="E51" s="164">
        <v>-304137.39143519994</v>
      </c>
      <c r="F51" s="164">
        <v>-970.24244956917175</v>
      </c>
      <c r="G51" s="300">
        <f>Verokompensaatiot[[#This Row],[Korvaukset vuosilta 2010-2023, €]]+Verokompensaatiot[[#This Row],[Veromenetysten korvaus 2024]]+Verokompensaatiot[[#This Row],[Veromenetysten korvaus 2025]]+Verokompensaatiot[[#This Row],[Veromenetysten korvaus 2026]]</f>
        <v>622528.86682597024</v>
      </c>
    </row>
    <row r="52" spans="1:7" x14ac:dyDescent="0.25">
      <c r="A52" s="32">
        <v>153</v>
      </c>
      <c r="B52" s="13" t="s">
        <v>59</v>
      </c>
      <c r="C52" s="164">
        <v>3918225.3298471756</v>
      </c>
      <c r="D52" s="164">
        <v>-52268.085566149122</v>
      </c>
      <c r="E52" s="164">
        <v>-1787176.000254127</v>
      </c>
      <c r="F52" s="164">
        <v>-3965.3004122174666</v>
      </c>
      <c r="G52" s="300">
        <f>Verokompensaatiot[[#This Row],[Korvaukset vuosilta 2010-2023, €]]+Verokompensaatiot[[#This Row],[Veromenetysten korvaus 2024]]+Verokompensaatiot[[#This Row],[Veromenetysten korvaus 2025]]+Verokompensaatiot[[#This Row],[Veromenetysten korvaus 2026]]</f>
        <v>2074815.9436146822</v>
      </c>
    </row>
    <row r="53" spans="1:7" x14ac:dyDescent="0.25">
      <c r="A53" s="32">
        <v>165</v>
      </c>
      <c r="B53" s="13" t="s">
        <v>60</v>
      </c>
      <c r="C53" s="164">
        <v>2578411.4744891906</v>
      </c>
      <c r="D53" s="164">
        <v>-65662.161854742211</v>
      </c>
      <c r="E53" s="164">
        <v>-1215810.2410024065</v>
      </c>
      <c r="F53" s="164">
        <v>-14550.658018937735</v>
      </c>
      <c r="G53" s="300">
        <f>Verokompensaatiot[[#This Row],[Korvaukset vuosilta 2010-2023, €]]+Verokompensaatiot[[#This Row],[Veromenetysten korvaus 2024]]+Verokompensaatiot[[#This Row],[Veromenetysten korvaus 2025]]+Verokompensaatiot[[#This Row],[Veromenetysten korvaus 2026]]</f>
        <v>1282388.4136131043</v>
      </c>
    </row>
    <row r="54" spans="1:7" x14ac:dyDescent="0.25">
      <c r="A54" s="32">
        <v>167</v>
      </c>
      <c r="B54" s="13" t="s">
        <v>61</v>
      </c>
      <c r="C54" s="164">
        <v>12599686.028364584</v>
      </c>
      <c r="D54" s="164">
        <v>73193.443997824288</v>
      </c>
      <c r="E54" s="164">
        <v>-4034821.0858713635</v>
      </c>
      <c r="F54" s="164">
        <v>-23048.468123149512</v>
      </c>
      <c r="G54" s="300">
        <f>Verokompensaatiot[[#This Row],[Korvaukset vuosilta 2010-2023, €]]+Verokompensaatiot[[#This Row],[Veromenetysten korvaus 2024]]+Verokompensaatiot[[#This Row],[Veromenetysten korvaus 2025]]+Verokompensaatiot[[#This Row],[Veromenetysten korvaus 2026]]</f>
        <v>8615009.9183678962</v>
      </c>
    </row>
    <row r="55" spans="1:7" x14ac:dyDescent="0.25">
      <c r="A55" s="32">
        <v>169</v>
      </c>
      <c r="B55" s="13" t="s">
        <v>62</v>
      </c>
      <c r="C55" s="164">
        <v>915355.61309493193</v>
      </c>
      <c r="D55" s="164">
        <v>-11822.327550822249</v>
      </c>
      <c r="E55" s="164">
        <v>-415600.58331881219</v>
      </c>
      <c r="F55" s="164">
        <v>-482.39053013686492</v>
      </c>
      <c r="G55" s="300">
        <f>Verokompensaatiot[[#This Row],[Korvaukset vuosilta 2010-2023, €]]+Verokompensaatiot[[#This Row],[Veromenetysten korvaus 2024]]+Verokompensaatiot[[#This Row],[Veromenetysten korvaus 2025]]+Verokompensaatiot[[#This Row],[Veromenetysten korvaus 2026]]</f>
        <v>487450.31169516058</v>
      </c>
    </row>
    <row r="56" spans="1:7" x14ac:dyDescent="0.25">
      <c r="A56" s="32">
        <v>171</v>
      </c>
      <c r="B56" s="13" t="s">
        <v>63</v>
      </c>
      <c r="C56" s="164">
        <v>946112.66206561215</v>
      </c>
      <c r="D56" s="164">
        <v>-6841.1614095781597</v>
      </c>
      <c r="E56" s="164">
        <v>-259075.11019130671</v>
      </c>
      <c r="F56" s="164">
        <v>-2868.9132959373437</v>
      </c>
      <c r="G56" s="300">
        <f>Verokompensaatiot[[#This Row],[Korvaukset vuosilta 2010-2023, €]]+Verokompensaatiot[[#This Row],[Veromenetysten korvaus 2024]]+Verokompensaatiot[[#This Row],[Veromenetysten korvaus 2025]]+Verokompensaatiot[[#This Row],[Veromenetysten korvaus 2026]]</f>
        <v>677327.47716878995</v>
      </c>
    </row>
    <row r="57" spans="1:7" x14ac:dyDescent="0.25">
      <c r="A57" s="32">
        <v>172</v>
      </c>
      <c r="B57" s="13" t="s">
        <v>64</v>
      </c>
      <c r="C57" s="164">
        <v>943783.46906109573</v>
      </c>
      <c r="D57" s="164">
        <v>-13801.466014616803</v>
      </c>
      <c r="E57" s="164">
        <v>-248503.32053070053</v>
      </c>
      <c r="F57" s="164">
        <v>189.83230174096096</v>
      </c>
      <c r="G57" s="300">
        <f>Verokompensaatiot[[#This Row],[Korvaukset vuosilta 2010-2023, €]]+Verokompensaatiot[[#This Row],[Veromenetysten korvaus 2024]]+Verokompensaatiot[[#This Row],[Veromenetysten korvaus 2025]]+Verokompensaatiot[[#This Row],[Veromenetysten korvaus 2026]]</f>
        <v>681668.51481751946</v>
      </c>
    </row>
    <row r="58" spans="1:7" x14ac:dyDescent="0.25">
      <c r="A58" s="32">
        <v>176</v>
      </c>
      <c r="B58" s="13" t="s">
        <v>65</v>
      </c>
      <c r="C58" s="164">
        <v>997650.35001855297</v>
      </c>
      <c r="D58" s="164">
        <v>-940.68110962621267</v>
      </c>
      <c r="E58" s="164">
        <v>-251825.01126608351</v>
      </c>
      <c r="F58" s="164">
        <v>477.66386450402558</v>
      </c>
      <c r="G58" s="300">
        <f>Verokompensaatiot[[#This Row],[Korvaukset vuosilta 2010-2023, €]]+Verokompensaatiot[[#This Row],[Veromenetysten korvaus 2024]]+Verokompensaatiot[[#This Row],[Veromenetysten korvaus 2025]]+Verokompensaatiot[[#This Row],[Veromenetysten korvaus 2026]]</f>
        <v>745362.32150734728</v>
      </c>
    </row>
    <row r="59" spans="1:7" x14ac:dyDescent="0.25">
      <c r="A59" s="32">
        <v>177</v>
      </c>
      <c r="B59" s="13" t="s">
        <v>66</v>
      </c>
      <c r="C59" s="164">
        <v>378838.24359697849</v>
      </c>
      <c r="D59" s="164">
        <v>-6150.712737367302</v>
      </c>
      <c r="E59" s="164">
        <v>-96412.578025346767</v>
      </c>
      <c r="F59" s="164">
        <v>-474.94834078859225</v>
      </c>
      <c r="G59" s="300">
        <f>Verokompensaatiot[[#This Row],[Korvaukset vuosilta 2010-2023, €]]+Verokompensaatiot[[#This Row],[Veromenetysten korvaus 2024]]+Verokompensaatiot[[#This Row],[Veromenetysten korvaus 2025]]+Verokompensaatiot[[#This Row],[Veromenetysten korvaus 2026]]</f>
        <v>275800.00449347578</v>
      </c>
    </row>
    <row r="60" spans="1:7" x14ac:dyDescent="0.25">
      <c r="A60" s="32">
        <v>178</v>
      </c>
      <c r="B60" s="13" t="s">
        <v>67</v>
      </c>
      <c r="C60" s="164">
        <v>1352222.9635741962</v>
      </c>
      <c r="D60" s="164">
        <v>-8208.1533091010642</v>
      </c>
      <c r="E60" s="164">
        <v>-394021.84710676421</v>
      </c>
      <c r="F60" s="164">
        <v>83.824861879824482</v>
      </c>
      <c r="G60" s="300">
        <f>Verokompensaatiot[[#This Row],[Korvaukset vuosilta 2010-2023, €]]+Verokompensaatiot[[#This Row],[Veromenetysten korvaus 2024]]+Verokompensaatiot[[#This Row],[Veromenetysten korvaus 2025]]+Verokompensaatiot[[#This Row],[Veromenetysten korvaus 2026]]</f>
        <v>950076.78802021081</v>
      </c>
    </row>
    <row r="61" spans="1:7" x14ac:dyDescent="0.25">
      <c r="A61" s="32">
        <v>179</v>
      </c>
      <c r="B61" s="13" t="s">
        <v>68</v>
      </c>
      <c r="C61" s="164">
        <v>21122633.565577343</v>
      </c>
      <c r="D61" s="164">
        <v>98855.513757516979</v>
      </c>
      <c r="E61" s="164">
        <v>-8115914.9217606802</v>
      </c>
      <c r="F61" s="164">
        <v>-94548.936997850615</v>
      </c>
      <c r="G61" s="300">
        <f>Verokompensaatiot[[#This Row],[Korvaukset vuosilta 2010-2023, €]]+Verokompensaatiot[[#This Row],[Veromenetysten korvaus 2024]]+Verokompensaatiot[[#This Row],[Veromenetysten korvaus 2025]]+Verokompensaatiot[[#This Row],[Veromenetysten korvaus 2026]]</f>
        <v>13011025.220576327</v>
      </c>
    </row>
    <row r="62" spans="1:7" x14ac:dyDescent="0.25">
      <c r="A62" s="32">
        <v>181</v>
      </c>
      <c r="B62" s="13" t="s">
        <v>69</v>
      </c>
      <c r="C62" s="164">
        <v>431797.35128548706</v>
      </c>
      <c r="D62" s="164">
        <v>-5436.04570398958</v>
      </c>
      <c r="E62" s="164">
        <v>-140164.33943780555</v>
      </c>
      <c r="F62" s="164">
        <v>289.1737295835062</v>
      </c>
      <c r="G62" s="300">
        <f>Verokompensaatiot[[#This Row],[Korvaukset vuosilta 2010-2023, €]]+Verokompensaatiot[[#This Row],[Veromenetysten korvaus 2024]]+Verokompensaatiot[[#This Row],[Veromenetysten korvaus 2025]]+Verokompensaatiot[[#This Row],[Veromenetysten korvaus 2026]]</f>
        <v>286486.13987327542</v>
      </c>
    </row>
    <row r="63" spans="1:7" x14ac:dyDescent="0.25">
      <c r="A63" s="32">
        <v>182</v>
      </c>
      <c r="B63" s="13" t="s">
        <v>70</v>
      </c>
      <c r="C63" s="164">
        <v>3333770.6346947895</v>
      </c>
      <c r="D63" s="164">
        <v>-58381.046861065261</v>
      </c>
      <c r="E63" s="164">
        <v>-1459981.9455990696</v>
      </c>
      <c r="F63" s="164">
        <v>-6289.5909124032314</v>
      </c>
      <c r="G63" s="300">
        <f>Verokompensaatiot[[#This Row],[Korvaukset vuosilta 2010-2023, €]]+Verokompensaatiot[[#This Row],[Veromenetysten korvaus 2024]]+Verokompensaatiot[[#This Row],[Veromenetysten korvaus 2025]]+Verokompensaatiot[[#This Row],[Veromenetysten korvaus 2026]]</f>
        <v>1809118.0513222516</v>
      </c>
    </row>
    <row r="64" spans="1:7" x14ac:dyDescent="0.25">
      <c r="A64" s="32">
        <v>186</v>
      </c>
      <c r="B64" s="13" t="s">
        <v>71</v>
      </c>
      <c r="C64" s="164">
        <v>5476934.4101341143</v>
      </c>
      <c r="D64" s="164">
        <v>-78069.60294812551</v>
      </c>
      <c r="E64" s="164">
        <v>-2815168.4664406958</v>
      </c>
      <c r="F64" s="164">
        <v>-101787.96777448982</v>
      </c>
      <c r="G64" s="300">
        <f>Verokompensaatiot[[#This Row],[Korvaukset vuosilta 2010-2023, €]]+Verokompensaatiot[[#This Row],[Veromenetysten korvaus 2024]]+Verokompensaatiot[[#This Row],[Veromenetysten korvaus 2025]]+Verokompensaatiot[[#This Row],[Veromenetysten korvaus 2026]]</f>
        <v>2481908.3729708032</v>
      </c>
    </row>
    <row r="65" spans="1:7" x14ac:dyDescent="0.25">
      <c r="A65" s="32">
        <v>202</v>
      </c>
      <c r="B65" s="13" t="s">
        <v>72</v>
      </c>
      <c r="C65" s="164">
        <v>3823613.8257266618</v>
      </c>
      <c r="D65" s="164">
        <v>-84699.916626238351</v>
      </c>
      <c r="E65" s="164">
        <v>-2434802.2342072586</v>
      </c>
      <c r="F65" s="164">
        <v>-74870.635060993678</v>
      </c>
      <c r="G65" s="300">
        <f>Verokompensaatiot[[#This Row],[Korvaukset vuosilta 2010-2023, €]]+Verokompensaatiot[[#This Row],[Veromenetysten korvaus 2024]]+Verokompensaatiot[[#This Row],[Veromenetysten korvaus 2025]]+Verokompensaatiot[[#This Row],[Veromenetysten korvaus 2026]]</f>
        <v>1229241.0398321713</v>
      </c>
    </row>
    <row r="66" spans="1:7" x14ac:dyDescent="0.25">
      <c r="A66" s="32">
        <v>204</v>
      </c>
      <c r="B66" s="13" t="s">
        <v>73</v>
      </c>
      <c r="C66" s="164">
        <v>625921.38121557003</v>
      </c>
      <c r="D66" s="164">
        <v>-7622.9627569143486</v>
      </c>
      <c r="E66" s="164">
        <v>-213293.81140049134</v>
      </c>
      <c r="F66" s="164">
        <v>215.18595354440359</v>
      </c>
      <c r="G66" s="300">
        <f>Verokompensaatiot[[#This Row],[Korvaukset vuosilta 2010-2023, €]]+Verokompensaatiot[[#This Row],[Veromenetysten korvaus 2024]]+Verokompensaatiot[[#This Row],[Veromenetysten korvaus 2025]]+Verokompensaatiot[[#This Row],[Veromenetysten korvaus 2026]]</f>
        <v>405219.79301170877</v>
      </c>
    </row>
    <row r="67" spans="1:7" x14ac:dyDescent="0.25">
      <c r="A67" s="32">
        <v>205</v>
      </c>
      <c r="B67" s="13" t="s">
        <v>74</v>
      </c>
      <c r="C67" s="164">
        <v>5725031.784805065</v>
      </c>
      <c r="D67" s="164">
        <v>-6910.8818579301087</v>
      </c>
      <c r="E67" s="164">
        <v>-2582027.2366346787</v>
      </c>
      <c r="F67" s="164">
        <v>-7176.0151652026261</v>
      </c>
      <c r="G67" s="300">
        <f>Verokompensaatiot[[#This Row],[Korvaukset vuosilta 2010-2023, €]]+Verokompensaatiot[[#This Row],[Veromenetysten korvaus 2024]]+Verokompensaatiot[[#This Row],[Veromenetysten korvaus 2025]]+Verokompensaatiot[[#This Row],[Veromenetysten korvaus 2026]]</f>
        <v>3128917.6511472538</v>
      </c>
    </row>
    <row r="68" spans="1:7" x14ac:dyDescent="0.25">
      <c r="A68" s="32">
        <v>208</v>
      </c>
      <c r="B68" s="13" t="s">
        <v>75</v>
      </c>
      <c r="C68" s="164">
        <v>2430519.1975263674</v>
      </c>
      <c r="D68" s="164">
        <v>-7376.2791315075774</v>
      </c>
      <c r="E68" s="164">
        <v>-775174.21859611059</v>
      </c>
      <c r="F68" s="164">
        <v>-3956.9671781688671</v>
      </c>
      <c r="G68" s="300">
        <f>Verokompensaatiot[[#This Row],[Korvaukset vuosilta 2010-2023, €]]+Verokompensaatiot[[#This Row],[Veromenetysten korvaus 2024]]+Verokompensaatiot[[#This Row],[Veromenetysten korvaus 2025]]+Verokompensaatiot[[#This Row],[Veromenetysten korvaus 2026]]</f>
        <v>1644011.7326205804</v>
      </c>
    </row>
    <row r="69" spans="1:7" x14ac:dyDescent="0.25">
      <c r="A69" s="32">
        <v>211</v>
      </c>
      <c r="B69" s="13" t="s">
        <v>76</v>
      </c>
      <c r="C69" s="164">
        <v>4309006.4312020615</v>
      </c>
      <c r="D69" s="164">
        <v>-86875.951082001819</v>
      </c>
      <c r="E69" s="164">
        <v>-2826716.4680005722</v>
      </c>
      <c r="F69" s="164">
        <v>-54859.960491818754</v>
      </c>
      <c r="G69" s="300">
        <f>Verokompensaatiot[[#This Row],[Korvaukset vuosilta 2010-2023, €]]+Verokompensaatiot[[#This Row],[Veromenetysten korvaus 2024]]+Verokompensaatiot[[#This Row],[Veromenetysten korvaus 2025]]+Verokompensaatiot[[#This Row],[Veromenetysten korvaus 2026]]</f>
        <v>1340554.051627669</v>
      </c>
    </row>
    <row r="70" spans="1:7" x14ac:dyDescent="0.25">
      <c r="A70" s="32">
        <v>213</v>
      </c>
      <c r="B70" s="13" t="s">
        <v>77</v>
      </c>
      <c r="C70" s="164">
        <v>1126664.5288037318</v>
      </c>
      <c r="D70" s="164">
        <v>-16368.791765506567</v>
      </c>
      <c r="E70" s="164">
        <v>-337812.59908118763</v>
      </c>
      <c r="F70" s="164">
        <v>45.003961848907714</v>
      </c>
      <c r="G70" s="300">
        <f>Verokompensaatiot[[#This Row],[Korvaukset vuosilta 2010-2023, €]]+Verokompensaatiot[[#This Row],[Veromenetysten korvaus 2024]]+Verokompensaatiot[[#This Row],[Veromenetysten korvaus 2025]]+Verokompensaatiot[[#This Row],[Veromenetysten korvaus 2026]]</f>
        <v>772528.14191888645</v>
      </c>
    </row>
    <row r="71" spans="1:7" x14ac:dyDescent="0.25">
      <c r="A71" s="32">
        <v>214</v>
      </c>
      <c r="B71" s="13" t="s">
        <v>78</v>
      </c>
      <c r="C71" s="164">
        <v>2642332.2678220179</v>
      </c>
      <c r="D71" s="164">
        <v>4609.9258001460439</v>
      </c>
      <c r="E71" s="164">
        <v>-868222.71913751832</v>
      </c>
      <c r="F71" s="164">
        <v>-3506.8055442137966</v>
      </c>
      <c r="G71" s="300">
        <f>Verokompensaatiot[[#This Row],[Korvaukset vuosilta 2010-2023, €]]+Verokompensaatiot[[#This Row],[Veromenetysten korvaus 2024]]+Verokompensaatiot[[#This Row],[Veromenetysten korvaus 2025]]+Verokompensaatiot[[#This Row],[Veromenetysten korvaus 2026]]</f>
        <v>1775212.6689404319</v>
      </c>
    </row>
    <row r="72" spans="1:7" x14ac:dyDescent="0.25">
      <c r="A72" s="32">
        <v>216</v>
      </c>
      <c r="B72" s="13" t="s">
        <v>79</v>
      </c>
      <c r="C72" s="164">
        <v>301479.03133509611</v>
      </c>
      <c r="D72" s="164">
        <v>-687.33554110710202</v>
      </c>
      <c r="E72" s="164">
        <v>-73478.203416065357</v>
      </c>
      <c r="F72" s="164">
        <v>189.9772155088084</v>
      </c>
      <c r="G72" s="300">
        <f>Verokompensaatiot[[#This Row],[Korvaukset vuosilta 2010-2023, €]]+Verokompensaatiot[[#This Row],[Veromenetysten korvaus 2024]]+Verokompensaatiot[[#This Row],[Veromenetysten korvaus 2025]]+Verokompensaatiot[[#This Row],[Veromenetysten korvaus 2026]]</f>
        <v>227503.46959343244</v>
      </c>
    </row>
    <row r="73" spans="1:7" x14ac:dyDescent="0.25">
      <c r="A73" s="32">
        <v>217</v>
      </c>
      <c r="B73" s="13" t="s">
        <v>80</v>
      </c>
      <c r="C73" s="164">
        <v>1064158.2011571038</v>
      </c>
      <c r="D73" s="164">
        <v>-12654.128782342796</v>
      </c>
      <c r="E73" s="164">
        <v>-457644.77174236166</v>
      </c>
      <c r="F73" s="164">
        <v>459.19492730424224</v>
      </c>
      <c r="G73" s="300">
        <f>Verokompensaatiot[[#This Row],[Korvaukset vuosilta 2010-2023, €]]+Verokompensaatiot[[#This Row],[Veromenetysten korvaus 2024]]+Verokompensaatiot[[#This Row],[Veromenetysten korvaus 2025]]+Verokompensaatiot[[#This Row],[Veromenetysten korvaus 2026]]</f>
        <v>594318.49555970356</v>
      </c>
    </row>
    <row r="74" spans="1:7" x14ac:dyDescent="0.25">
      <c r="A74" s="32">
        <v>218</v>
      </c>
      <c r="B74" s="13" t="s">
        <v>81</v>
      </c>
      <c r="C74" s="164">
        <v>340927.93071164901</v>
      </c>
      <c r="D74" s="164">
        <v>-4156.5162519142486</v>
      </c>
      <c r="E74" s="164">
        <v>-87377.570778844733</v>
      </c>
      <c r="F74" s="164">
        <v>93.875967230069563</v>
      </c>
      <c r="G74" s="300">
        <f>Verokompensaatiot[[#This Row],[Korvaukset vuosilta 2010-2023, €]]+Verokompensaatiot[[#This Row],[Veromenetysten korvaus 2024]]+Verokompensaatiot[[#This Row],[Veromenetysten korvaus 2025]]+Verokompensaatiot[[#This Row],[Veromenetysten korvaus 2026]]</f>
        <v>249487.71964812008</v>
      </c>
    </row>
    <row r="75" spans="1:7" x14ac:dyDescent="0.25">
      <c r="A75" s="32">
        <v>224</v>
      </c>
      <c r="B75" s="13" t="s">
        <v>82</v>
      </c>
      <c r="C75" s="164">
        <v>1484090.8745698924</v>
      </c>
      <c r="D75" s="164">
        <v>-49414.161021954918</v>
      </c>
      <c r="E75" s="164">
        <v>-632022.86562951514</v>
      </c>
      <c r="F75" s="164">
        <v>-9516.5183078295686</v>
      </c>
      <c r="G75" s="300">
        <f>Verokompensaatiot[[#This Row],[Korvaukset vuosilta 2010-2023, €]]+Verokompensaatiot[[#This Row],[Veromenetysten korvaus 2024]]+Verokompensaatiot[[#This Row],[Veromenetysten korvaus 2025]]+Verokompensaatiot[[#This Row],[Veromenetysten korvaus 2026]]</f>
        <v>793137.3296105928</v>
      </c>
    </row>
    <row r="76" spans="1:7" x14ac:dyDescent="0.25">
      <c r="A76" s="32">
        <v>226</v>
      </c>
      <c r="B76" s="13" t="s">
        <v>83</v>
      </c>
      <c r="C76" s="164">
        <v>806360.18822150188</v>
      </c>
      <c r="D76" s="164">
        <v>-3052.0547335777237</v>
      </c>
      <c r="E76" s="164">
        <v>-241793.45411743215</v>
      </c>
      <c r="F76" s="164">
        <v>376.18333458905573</v>
      </c>
      <c r="G76" s="300">
        <f>Verokompensaatiot[[#This Row],[Korvaukset vuosilta 2010-2023, €]]+Verokompensaatiot[[#This Row],[Veromenetysten korvaus 2024]]+Verokompensaatiot[[#This Row],[Veromenetysten korvaus 2025]]+Verokompensaatiot[[#This Row],[Veromenetysten korvaus 2026]]</f>
        <v>561890.862705081</v>
      </c>
    </row>
    <row r="77" spans="1:7" x14ac:dyDescent="0.25">
      <c r="A77" s="32">
        <v>230</v>
      </c>
      <c r="B77" s="13" t="s">
        <v>84</v>
      </c>
      <c r="C77" s="164">
        <v>591678.54719004012</v>
      </c>
      <c r="D77" s="164">
        <v>2846.7097255042809</v>
      </c>
      <c r="E77" s="164">
        <v>-123666.7238317186</v>
      </c>
      <c r="F77" s="164">
        <v>-221.500978650419</v>
      </c>
      <c r="G77" s="300">
        <f>Verokompensaatiot[[#This Row],[Korvaukset vuosilta 2010-2023, €]]+Verokompensaatiot[[#This Row],[Veromenetysten korvaus 2024]]+Verokompensaatiot[[#This Row],[Veromenetysten korvaus 2025]]+Verokompensaatiot[[#This Row],[Veromenetysten korvaus 2026]]</f>
        <v>470637.03210517537</v>
      </c>
    </row>
    <row r="78" spans="1:7" x14ac:dyDescent="0.25">
      <c r="A78" s="32">
        <v>231</v>
      </c>
      <c r="B78" s="13" t="s">
        <v>85</v>
      </c>
      <c r="C78" s="164">
        <v>224270.99566541263</v>
      </c>
      <c r="D78" s="164">
        <v>-1246.3639410380288</v>
      </c>
      <c r="E78" s="164">
        <v>-83845.022433221689</v>
      </c>
      <c r="F78" s="164">
        <v>232.88940226074607</v>
      </c>
      <c r="G78" s="300">
        <f>Verokompensaatiot[[#This Row],[Korvaukset vuosilta 2010-2023, €]]+Verokompensaatiot[[#This Row],[Veromenetysten korvaus 2024]]+Verokompensaatiot[[#This Row],[Veromenetysten korvaus 2025]]+Verokompensaatiot[[#This Row],[Veromenetysten korvaus 2026]]</f>
        <v>139412.49869341365</v>
      </c>
    </row>
    <row r="79" spans="1:7" x14ac:dyDescent="0.25">
      <c r="A79" s="32">
        <v>232</v>
      </c>
      <c r="B79" s="13" t="s">
        <v>86</v>
      </c>
      <c r="C79" s="164">
        <v>2831877.4419475589</v>
      </c>
      <c r="D79" s="164">
        <v>1967.1027031883168</v>
      </c>
      <c r="E79" s="164">
        <v>-1006484.232378429</v>
      </c>
      <c r="F79" s="164">
        <v>-2117.3688816133736</v>
      </c>
      <c r="G79" s="300">
        <f>Verokompensaatiot[[#This Row],[Korvaukset vuosilta 2010-2023, €]]+Verokompensaatiot[[#This Row],[Veromenetysten korvaus 2024]]+Verokompensaatiot[[#This Row],[Veromenetysten korvaus 2025]]+Verokompensaatiot[[#This Row],[Veromenetysten korvaus 2026]]</f>
        <v>1825242.9433907049</v>
      </c>
    </row>
    <row r="80" spans="1:7" x14ac:dyDescent="0.25">
      <c r="A80" s="32">
        <v>233</v>
      </c>
      <c r="B80" s="13" t="s">
        <v>87</v>
      </c>
      <c r="C80" s="164">
        <v>3403075.8114378415</v>
      </c>
      <c r="D80" s="164">
        <v>-11068.960172852014</v>
      </c>
      <c r="E80" s="164">
        <v>-1091353.6796533908</v>
      </c>
      <c r="F80" s="164">
        <v>64.758052360502163</v>
      </c>
      <c r="G80" s="300">
        <f>Verokompensaatiot[[#This Row],[Korvaukset vuosilta 2010-2023, €]]+Verokompensaatiot[[#This Row],[Veromenetysten korvaus 2024]]+Verokompensaatiot[[#This Row],[Veromenetysten korvaus 2025]]+Verokompensaatiot[[#This Row],[Veromenetysten korvaus 2026]]</f>
        <v>2300717.9296639594</v>
      </c>
    </row>
    <row r="81" spans="1:7" x14ac:dyDescent="0.25">
      <c r="A81" s="32">
        <v>235</v>
      </c>
      <c r="B81" s="13" t="s">
        <v>88</v>
      </c>
      <c r="C81" s="164">
        <v>662205.84094886249</v>
      </c>
      <c r="D81" s="164">
        <v>-6729.8321869220408</v>
      </c>
      <c r="E81" s="164">
        <v>-188186.23578759551</v>
      </c>
      <c r="F81" s="164">
        <v>-63511.926748526515</v>
      </c>
      <c r="G81" s="300">
        <f>Verokompensaatiot[[#This Row],[Korvaukset vuosilta 2010-2023, €]]+Verokompensaatiot[[#This Row],[Veromenetysten korvaus 2024]]+Verokompensaatiot[[#This Row],[Veromenetysten korvaus 2025]]+Verokompensaatiot[[#This Row],[Veromenetysten korvaus 2026]]</f>
        <v>403777.84622581839</v>
      </c>
    </row>
    <row r="82" spans="1:7" x14ac:dyDescent="0.25">
      <c r="A82" s="32">
        <v>236</v>
      </c>
      <c r="B82" s="13" t="s">
        <v>89</v>
      </c>
      <c r="C82" s="164">
        <v>896489.68078274722</v>
      </c>
      <c r="D82" s="164">
        <v>-8636.7222732605333</v>
      </c>
      <c r="E82" s="164">
        <v>-374354.40056763758</v>
      </c>
      <c r="F82" s="164">
        <v>232.54335085013508</v>
      </c>
      <c r="G82" s="300">
        <f>Verokompensaatiot[[#This Row],[Korvaukset vuosilta 2010-2023, €]]+Verokompensaatiot[[#This Row],[Veromenetysten korvaus 2024]]+Verokompensaatiot[[#This Row],[Veromenetysten korvaus 2025]]+Verokompensaatiot[[#This Row],[Veromenetysten korvaus 2026]]</f>
        <v>513731.10129269917</v>
      </c>
    </row>
    <row r="83" spans="1:7" x14ac:dyDescent="0.25">
      <c r="A83" s="32">
        <v>239</v>
      </c>
      <c r="B83" s="13" t="s">
        <v>90</v>
      </c>
      <c r="C83" s="164">
        <v>464543.67246879428</v>
      </c>
      <c r="D83" s="164">
        <v>-2243.5300380938052</v>
      </c>
      <c r="E83" s="164">
        <v>-152359.19775809319</v>
      </c>
      <c r="F83" s="164">
        <v>-300.04631310142742</v>
      </c>
      <c r="G83" s="300">
        <f>Verokompensaatiot[[#This Row],[Korvaukset vuosilta 2010-2023, €]]+Verokompensaatiot[[#This Row],[Veromenetysten korvaus 2024]]+Verokompensaatiot[[#This Row],[Veromenetysten korvaus 2025]]+Verokompensaatiot[[#This Row],[Veromenetysten korvaus 2026]]</f>
        <v>309640.89835950587</v>
      </c>
    </row>
    <row r="84" spans="1:7" x14ac:dyDescent="0.25">
      <c r="A84" s="32">
        <v>240</v>
      </c>
      <c r="B84" s="13" t="s">
        <v>91</v>
      </c>
      <c r="C84" s="164">
        <v>3195185.7131914506</v>
      </c>
      <c r="D84" s="164">
        <v>19632.211339547281</v>
      </c>
      <c r="E84" s="164">
        <v>-1408534.7817503214</v>
      </c>
      <c r="F84" s="164">
        <v>-1865.5783991699984</v>
      </c>
      <c r="G84" s="300">
        <f>Verokompensaatiot[[#This Row],[Korvaukset vuosilta 2010-2023, €]]+Verokompensaatiot[[#This Row],[Veromenetysten korvaus 2024]]+Verokompensaatiot[[#This Row],[Veromenetysten korvaus 2025]]+Verokompensaatiot[[#This Row],[Veromenetysten korvaus 2026]]</f>
        <v>1804417.5643815065</v>
      </c>
    </row>
    <row r="85" spans="1:7" x14ac:dyDescent="0.25">
      <c r="A85" s="32">
        <v>241</v>
      </c>
      <c r="B85" s="13" t="s">
        <v>92</v>
      </c>
      <c r="C85" s="164">
        <v>1149668.2692131842</v>
      </c>
      <c r="D85" s="164">
        <v>-17125.707925909752</v>
      </c>
      <c r="E85" s="164">
        <v>-623107.69379535713</v>
      </c>
      <c r="F85" s="164">
        <v>-3745.0972795859939</v>
      </c>
      <c r="G85" s="300">
        <f>Verokompensaatiot[[#This Row],[Korvaukset vuosilta 2010-2023, €]]+Verokompensaatiot[[#This Row],[Veromenetysten korvaus 2024]]+Verokompensaatiot[[#This Row],[Veromenetysten korvaus 2025]]+Verokompensaatiot[[#This Row],[Veromenetysten korvaus 2026]]</f>
        <v>505689.77021233144</v>
      </c>
    </row>
    <row r="86" spans="1:7" x14ac:dyDescent="0.25">
      <c r="A86" s="32">
        <v>244</v>
      </c>
      <c r="B86" s="13" t="s">
        <v>93</v>
      </c>
      <c r="C86" s="164">
        <v>2097985.6613888899</v>
      </c>
      <c r="D86" s="164">
        <v>-22608.691577213824</v>
      </c>
      <c r="E86" s="164">
        <v>-1595586.8156310872</v>
      </c>
      <c r="F86" s="164">
        <v>-28464.789845870044</v>
      </c>
      <c r="G86" s="300">
        <f>Verokompensaatiot[[#This Row],[Korvaukset vuosilta 2010-2023, €]]+Verokompensaatiot[[#This Row],[Veromenetysten korvaus 2024]]+Verokompensaatiot[[#This Row],[Veromenetysten korvaus 2025]]+Verokompensaatiot[[#This Row],[Veromenetysten korvaus 2026]]</f>
        <v>451325.36433471885</v>
      </c>
    </row>
    <row r="87" spans="1:7" x14ac:dyDescent="0.25">
      <c r="A87" s="32">
        <v>245</v>
      </c>
      <c r="B87" s="13" t="s">
        <v>94</v>
      </c>
      <c r="C87" s="164">
        <v>4834905.5185733456</v>
      </c>
      <c r="D87" s="164">
        <v>-10611.50260146337</v>
      </c>
      <c r="E87" s="164">
        <v>-2167838.7039671154</v>
      </c>
      <c r="F87" s="164">
        <v>-59719.639345579206</v>
      </c>
      <c r="G87" s="300">
        <f>Verokompensaatiot[[#This Row],[Korvaukset vuosilta 2010-2023, €]]+Verokompensaatiot[[#This Row],[Veromenetysten korvaus 2024]]+Verokompensaatiot[[#This Row],[Veromenetysten korvaus 2025]]+Verokompensaatiot[[#This Row],[Veromenetysten korvaus 2026]]</f>
        <v>2596735.6726591876</v>
      </c>
    </row>
    <row r="88" spans="1:7" x14ac:dyDescent="0.25">
      <c r="A88" s="32">
        <v>249</v>
      </c>
      <c r="B88" s="13" t="s">
        <v>95</v>
      </c>
      <c r="C88" s="164">
        <v>1689805.5154613359</v>
      </c>
      <c r="D88" s="164">
        <v>-24391.308529651425</v>
      </c>
      <c r="E88" s="164">
        <v>-660548.12828140042</v>
      </c>
      <c r="F88" s="164">
        <v>-3318.9082596060325</v>
      </c>
      <c r="G88" s="300">
        <f>Verokompensaatiot[[#This Row],[Korvaukset vuosilta 2010-2023, €]]+Verokompensaatiot[[#This Row],[Veromenetysten korvaus 2024]]+Verokompensaatiot[[#This Row],[Veromenetysten korvaus 2025]]+Verokompensaatiot[[#This Row],[Veromenetysten korvaus 2026]]</f>
        <v>1001547.170390678</v>
      </c>
    </row>
    <row r="89" spans="1:7" x14ac:dyDescent="0.25">
      <c r="A89" s="32">
        <v>250</v>
      </c>
      <c r="B89" s="13" t="s">
        <v>96</v>
      </c>
      <c r="C89" s="164">
        <v>443555.78617089614</v>
      </c>
      <c r="D89" s="164">
        <v>-2263.6174868858229</v>
      </c>
      <c r="E89" s="164">
        <v>-111356.96847736332</v>
      </c>
      <c r="F89" s="164">
        <v>-448.76909684129907</v>
      </c>
      <c r="G89" s="300">
        <f>Verokompensaatiot[[#This Row],[Korvaukset vuosilta 2010-2023, €]]+Verokompensaatiot[[#This Row],[Veromenetysten korvaus 2024]]+Verokompensaatiot[[#This Row],[Veromenetysten korvaus 2025]]+Verokompensaatiot[[#This Row],[Veromenetysten korvaus 2026]]</f>
        <v>329486.43110980577</v>
      </c>
    </row>
    <row r="90" spans="1:7" x14ac:dyDescent="0.25">
      <c r="A90" s="32">
        <v>256</v>
      </c>
      <c r="B90" s="13" t="s">
        <v>97</v>
      </c>
      <c r="C90" s="164">
        <v>342078.91533434647</v>
      </c>
      <c r="D90" s="164">
        <v>1236.29663379463</v>
      </c>
      <c r="E90" s="164">
        <v>-91172.116452679969</v>
      </c>
      <c r="F90" s="164">
        <v>489.13810768400543</v>
      </c>
      <c r="G90" s="300">
        <f>Verokompensaatiot[[#This Row],[Korvaukset vuosilta 2010-2023, €]]+Verokompensaatiot[[#This Row],[Veromenetysten korvaus 2024]]+Verokompensaatiot[[#This Row],[Veromenetysten korvaus 2025]]+Verokompensaatiot[[#This Row],[Veromenetysten korvaus 2026]]</f>
        <v>252632.23362314512</v>
      </c>
    </row>
    <row r="91" spans="1:7" x14ac:dyDescent="0.25">
      <c r="A91" s="32">
        <v>257</v>
      </c>
      <c r="B91" s="13" t="s">
        <v>98</v>
      </c>
      <c r="C91" s="164">
        <v>4555795.7102231998</v>
      </c>
      <c r="D91" s="164">
        <v>-55408.148760037038</v>
      </c>
      <c r="E91" s="164">
        <v>-2009747.6079681634</v>
      </c>
      <c r="F91" s="164">
        <v>-159867.36587277288</v>
      </c>
      <c r="G91" s="300">
        <f>Verokompensaatiot[[#This Row],[Korvaukset vuosilta 2010-2023, €]]+Verokompensaatiot[[#This Row],[Veromenetysten korvaus 2024]]+Verokompensaatiot[[#This Row],[Veromenetysten korvaus 2025]]+Verokompensaatiot[[#This Row],[Veromenetysten korvaus 2026]]</f>
        <v>2330772.5876222258</v>
      </c>
    </row>
    <row r="92" spans="1:7" x14ac:dyDescent="0.25">
      <c r="A92" s="32">
        <v>260</v>
      </c>
      <c r="B92" s="13" t="s">
        <v>99</v>
      </c>
      <c r="C92" s="164">
        <v>2114261.2532293946</v>
      </c>
      <c r="D92" s="164">
        <v>-9740.3396751202472</v>
      </c>
      <c r="E92" s="164">
        <v>-495230.18338128505</v>
      </c>
      <c r="F92" s="164">
        <v>201.34357077037961</v>
      </c>
      <c r="G92" s="300">
        <f>Verokompensaatiot[[#This Row],[Korvaukset vuosilta 2010-2023, €]]+Verokompensaatiot[[#This Row],[Veromenetysten korvaus 2024]]+Verokompensaatiot[[#This Row],[Veromenetysten korvaus 2025]]+Verokompensaatiot[[#This Row],[Veromenetysten korvaus 2026]]</f>
        <v>1609492.0737437599</v>
      </c>
    </row>
    <row r="93" spans="1:7" x14ac:dyDescent="0.25">
      <c r="A93" s="32">
        <v>261</v>
      </c>
      <c r="B93" s="13" t="s">
        <v>100</v>
      </c>
      <c r="C93" s="164">
        <v>1227445.6298316219</v>
      </c>
      <c r="D93" s="164">
        <v>-20274.40309299302</v>
      </c>
      <c r="E93" s="164">
        <v>-419711.3424278727</v>
      </c>
      <c r="F93" s="164">
        <v>-1921.7400141645023</v>
      </c>
      <c r="G93" s="300">
        <f>Verokompensaatiot[[#This Row],[Korvaukset vuosilta 2010-2023, €]]+Verokompensaatiot[[#This Row],[Veromenetysten korvaus 2024]]+Verokompensaatiot[[#This Row],[Veromenetysten korvaus 2025]]+Verokompensaatiot[[#This Row],[Veromenetysten korvaus 2026]]</f>
        <v>785538.14429659175</v>
      </c>
    </row>
    <row r="94" spans="1:7" x14ac:dyDescent="0.25">
      <c r="A94" s="32">
        <v>263</v>
      </c>
      <c r="B94" s="13" t="s">
        <v>101</v>
      </c>
      <c r="C94" s="164">
        <v>1812826.8815624351</v>
      </c>
      <c r="D94" s="164">
        <v>-6899.877684535455</v>
      </c>
      <c r="E94" s="164">
        <v>-507862.2529446237</v>
      </c>
      <c r="F94" s="164">
        <v>1155.9492504305226</v>
      </c>
      <c r="G94" s="300">
        <f>Verokompensaatiot[[#This Row],[Korvaukset vuosilta 2010-2023, €]]+Verokompensaatiot[[#This Row],[Veromenetysten korvaus 2024]]+Verokompensaatiot[[#This Row],[Veromenetysten korvaus 2025]]+Verokompensaatiot[[#This Row],[Veromenetysten korvaus 2026]]</f>
        <v>1299220.7001837066</v>
      </c>
    </row>
    <row r="95" spans="1:7" x14ac:dyDescent="0.25">
      <c r="A95" s="32">
        <v>265</v>
      </c>
      <c r="B95" s="13" t="s">
        <v>102</v>
      </c>
      <c r="C95" s="164">
        <v>246432.62327001279</v>
      </c>
      <c r="D95" s="164">
        <v>-2238.0091572978954</v>
      </c>
      <c r="E95" s="164">
        <v>-68135.673543573721</v>
      </c>
      <c r="F95" s="164">
        <v>301.42111277124189</v>
      </c>
      <c r="G95" s="300">
        <f>Verokompensaatiot[[#This Row],[Korvaukset vuosilta 2010-2023, €]]+Verokompensaatiot[[#This Row],[Veromenetysten korvaus 2024]]+Verokompensaatiot[[#This Row],[Veromenetysten korvaus 2025]]+Verokompensaatiot[[#This Row],[Veromenetysten korvaus 2026]]</f>
        <v>176360.36168191241</v>
      </c>
    </row>
    <row r="96" spans="1:7" x14ac:dyDescent="0.25">
      <c r="A96" s="32">
        <v>271</v>
      </c>
      <c r="B96" s="13" t="s">
        <v>103</v>
      </c>
      <c r="C96" s="164">
        <v>1428589.0970270741</v>
      </c>
      <c r="D96" s="164">
        <v>-17662.989862291393</v>
      </c>
      <c r="E96" s="164">
        <v>-494957.24352616747</v>
      </c>
      <c r="F96" s="164">
        <v>-104.73053022707361</v>
      </c>
      <c r="G96" s="300">
        <f>Verokompensaatiot[[#This Row],[Korvaukset vuosilta 2010-2023, €]]+Verokompensaatiot[[#This Row],[Veromenetysten korvaus 2024]]+Verokompensaatiot[[#This Row],[Veromenetysten korvaus 2025]]+Verokompensaatiot[[#This Row],[Veromenetysten korvaus 2026]]</f>
        <v>915864.13310838817</v>
      </c>
    </row>
    <row r="97" spans="1:7" x14ac:dyDescent="0.25">
      <c r="A97" s="32">
        <v>272</v>
      </c>
      <c r="B97" s="13" t="s">
        <v>104</v>
      </c>
      <c r="C97" s="164">
        <v>7554623.8483991884</v>
      </c>
      <c r="D97" s="164">
        <v>24511.701197499409</v>
      </c>
      <c r="E97" s="164">
        <v>-3727047.3249512766</v>
      </c>
      <c r="F97" s="164">
        <v>-24302.48002644701</v>
      </c>
      <c r="G97" s="300">
        <f>Verokompensaatiot[[#This Row],[Korvaukset vuosilta 2010-2023, €]]+Verokompensaatiot[[#This Row],[Veromenetysten korvaus 2024]]+Verokompensaatiot[[#This Row],[Veromenetysten korvaus 2025]]+Verokompensaatiot[[#This Row],[Veromenetysten korvaus 2026]]</f>
        <v>3827785.7446189639</v>
      </c>
    </row>
    <row r="98" spans="1:7" x14ac:dyDescent="0.25">
      <c r="A98" s="32">
        <v>273</v>
      </c>
      <c r="B98" s="13" t="s">
        <v>105</v>
      </c>
      <c r="C98" s="164">
        <v>755593.04019599035</v>
      </c>
      <c r="D98" s="164">
        <v>-10277.745878527101</v>
      </c>
      <c r="E98" s="164">
        <v>-320242.23390250833</v>
      </c>
      <c r="F98" s="164">
        <v>-302.15077048528144</v>
      </c>
      <c r="G98" s="300">
        <f>Verokompensaatiot[[#This Row],[Korvaukset vuosilta 2010-2023, €]]+Verokompensaatiot[[#This Row],[Veromenetysten korvaus 2024]]+Verokompensaatiot[[#This Row],[Veromenetysten korvaus 2025]]+Verokompensaatiot[[#This Row],[Veromenetysten korvaus 2026]]</f>
        <v>424770.90964446968</v>
      </c>
    </row>
    <row r="99" spans="1:7" x14ac:dyDescent="0.25">
      <c r="A99" s="32">
        <v>275</v>
      </c>
      <c r="B99" s="13" t="s">
        <v>106</v>
      </c>
      <c r="C99" s="164">
        <v>533578.40248448518</v>
      </c>
      <c r="D99" s="164">
        <v>-11265.619631695183</v>
      </c>
      <c r="E99" s="164">
        <v>-180433.90178278243</v>
      </c>
      <c r="F99" s="164">
        <v>127.59529793725784</v>
      </c>
      <c r="G99" s="300">
        <f>Verokompensaatiot[[#This Row],[Korvaukset vuosilta 2010-2023, €]]+Verokompensaatiot[[#This Row],[Veromenetysten korvaus 2024]]+Verokompensaatiot[[#This Row],[Veromenetysten korvaus 2025]]+Verokompensaatiot[[#This Row],[Veromenetysten korvaus 2026]]</f>
        <v>342006.47636794485</v>
      </c>
    </row>
    <row r="100" spans="1:7" x14ac:dyDescent="0.25">
      <c r="A100" s="32">
        <v>276</v>
      </c>
      <c r="B100" s="13" t="s">
        <v>107</v>
      </c>
      <c r="C100" s="164">
        <v>2027800.9120636731</v>
      </c>
      <c r="D100" s="164">
        <v>-35380.710403282828</v>
      </c>
      <c r="E100" s="164">
        <v>-1330876.6841281597</v>
      </c>
      <c r="F100" s="164">
        <v>-12825.045859939921</v>
      </c>
      <c r="G100" s="300">
        <f>Verokompensaatiot[[#This Row],[Korvaukset vuosilta 2010-2023, €]]+Verokompensaatiot[[#This Row],[Veromenetysten korvaus 2024]]+Verokompensaatiot[[#This Row],[Veromenetysten korvaus 2025]]+Verokompensaatiot[[#This Row],[Veromenetysten korvaus 2026]]</f>
        <v>648718.4716722907</v>
      </c>
    </row>
    <row r="101" spans="1:7" x14ac:dyDescent="0.25">
      <c r="A101" s="32">
        <v>280</v>
      </c>
      <c r="B101" s="13" t="s">
        <v>108</v>
      </c>
      <c r="C101" s="164">
        <v>505168.02661108016</v>
      </c>
      <c r="D101" s="164">
        <v>-7961.2831847093257</v>
      </c>
      <c r="E101" s="164">
        <v>-124313.77477306986</v>
      </c>
      <c r="F101" s="164">
        <v>131.40785790851751</v>
      </c>
      <c r="G101" s="300">
        <f>Verokompensaatiot[[#This Row],[Korvaukset vuosilta 2010-2023, €]]+Verokompensaatiot[[#This Row],[Veromenetysten korvaus 2024]]+Verokompensaatiot[[#This Row],[Veromenetysten korvaus 2025]]+Verokompensaatiot[[#This Row],[Veromenetysten korvaus 2026]]</f>
        <v>373024.37651120953</v>
      </c>
    </row>
    <row r="102" spans="1:7" x14ac:dyDescent="0.25">
      <c r="A102" s="32">
        <v>284</v>
      </c>
      <c r="B102" s="13" t="s">
        <v>109</v>
      </c>
      <c r="C102" s="164">
        <v>510917.09850622597</v>
      </c>
      <c r="D102" s="164">
        <v>-3742.2347966200286</v>
      </c>
      <c r="E102" s="164">
        <v>-86822.967024934202</v>
      </c>
      <c r="F102" s="164">
        <v>-471.25940252275308</v>
      </c>
      <c r="G102" s="300">
        <f>Verokompensaatiot[[#This Row],[Korvaukset vuosilta 2010-2023, €]]+Verokompensaatiot[[#This Row],[Veromenetysten korvaus 2024]]+Verokompensaatiot[[#This Row],[Veromenetysten korvaus 2025]]+Verokompensaatiot[[#This Row],[Veromenetysten korvaus 2026]]</f>
        <v>419880.63728214899</v>
      </c>
    </row>
    <row r="103" spans="1:7" x14ac:dyDescent="0.25">
      <c r="A103" s="32">
        <v>285</v>
      </c>
      <c r="B103" s="13" t="s">
        <v>110</v>
      </c>
      <c r="C103" s="164">
        <v>7795134.9180065207</v>
      </c>
      <c r="D103" s="164">
        <v>-19201.476207810745</v>
      </c>
      <c r="E103" s="164">
        <v>-3688162.7203484317</v>
      </c>
      <c r="F103" s="164">
        <v>-20642.395649229711</v>
      </c>
      <c r="G103" s="300">
        <f>Verokompensaatiot[[#This Row],[Korvaukset vuosilta 2010-2023, €]]+Verokompensaatiot[[#This Row],[Veromenetysten korvaus 2024]]+Verokompensaatiot[[#This Row],[Veromenetysten korvaus 2025]]+Verokompensaatiot[[#This Row],[Veromenetysten korvaus 2026]]</f>
        <v>4067128.3258010489</v>
      </c>
    </row>
    <row r="104" spans="1:7" x14ac:dyDescent="0.25">
      <c r="A104" s="32">
        <v>286</v>
      </c>
      <c r="B104" s="13" t="s">
        <v>111</v>
      </c>
      <c r="C104" s="164">
        <v>13075249.793361761</v>
      </c>
      <c r="D104" s="164">
        <v>-161472.9118287848</v>
      </c>
      <c r="E104" s="164">
        <v>-5581453.7904420206</v>
      </c>
      <c r="F104" s="164">
        <v>-42173.887748734225</v>
      </c>
      <c r="G104" s="300">
        <f>Verokompensaatiot[[#This Row],[Korvaukset vuosilta 2010-2023, €]]+Verokompensaatiot[[#This Row],[Veromenetysten korvaus 2024]]+Verokompensaatiot[[#This Row],[Veromenetysten korvaus 2025]]+Verokompensaatiot[[#This Row],[Veromenetysten korvaus 2026]]</f>
        <v>7290149.2033422217</v>
      </c>
    </row>
    <row r="105" spans="1:7" x14ac:dyDescent="0.25">
      <c r="A105" s="32">
        <v>287</v>
      </c>
      <c r="B105" s="13" t="s">
        <v>112</v>
      </c>
      <c r="C105" s="164">
        <v>1442594.627989911</v>
      </c>
      <c r="D105" s="164">
        <v>-4716.0736271819642</v>
      </c>
      <c r="E105" s="164">
        <v>-358642.87333452317</v>
      </c>
      <c r="F105" s="164">
        <v>-587.59881187522842</v>
      </c>
      <c r="G105" s="300">
        <f>Verokompensaatiot[[#This Row],[Korvaukset vuosilta 2010-2023, €]]+Verokompensaatiot[[#This Row],[Veromenetysten korvaus 2024]]+Verokompensaatiot[[#This Row],[Veromenetysten korvaus 2025]]+Verokompensaatiot[[#This Row],[Veromenetysten korvaus 2026]]</f>
        <v>1078648.0822163306</v>
      </c>
    </row>
    <row r="106" spans="1:7" x14ac:dyDescent="0.25">
      <c r="A106" s="32">
        <v>288</v>
      </c>
      <c r="B106" s="13" t="s">
        <v>113</v>
      </c>
      <c r="C106" s="164">
        <v>1335863.8451157999</v>
      </c>
      <c r="D106" s="164">
        <v>-11030.540760471424</v>
      </c>
      <c r="E106" s="164">
        <v>-393732.74382984248</v>
      </c>
      <c r="F106" s="164">
        <v>-3122.6580956540142</v>
      </c>
      <c r="G106" s="300">
        <f>Verokompensaatiot[[#This Row],[Korvaukset vuosilta 2010-2023, €]]+Verokompensaatiot[[#This Row],[Veromenetysten korvaus 2024]]+Verokompensaatiot[[#This Row],[Veromenetysten korvaus 2025]]+Verokompensaatiot[[#This Row],[Veromenetysten korvaus 2026]]</f>
        <v>927977.90242983203</v>
      </c>
    </row>
    <row r="107" spans="1:7" x14ac:dyDescent="0.25">
      <c r="A107" s="32">
        <v>290</v>
      </c>
      <c r="B107" s="13" t="s">
        <v>114</v>
      </c>
      <c r="C107" s="164">
        <v>1696306.0079607312</v>
      </c>
      <c r="D107" s="164">
        <v>5948.0713953219629</v>
      </c>
      <c r="E107" s="164">
        <v>-582148.12259222451</v>
      </c>
      <c r="F107" s="164">
        <v>1420.4990427314162</v>
      </c>
      <c r="G107" s="300">
        <f>Verokompensaatiot[[#This Row],[Korvaukset vuosilta 2010-2023, €]]+Verokompensaatiot[[#This Row],[Veromenetysten korvaus 2024]]+Verokompensaatiot[[#This Row],[Veromenetysten korvaus 2025]]+Verokompensaatiot[[#This Row],[Veromenetysten korvaus 2026]]</f>
        <v>1121526.4558065601</v>
      </c>
    </row>
    <row r="108" spans="1:7" x14ac:dyDescent="0.25">
      <c r="A108" s="32">
        <v>291</v>
      </c>
      <c r="B108" s="36" t="s">
        <v>115</v>
      </c>
      <c r="C108" s="164">
        <v>449064.00983901822</v>
      </c>
      <c r="D108" s="164">
        <v>-10990.4784892385</v>
      </c>
      <c r="E108" s="164">
        <v>-111936.49192382129</v>
      </c>
      <c r="F108" s="164">
        <v>372.98761201364925</v>
      </c>
      <c r="G108" s="300">
        <f>Verokompensaatiot[[#This Row],[Korvaukset vuosilta 2010-2023, €]]+Verokompensaatiot[[#This Row],[Veromenetysten korvaus 2024]]+Verokompensaatiot[[#This Row],[Veromenetysten korvaus 2025]]+Verokompensaatiot[[#This Row],[Veromenetysten korvaus 2026]]</f>
        <v>326510.02703797212</v>
      </c>
    </row>
    <row r="109" spans="1:7" x14ac:dyDescent="0.25">
      <c r="A109" s="32">
        <v>297</v>
      </c>
      <c r="B109" s="13" t="s">
        <v>116</v>
      </c>
      <c r="C109" s="164">
        <v>19198097.359689422</v>
      </c>
      <c r="D109" s="164">
        <v>11985.211925024974</v>
      </c>
      <c r="E109" s="164">
        <v>-7016982.2991589308</v>
      </c>
      <c r="F109" s="164">
        <v>-105031.87918695148</v>
      </c>
      <c r="G109" s="300">
        <f>Verokompensaatiot[[#This Row],[Korvaukset vuosilta 2010-2023, €]]+Verokompensaatiot[[#This Row],[Veromenetysten korvaus 2024]]+Verokompensaatiot[[#This Row],[Veromenetysten korvaus 2025]]+Verokompensaatiot[[#This Row],[Veromenetysten korvaus 2026]]</f>
        <v>12088068.393268567</v>
      </c>
    </row>
    <row r="110" spans="1:7" x14ac:dyDescent="0.25">
      <c r="A110" s="301">
        <v>300</v>
      </c>
      <c r="B110" s="13" t="s">
        <v>117</v>
      </c>
      <c r="C110" s="164">
        <v>777950.7405079694</v>
      </c>
      <c r="D110" s="164">
        <v>-11119.314399482691</v>
      </c>
      <c r="E110" s="164">
        <v>-207520.2862109743</v>
      </c>
      <c r="F110" s="164">
        <v>-453.83184216444391</v>
      </c>
      <c r="G110" s="300">
        <f>Verokompensaatiot[[#This Row],[Korvaukset vuosilta 2010-2023, €]]+Verokompensaatiot[[#This Row],[Veromenetysten korvaus 2024]]+Verokompensaatiot[[#This Row],[Veromenetysten korvaus 2025]]+Verokompensaatiot[[#This Row],[Veromenetysten korvaus 2026]]</f>
        <v>558857.308055348</v>
      </c>
    </row>
    <row r="111" spans="1:7" x14ac:dyDescent="0.25">
      <c r="A111" s="32">
        <v>301</v>
      </c>
      <c r="B111" s="13" t="s">
        <v>118</v>
      </c>
      <c r="C111" s="164">
        <v>4466289.7991133537</v>
      </c>
      <c r="D111" s="164">
        <v>-35903.693450620878</v>
      </c>
      <c r="E111" s="164">
        <v>-1262591.8698312338</v>
      </c>
      <c r="F111" s="164">
        <v>-1794.6993221152009</v>
      </c>
      <c r="G111" s="300">
        <f>Verokompensaatiot[[#This Row],[Korvaukset vuosilta 2010-2023, €]]+Verokompensaatiot[[#This Row],[Veromenetysten korvaus 2024]]+Verokompensaatiot[[#This Row],[Veromenetysten korvaus 2025]]+Verokompensaatiot[[#This Row],[Veromenetysten korvaus 2026]]</f>
        <v>3165999.5365093835</v>
      </c>
    </row>
    <row r="112" spans="1:7" x14ac:dyDescent="0.25">
      <c r="A112" s="32">
        <v>304</v>
      </c>
      <c r="B112" s="13" t="s">
        <v>119</v>
      </c>
      <c r="C112" s="164">
        <v>180430.88589154329</v>
      </c>
      <c r="D112" s="164">
        <v>-5408.3362132371767</v>
      </c>
      <c r="E112" s="164">
        <v>-20210.385306894252</v>
      </c>
      <c r="F112" s="164">
        <v>-1425.4525164806034</v>
      </c>
      <c r="G112" s="300">
        <f>Verokompensaatiot[[#This Row],[Korvaukset vuosilta 2010-2023, €]]+Verokompensaatiot[[#This Row],[Veromenetysten korvaus 2024]]+Verokompensaatiot[[#This Row],[Veromenetysten korvaus 2025]]+Verokompensaatiot[[#This Row],[Veromenetysten korvaus 2026]]</f>
        <v>153386.71185493126</v>
      </c>
    </row>
    <row r="113" spans="1:7" x14ac:dyDescent="0.25">
      <c r="A113" s="32">
        <v>305</v>
      </c>
      <c r="B113" s="13" t="s">
        <v>120</v>
      </c>
      <c r="C113" s="164">
        <v>2761083.9066240285</v>
      </c>
      <c r="D113" s="164">
        <v>2089.5919143460214</v>
      </c>
      <c r="E113" s="164">
        <v>-1180292.9006276214</v>
      </c>
      <c r="F113" s="164">
        <v>-1387.3375894186852</v>
      </c>
      <c r="G113" s="300">
        <f>Verokompensaatiot[[#This Row],[Korvaukset vuosilta 2010-2023, €]]+Verokompensaatiot[[#This Row],[Veromenetysten korvaus 2024]]+Verokompensaatiot[[#This Row],[Veromenetysten korvaus 2025]]+Verokompensaatiot[[#This Row],[Veromenetysten korvaus 2026]]</f>
        <v>1581493.2603213342</v>
      </c>
    </row>
    <row r="114" spans="1:7" x14ac:dyDescent="0.25">
      <c r="A114" s="32">
        <v>309</v>
      </c>
      <c r="B114" s="13" t="s">
        <v>121</v>
      </c>
      <c r="C114" s="164">
        <v>1250746.467831986</v>
      </c>
      <c r="D114" s="164">
        <v>-824.43279710056822</v>
      </c>
      <c r="E114" s="164">
        <v>-424316.22903477773</v>
      </c>
      <c r="F114" s="164">
        <v>283.93189053237256</v>
      </c>
      <c r="G114" s="300">
        <f>Verokompensaatiot[[#This Row],[Korvaukset vuosilta 2010-2023, €]]+Verokompensaatiot[[#This Row],[Veromenetysten korvaus 2024]]+Verokompensaatiot[[#This Row],[Veromenetysten korvaus 2025]]+Verokompensaatiot[[#This Row],[Veromenetysten korvaus 2026]]</f>
        <v>825889.73789064004</v>
      </c>
    </row>
    <row r="115" spans="1:7" x14ac:dyDescent="0.25">
      <c r="A115" s="32">
        <v>312</v>
      </c>
      <c r="B115" s="13" t="s">
        <v>122</v>
      </c>
      <c r="C115" s="164">
        <v>292553.94335623621</v>
      </c>
      <c r="D115" s="164">
        <v>53.55695901758736</v>
      </c>
      <c r="E115" s="164">
        <v>-89783.81479726368</v>
      </c>
      <c r="F115" s="164">
        <v>-455.05735975595621</v>
      </c>
      <c r="G115" s="300">
        <f>Verokompensaatiot[[#This Row],[Korvaukset vuosilta 2010-2023, €]]+Verokompensaatiot[[#This Row],[Veromenetysten korvaus 2024]]+Verokompensaatiot[[#This Row],[Veromenetysten korvaus 2025]]+Verokompensaatiot[[#This Row],[Veromenetysten korvaus 2026]]</f>
        <v>202368.62815823415</v>
      </c>
    </row>
    <row r="116" spans="1:7" x14ac:dyDescent="0.25">
      <c r="A116" s="32">
        <v>316</v>
      </c>
      <c r="B116" s="13" t="s">
        <v>123</v>
      </c>
      <c r="C116" s="164">
        <v>826735.03650535177</v>
      </c>
      <c r="D116" s="164">
        <v>-25967.998022914395</v>
      </c>
      <c r="E116" s="164">
        <v>-311594.29630076443</v>
      </c>
      <c r="F116" s="164">
        <v>-1770.4548311217516</v>
      </c>
      <c r="G116" s="300">
        <f>Verokompensaatiot[[#This Row],[Korvaukset vuosilta 2010-2023, €]]+Verokompensaatiot[[#This Row],[Veromenetysten korvaus 2024]]+Verokompensaatiot[[#This Row],[Veromenetysten korvaus 2025]]+Verokompensaatiot[[#This Row],[Veromenetysten korvaus 2026]]</f>
        <v>487402.28735055117</v>
      </c>
    </row>
    <row r="117" spans="1:7" x14ac:dyDescent="0.25">
      <c r="A117" s="32">
        <v>317</v>
      </c>
      <c r="B117" s="13" t="s">
        <v>124</v>
      </c>
      <c r="C117" s="164">
        <v>594698.73847422237</v>
      </c>
      <c r="D117" s="164">
        <v>2530.8931114943734</v>
      </c>
      <c r="E117" s="164">
        <v>-143156.10943149432</v>
      </c>
      <c r="F117" s="164">
        <v>718.1472437967625</v>
      </c>
      <c r="G117" s="300">
        <f>Verokompensaatiot[[#This Row],[Korvaukset vuosilta 2010-2023, €]]+Verokompensaatiot[[#This Row],[Veromenetysten korvaus 2024]]+Verokompensaatiot[[#This Row],[Veromenetysten korvaus 2025]]+Verokompensaatiot[[#This Row],[Veromenetysten korvaus 2026]]</f>
        <v>454791.66939801921</v>
      </c>
    </row>
    <row r="118" spans="1:7" x14ac:dyDescent="0.25">
      <c r="A118" s="32">
        <v>320</v>
      </c>
      <c r="B118" s="13" t="s">
        <v>125</v>
      </c>
      <c r="C118" s="164">
        <v>1333239.8237081533</v>
      </c>
      <c r="D118" s="164">
        <v>585.24565922569718</v>
      </c>
      <c r="E118" s="164">
        <v>-486956.65277277958</v>
      </c>
      <c r="F118" s="164">
        <v>816.62922351414602</v>
      </c>
      <c r="G118" s="300">
        <f>Verokompensaatiot[[#This Row],[Korvaukset vuosilta 2010-2023, €]]+Verokompensaatiot[[#This Row],[Veromenetysten korvaus 2024]]+Verokompensaatiot[[#This Row],[Veromenetysten korvaus 2025]]+Verokompensaatiot[[#This Row],[Veromenetysten korvaus 2026]]</f>
        <v>847685.04581811349</v>
      </c>
    </row>
    <row r="119" spans="1:7" x14ac:dyDescent="0.25">
      <c r="A119" s="32">
        <v>322</v>
      </c>
      <c r="B119" s="13" t="s">
        <v>126</v>
      </c>
      <c r="C119" s="164">
        <v>1276403.4791246401</v>
      </c>
      <c r="D119" s="164">
        <v>-11655.337492621484</v>
      </c>
      <c r="E119" s="164">
        <v>-250526.17683802344</v>
      </c>
      <c r="F119" s="164">
        <v>-1063.9505022164124</v>
      </c>
      <c r="G119" s="300">
        <f>Verokompensaatiot[[#This Row],[Korvaukset vuosilta 2010-2023, €]]+Verokompensaatiot[[#This Row],[Veromenetysten korvaus 2024]]+Verokompensaatiot[[#This Row],[Veromenetysten korvaus 2025]]+Verokompensaatiot[[#This Row],[Veromenetysten korvaus 2026]]</f>
        <v>1013158.0142917787</v>
      </c>
    </row>
    <row r="120" spans="1:7" x14ac:dyDescent="0.25">
      <c r="A120" s="32">
        <v>398</v>
      </c>
      <c r="B120" s="13" t="s">
        <v>127</v>
      </c>
      <c r="C120" s="164">
        <v>18168313.588099688</v>
      </c>
      <c r="D120" s="164">
        <v>55941.783712439588</v>
      </c>
      <c r="E120" s="164">
        <v>-7379085.2674606424</v>
      </c>
      <c r="F120" s="164">
        <v>-147629.50683460588</v>
      </c>
      <c r="G120" s="300">
        <f>Verokompensaatiot[[#This Row],[Korvaukset vuosilta 2010-2023, €]]+Verokompensaatiot[[#This Row],[Veromenetysten korvaus 2024]]+Verokompensaatiot[[#This Row],[Veromenetysten korvaus 2025]]+Verokompensaatiot[[#This Row],[Veromenetysten korvaus 2026]]</f>
        <v>10697540.597516879</v>
      </c>
    </row>
    <row r="121" spans="1:7" x14ac:dyDescent="0.25">
      <c r="A121" s="32">
        <v>399</v>
      </c>
      <c r="B121" s="13" t="s">
        <v>128</v>
      </c>
      <c r="C121" s="164">
        <v>1304513.8354180637</v>
      </c>
      <c r="D121" s="164">
        <v>-26726.277443889336</v>
      </c>
      <c r="E121" s="164">
        <v>-672374.4135159729</v>
      </c>
      <c r="F121" s="164">
        <v>-6799.7809451188259</v>
      </c>
      <c r="G121" s="300">
        <f>Verokompensaatiot[[#This Row],[Korvaukset vuosilta 2010-2023, €]]+Verokompensaatiot[[#This Row],[Veromenetysten korvaus 2024]]+Verokompensaatiot[[#This Row],[Veromenetysten korvaus 2025]]+Verokompensaatiot[[#This Row],[Veromenetysten korvaus 2026]]</f>
        <v>598613.36351308262</v>
      </c>
    </row>
    <row r="122" spans="1:7" x14ac:dyDescent="0.25">
      <c r="A122" s="32">
        <v>400</v>
      </c>
      <c r="B122" s="13" t="s">
        <v>129</v>
      </c>
      <c r="C122" s="164">
        <v>1719447.5177456574</v>
      </c>
      <c r="D122" s="164">
        <v>-14883.627261236579</v>
      </c>
      <c r="E122" s="164">
        <v>-554407.19023860933</v>
      </c>
      <c r="F122" s="164">
        <v>-3474.8700568125641</v>
      </c>
      <c r="G122" s="300">
        <f>Verokompensaatiot[[#This Row],[Korvaukset vuosilta 2010-2023, €]]+Verokompensaatiot[[#This Row],[Veromenetysten korvaus 2024]]+Verokompensaatiot[[#This Row],[Veromenetysten korvaus 2025]]+Verokompensaatiot[[#This Row],[Veromenetysten korvaus 2026]]</f>
        <v>1146681.830188999</v>
      </c>
    </row>
    <row r="123" spans="1:7" x14ac:dyDescent="0.25">
      <c r="A123" s="32">
        <v>402</v>
      </c>
      <c r="B123" s="13" t="s">
        <v>130</v>
      </c>
      <c r="C123" s="164">
        <v>1916903.2441040576</v>
      </c>
      <c r="D123" s="164">
        <v>-21933.384514021083</v>
      </c>
      <c r="E123" s="164">
        <v>-674169.03370452242</v>
      </c>
      <c r="F123" s="164">
        <v>268.10756297227101</v>
      </c>
      <c r="G123" s="300">
        <f>Verokompensaatiot[[#This Row],[Korvaukset vuosilta 2010-2023, €]]+Verokompensaatiot[[#This Row],[Veromenetysten korvaus 2024]]+Verokompensaatiot[[#This Row],[Veromenetysten korvaus 2025]]+Verokompensaatiot[[#This Row],[Veromenetysten korvaus 2026]]</f>
        <v>1221068.9334484865</v>
      </c>
    </row>
    <row r="124" spans="1:7" x14ac:dyDescent="0.25">
      <c r="A124" s="32">
        <v>403</v>
      </c>
      <c r="B124" s="13" t="s">
        <v>131</v>
      </c>
      <c r="C124" s="164">
        <v>666115.83031535847</v>
      </c>
      <c r="D124" s="164">
        <v>2059.1615394292821</v>
      </c>
      <c r="E124" s="164">
        <v>-184938.33533202292</v>
      </c>
      <c r="F124" s="164">
        <v>349.38982455840534</v>
      </c>
      <c r="G124" s="300">
        <f>Verokompensaatiot[[#This Row],[Korvaukset vuosilta 2010-2023, €]]+Verokompensaatiot[[#This Row],[Veromenetysten korvaus 2024]]+Verokompensaatiot[[#This Row],[Veromenetysten korvaus 2025]]+Verokompensaatiot[[#This Row],[Veromenetysten korvaus 2026]]</f>
        <v>483586.04634732328</v>
      </c>
    </row>
    <row r="125" spans="1:7" x14ac:dyDescent="0.25">
      <c r="A125" s="32">
        <v>405</v>
      </c>
      <c r="B125" s="13" t="s">
        <v>132</v>
      </c>
      <c r="C125" s="164">
        <v>11543595.091604728</v>
      </c>
      <c r="D125" s="164">
        <v>-8570.6138128279563</v>
      </c>
      <c r="E125" s="164">
        <v>-3891961.498127982</v>
      </c>
      <c r="F125" s="164">
        <v>-30591.453795346166</v>
      </c>
      <c r="G125" s="300">
        <f>Verokompensaatiot[[#This Row],[Korvaukset vuosilta 2010-2023, €]]+Verokompensaatiot[[#This Row],[Veromenetysten korvaus 2024]]+Verokompensaatiot[[#This Row],[Veromenetysten korvaus 2025]]+Verokompensaatiot[[#This Row],[Veromenetysten korvaus 2026]]</f>
        <v>7612471.5258685714</v>
      </c>
    </row>
    <row r="126" spans="1:7" x14ac:dyDescent="0.25">
      <c r="A126" s="32">
        <v>407</v>
      </c>
      <c r="B126" s="13" t="s">
        <v>133</v>
      </c>
      <c r="C126" s="164">
        <v>646591.11122623389</v>
      </c>
      <c r="D126" s="164">
        <v>-15185.419909886448</v>
      </c>
      <c r="E126" s="164">
        <v>-137304.41093921041</v>
      </c>
      <c r="F126" s="164">
        <v>22.508305229591148</v>
      </c>
      <c r="G126" s="300">
        <f>Verokompensaatiot[[#This Row],[Korvaukset vuosilta 2010-2023, €]]+Verokompensaatiot[[#This Row],[Veromenetysten korvaus 2024]]+Verokompensaatiot[[#This Row],[Veromenetysten korvaus 2025]]+Verokompensaatiot[[#This Row],[Veromenetysten korvaus 2026]]</f>
        <v>494123.7886823666</v>
      </c>
    </row>
    <row r="127" spans="1:7" x14ac:dyDescent="0.25">
      <c r="A127" s="32">
        <v>408</v>
      </c>
      <c r="B127" s="13" t="s">
        <v>134</v>
      </c>
      <c r="C127" s="164">
        <v>2563558.6301105171</v>
      </c>
      <c r="D127" s="164">
        <v>-13635.482583164343</v>
      </c>
      <c r="E127" s="164">
        <v>-1076569.5616173018</v>
      </c>
      <c r="F127" s="164">
        <v>-4267.8472187054622</v>
      </c>
      <c r="G127" s="300">
        <f>Verokompensaatiot[[#This Row],[Korvaukset vuosilta 2010-2023, €]]+Verokompensaatiot[[#This Row],[Veromenetysten korvaus 2024]]+Verokompensaatiot[[#This Row],[Veromenetysten korvaus 2025]]+Verokompensaatiot[[#This Row],[Veromenetysten korvaus 2026]]</f>
        <v>1469085.7386913456</v>
      </c>
    </row>
    <row r="128" spans="1:7" x14ac:dyDescent="0.25">
      <c r="A128" s="32">
        <v>410</v>
      </c>
      <c r="B128" s="13" t="s">
        <v>135</v>
      </c>
      <c r="C128" s="164">
        <v>2687907.5440148944</v>
      </c>
      <c r="D128" s="164">
        <v>-75178.73120966884</v>
      </c>
      <c r="E128" s="164">
        <v>-1679318.1186736976</v>
      </c>
      <c r="F128" s="164">
        <v>-17735.717913481389</v>
      </c>
      <c r="G128" s="300">
        <f>Verokompensaatiot[[#This Row],[Korvaukset vuosilta 2010-2023, €]]+Verokompensaatiot[[#This Row],[Veromenetysten korvaus 2024]]+Verokompensaatiot[[#This Row],[Veromenetysten korvaus 2025]]+Verokompensaatiot[[#This Row],[Veromenetysten korvaus 2026]]</f>
        <v>915674.97621804662</v>
      </c>
    </row>
    <row r="129" spans="1:7" x14ac:dyDescent="0.25">
      <c r="A129" s="32">
        <v>416</v>
      </c>
      <c r="B129" s="13" t="s">
        <v>136</v>
      </c>
      <c r="C129" s="164">
        <v>519339.96942344541</v>
      </c>
      <c r="D129" s="164">
        <v>-15385.331756801676</v>
      </c>
      <c r="E129" s="164">
        <v>-251222.17318637393</v>
      </c>
      <c r="F129" s="164">
        <v>-2202.3554236129917</v>
      </c>
      <c r="G129" s="300">
        <f>Verokompensaatiot[[#This Row],[Korvaukset vuosilta 2010-2023, €]]+Verokompensaatiot[[#This Row],[Veromenetysten korvaus 2024]]+Verokompensaatiot[[#This Row],[Veromenetysten korvaus 2025]]+Verokompensaatiot[[#This Row],[Veromenetysten korvaus 2026]]</f>
        <v>250530.1090566568</v>
      </c>
    </row>
    <row r="130" spans="1:7" x14ac:dyDescent="0.25">
      <c r="A130" s="32">
        <v>418</v>
      </c>
      <c r="B130" s="13" t="s">
        <v>137</v>
      </c>
      <c r="C130" s="164">
        <v>2849189.1177563285</v>
      </c>
      <c r="D130" s="164">
        <v>-50746.312573366748</v>
      </c>
      <c r="E130" s="164">
        <v>-1761648.2409763657</v>
      </c>
      <c r="F130" s="164">
        <v>-53160.214933670228</v>
      </c>
      <c r="G130" s="300">
        <f>Verokompensaatiot[[#This Row],[Korvaukset vuosilta 2010-2023, €]]+Verokompensaatiot[[#This Row],[Veromenetysten korvaus 2024]]+Verokompensaatiot[[#This Row],[Veromenetysten korvaus 2025]]+Verokompensaatiot[[#This Row],[Veromenetysten korvaus 2026]]</f>
        <v>983634.34927292576</v>
      </c>
    </row>
    <row r="131" spans="1:7" x14ac:dyDescent="0.25">
      <c r="A131" s="32">
        <v>420</v>
      </c>
      <c r="B131" s="36" t="s">
        <v>138</v>
      </c>
      <c r="C131" s="164">
        <v>1701813.5055073863</v>
      </c>
      <c r="D131" s="164">
        <v>-39407.458802463298</v>
      </c>
      <c r="E131" s="164">
        <v>-643421.27579411957</v>
      </c>
      <c r="F131" s="164">
        <v>-2838.9511736920367</v>
      </c>
      <c r="G131" s="300">
        <f>Verokompensaatiot[[#This Row],[Korvaukset vuosilta 2010-2023, €]]+Verokompensaatiot[[#This Row],[Veromenetysten korvaus 2024]]+Verokompensaatiot[[#This Row],[Veromenetysten korvaus 2025]]+Verokompensaatiot[[#This Row],[Veromenetysten korvaus 2026]]</f>
        <v>1016145.8197371115</v>
      </c>
    </row>
    <row r="132" spans="1:7" x14ac:dyDescent="0.25">
      <c r="A132" s="32">
        <v>421</v>
      </c>
      <c r="B132" s="13" t="s">
        <v>139</v>
      </c>
      <c r="C132" s="164">
        <v>172021.70515941572</v>
      </c>
      <c r="D132" s="164">
        <v>-853.90045146670082</v>
      </c>
      <c r="E132" s="164">
        <v>-34605.714688121239</v>
      </c>
      <c r="F132" s="164">
        <v>306.03655755635947</v>
      </c>
      <c r="G132" s="300">
        <f>Verokompensaatiot[[#This Row],[Korvaukset vuosilta 2010-2023, €]]+Verokompensaatiot[[#This Row],[Veromenetysten korvaus 2024]]+Verokompensaatiot[[#This Row],[Veromenetysten korvaus 2025]]+Verokompensaatiot[[#This Row],[Veromenetysten korvaus 2026]]</f>
        <v>136868.12657738413</v>
      </c>
    </row>
    <row r="133" spans="1:7" x14ac:dyDescent="0.25">
      <c r="A133" s="32">
        <v>422</v>
      </c>
      <c r="B133" s="13" t="s">
        <v>140</v>
      </c>
      <c r="C133" s="164">
        <v>2080063.5872202395</v>
      </c>
      <c r="D133" s="164">
        <v>3611.1073542919812</v>
      </c>
      <c r="E133" s="164">
        <v>-594719.83911012311</v>
      </c>
      <c r="F133" s="164">
        <v>413.23545545256331</v>
      </c>
      <c r="G133" s="300">
        <f>Verokompensaatiot[[#This Row],[Korvaukset vuosilta 2010-2023, €]]+Verokompensaatiot[[#This Row],[Veromenetysten korvaus 2024]]+Verokompensaatiot[[#This Row],[Veromenetysten korvaus 2025]]+Verokompensaatiot[[#This Row],[Veromenetysten korvaus 2026]]</f>
        <v>1489368.0909198606</v>
      </c>
    </row>
    <row r="134" spans="1:7" x14ac:dyDescent="0.25">
      <c r="A134" s="32">
        <v>423</v>
      </c>
      <c r="B134" s="13" t="s">
        <v>141</v>
      </c>
      <c r="C134" s="164">
        <v>2556494.2962510781</v>
      </c>
      <c r="D134" s="164">
        <v>-58439.409988994579</v>
      </c>
      <c r="E134" s="164">
        <v>-1234480.1412412196</v>
      </c>
      <c r="F134" s="164">
        <v>-35283.486942424162</v>
      </c>
      <c r="G134" s="300">
        <f>Verokompensaatiot[[#This Row],[Korvaukset vuosilta 2010-2023, €]]+Verokompensaatiot[[#This Row],[Veromenetysten korvaus 2024]]+Verokompensaatiot[[#This Row],[Veromenetysten korvaus 2025]]+Verokompensaatiot[[#This Row],[Veromenetysten korvaus 2026]]</f>
        <v>1228291.2580784396</v>
      </c>
    </row>
    <row r="135" spans="1:7" x14ac:dyDescent="0.25">
      <c r="A135" s="301">
        <v>425</v>
      </c>
      <c r="B135" s="13" t="s">
        <v>142</v>
      </c>
      <c r="C135" s="164">
        <v>1174532.8275285391</v>
      </c>
      <c r="D135" s="164">
        <v>-21878.905333113307</v>
      </c>
      <c r="E135" s="164">
        <v>-796554.87796339206</v>
      </c>
      <c r="F135" s="164">
        <v>-13837.056514388911</v>
      </c>
      <c r="G135" s="300">
        <f>Verokompensaatiot[[#This Row],[Korvaukset vuosilta 2010-2023, €]]+Verokompensaatiot[[#This Row],[Veromenetysten korvaus 2024]]+Verokompensaatiot[[#This Row],[Veromenetysten korvaus 2025]]+Verokompensaatiot[[#This Row],[Veromenetysten korvaus 2026]]</f>
        <v>342261.98771764478</v>
      </c>
    </row>
    <row r="136" spans="1:7" x14ac:dyDescent="0.25">
      <c r="A136" s="32">
        <v>426</v>
      </c>
      <c r="B136" s="13" t="s">
        <v>143</v>
      </c>
      <c r="C136" s="164">
        <v>2102356.0885772733</v>
      </c>
      <c r="D136" s="164">
        <v>-29652.11975363563</v>
      </c>
      <c r="E136" s="164">
        <v>-1060837.3888328171</v>
      </c>
      <c r="F136" s="164">
        <v>-4455.907106051106</v>
      </c>
      <c r="G136" s="300">
        <f>Verokompensaatiot[[#This Row],[Korvaukset vuosilta 2010-2023, €]]+Verokompensaatiot[[#This Row],[Veromenetysten korvaus 2024]]+Verokompensaatiot[[#This Row],[Veromenetysten korvaus 2025]]+Verokompensaatiot[[#This Row],[Veromenetysten korvaus 2026]]</f>
        <v>1007410.6728847694</v>
      </c>
    </row>
    <row r="137" spans="1:7" x14ac:dyDescent="0.25">
      <c r="A137" s="32">
        <v>430</v>
      </c>
      <c r="B137" s="13" t="s">
        <v>144</v>
      </c>
      <c r="C137" s="164">
        <v>3269412.1650267849</v>
      </c>
      <c r="D137" s="164">
        <v>-7391.3179543889637</v>
      </c>
      <c r="E137" s="164">
        <v>-918272.76109818753</v>
      </c>
      <c r="F137" s="164">
        <v>-4758.7473614379433</v>
      </c>
      <c r="G137" s="300">
        <f>Verokompensaatiot[[#This Row],[Korvaukset vuosilta 2010-2023, €]]+Verokompensaatiot[[#This Row],[Veromenetysten korvaus 2024]]+Verokompensaatiot[[#This Row],[Veromenetysten korvaus 2025]]+Verokompensaatiot[[#This Row],[Veromenetysten korvaus 2026]]</f>
        <v>2338989.3386127707</v>
      </c>
    </row>
    <row r="138" spans="1:7" x14ac:dyDescent="0.25">
      <c r="A138" s="32">
        <v>433</v>
      </c>
      <c r="B138" s="13" t="s">
        <v>145</v>
      </c>
      <c r="C138" s="164">
        <v>1451098.149643132</v>
      </c>
      <c r="D138" s="164">
        <v>-47906.995237879455</v>
      </c>
      <c r="E138" s="164">
        <v>-517790.38961622881</v>
      </c>
      <c r="F138" s="164">
        <v>-10240.6454097648</v>
      </c>
      <c r="G138" s="300">
        <f>Verokompensaatiot[[#This Row],[Korvaukset vuosilta 2010-2023, €]]+Verokompensaatiot[[#This Row],[Veromenetysten korvaus 2024]]+Verokompensaatiot[[#This Row],[Veromenetysten korvaus 2025]]+Verokompensaatiot[[#This Row],[Veromenetysten korvaus 2026]]</f>
        <v>875160.11937925883</v>
      </c>
    </row>
    <row r="139" spans="1:7" x14ac:dyDescent="0.25">
      <c r="A139" s="32">
        <v>434</v>
      </c>
      <c r="B139" s="13" t="s">
        <v>146</v>
      </c>
      <c r="C139" s="164">
        <v>2636959.5445576711</v>
      </c>
      <c r="D139" s="164">
        <v>-54878.757201914239</v>
      </c>
      <c r="E139" s="164">
        <v>-809668.55282829155</v>
      </c>
      <c r="F139" s="164">
        <v>-9492.1943952211641</v>
      </c>
      <c r="G139" s="300">
        <f>Verokompensaatiot[[#This Row],[Korvaukset vuosilta 2010-2023, €]]+Verokompensaatiot[[#This Row],[Veromenetysten korvaus 2024]]+Verokompensaatiot[[#This Row],[Veromenetysten korvaus 2025]]+Verokompensaatiot[[#This Row],[Veromenetysten korvaus 2026]]</f>
        <v>1762920.0401322444</v>
      </c>
    </row>
    <row r="140" spans="1:7" x14ac:dyDescent="0.25">
      <c r="A140" s="32">
        <v>435</v>
      </c>
      <c r="B140" s="13" t="s">
        <v>147</v>
      </c>
      <c r="C140" s="164">
        <v>151925.542487278</v>
      </c>
      <c r="D140" s="164">
        <v>-2150.6495243208856</v>
      </c>
      <c r="E140" s="164">
        <v>-21853.839660985326</v>
      </c>
      <c r="F140" s="164">
        <v>-84.916320197363376</v>
      </c>
      <c r="G140" s="300">
        <f>Verokompensaatiot[[#This Row],[Korvaukset vuosilta 2010-2023, €]]+Verokompensaatiot[[#This Row],[Veromenetysten korvaus 2024]]+Verokompensaatiot[[#This Row],[Veromenetysten korvaus 2025]]+Verokompensaatiot[[#This Row],[Veromenetysten korvaus 2026]]</f>
        <v>127836.13698177444</v>
      </c>
    </row>
    <row r="141" spans="1:7" x14ac:dyDescent="0.25">
      <c r="A141" s="32">
        <v>436</v>
      </c>
      <c r="B141" s="13" t="s">
        <v>148</v>
      </c>
      <c r="C141" s="164">
        <v>323531.59803770052</v>
      </c>
      <c r="D141" s="164">
        <v>-779.09043938578634</v>
      </c>
      <c r="E141" s="164">
        <v>-118892.3001995284</v>
      </c>
      <c r="F141" s="164">
        <v>-989.66875632289873</v>
      </c>
      <c r="G141" s="300">
        <f>Verokompensaatiot[[#This Row],[Korvaukset vuosilta 2010-2023, €]]+Verokompensaatiot[[#This Row],[Veromenetysten korvaus 2024]]+Verokompensaatiot[[#This Row],[Veromenetysten korvaus 2025]]+Verokompensaatiot[[#This Row],[Veromenetysten korvaus 2026]]</f>
        <v>202870.53864246342</v>
      </c>
    </row>
    <row r="142" spans="1:7" x14ac:dyDescent="0.25">
      <c r="A142" s="32">
        <v>440</v>
      </c>
      <c r="B142" s="13" t="s">
        <v>149</v>
      </c>
      <c r="C142" s="164">
        <v>755028.9181588958</v>
      </c>
      <c r="D142" s="164">
        <v>3082.2753868955979</v>
      </c>
      <c r="E142" s="164">
        <v>-392507.78472122375</v>
      </c>
      <c r="F142" s="164">
        <v>-2366.5126104273422</v>
      </c>
      <c r="G142" s="300">
        <f>Verokompensaatiot[[#This Row],[Korvaukset vuosilta 2010-2023, €]]+Verokompensaatiot[[#This Row],[Veromenetysten korvaus 2024]]+Verokompensaatiot[[#This Row],[Veromenetysten korvaus 2025]]+Verokompensaatiot[[#This Row],[Veromenetysten korvaus 2026]]</f>
        <v>363236.89621414035</v>
      </c>
    </row>
    <row r="143" spans="1:7" x14ac:dyDescent="0.25">
      <c r="A143" s="32">
        <v>441</v>
      </c>
      <c r="B143" s="13" t="s">
        <v>150</v>
      </c>
      <c r="C143" s="164">
        <v>894431.67918291781</v>
      </c>
      <c r="D143" s="164">
        <v>-18766.248921551349</v>
      </c>
      <c r="E143" s="164">
        <v>-274977.10002054134</v>
      </c>
      <c r="F143" s="164">
        <v>-2310.3271655672238</v>
      </c>
      <c r="G143" s="300">
        <f>Verokompensaatiot[[#This Row],[Korvaukset vuosilta 2010-2023, €]]+Verokompensaatiot[[#This Row],[Veromenetysten korvaus 2024]]+Verokompensaatiot[[#This Row],[Veromenetysten korvaus 2025]]+Verokompensaatiot[[#This Row],[Veromenetysten korvaus 2026]]</f>
        <v>598378.00307525788</v>
      </c>
    </row>
    <row r="144" spans="1:7" x14ac:dyDescent="0.25">
      <c r="A144" s="32">
        <v>444</v>
      </c>
      <c r="B144" s="13" t="s">
        <v>151</v>
      </c>
      <c r="C144" s="164">
        <v>7224175.9161620364</v>
      </c>
      <c r="D144" s="164">
        <v>-200755.5947090371</v>
      </c>
      <c r="E144" s="164">
        <v>-2821912.7284497293</v>
      </c>
      <c r="F144" s="164">
        <v>-76799.194803359307</v>
      </c>
      <c r="G144" s="300">
        <f>Verokompensaatiot[[#This Row],[Korvaukset vuosilta 2010-2023, €]]+Verokompensaatiot[[#This Row],[Veromenetysten korvaus 2024]]+Verokompensaatiot[[#This Row],[Veromenetysten korvaus 2025]]+Verokompensaatiot[[#This Row],[Veromenetysten korvaus 2026]]</f>
        <v>4124708.3981999108</v>
      </c>
    </row>
    <row r="145" spans="1:7" x14ac:dyDescent="0.25">
      <c r="A145" s="32">
        <v>445</v>
      </c>
      <c r="B145" s="13" t="s">
        <v>152</v>
      </c>
      <c r="C145" s="164">
        <v>2386424.5004629074</v>
      </c>
      <c r="D145" s="164">
        <v>-27794.871059318764</v>
      </c>
      <c r="E145" s="164">
        <v>-865733.7422630334</v>
      </c>
      <c r="F145" s="164">
        <v>-18318.631196655617</v>
      </c>
      <c r="G145" s="300">
        <f>Verokompensaatiot[[#This Row],[Korvaukset vuosilta 2010-2023, €]]+Verokompensaatiot[[#This Row],[Veromenetysten korvaus 2024]]+Verokompensaatiot[[#This Row],[Veromenetysten korvaus 2025]]+Verokompensaatiot[[#This Row],[Veromenetysten korvaus 2026]]</f>
        <v>1474577.2559438997</v>
      </c>
    </row>
    <row r="146" spans="1:7" x14ac:dyDescent="0.25">
      <c r="A146" s="32">
        <v>475</v>
      </c>
      <c r="B146" s="13" t="s">
        <v>153</v>
      </c>
      <c r="C146" s="164">
        <v>1105585.6937992242</v>
      </c>
      <c r="D146" s="164">
        <v>-16037.007773504845</v>
      </c>
      <c r="E146" s="164">
        <v>-390626.52071770286</v>
      </c>
      <c r="F146" s="164">
        <v>-11.500718525851816</v>
      </c>
      <c r="G146" s="300">
        <f>Verokompensaatiot[[#This Row],[Korvaukset vuosilta 2010-2023, €]]+Verokompensaatiot[[#This Row],[Veromenetysten korvaus 2024]]+Verokompensaatiot[[#This Row],[Veromenetysten korvaus 2025]]+Verokompensaatiot[[#This Row],[Veromenetysten korvaus 2026]]</f>
        <v>698910.66458949074</v>
      </c>
    </row>
    <row r="147" spans="1:7" x14ac:dyDescent="0.25">
      <c r="A147" s="32">
        <v>480</v>
      </c>
      <c r="B147" s="13" t="s">
        <v>154</v>
      </c>
      <c r="C147" s="164">
        <v>434726.18160574732</v>
      </c>
      <c r="D147" s="164">
        <v>-9697.4929002840217</v>
      </c>
      <c r="E147" s="164">
        <v>-95929.204345822625</v>
      </c>
      <c r="F147" s="164">
        <v>-1174.8543951689737</v>
      </c>
      <c r="G147" s="300">
        <f>Verokompensaatiot[[#This Row],[Korvaukset vuosilta 2010-2023, €]]+Verokompensaatiot[[#This Row],[Veromenetysten korvaus 2024]]+Verokompensaatiot[[#This Row],[Veromenetysten korvaus 2025]]+Verokompensaatiot[[#This Row],[Veromenetysten korvaus 2026]]</f>
        <v>327924.62996447174</v>
      </c>
    </row>
    <row r="148" spans="1:7" x14ac:dyDescent="0.25">
      <c r="A148" s="32">
        <v>481</v>
      </c>
      <c r="B148" s="13" t="s">
        <v>155</v>
      </c>
      <c r="C148" s="164">
        <v>1262495.7103223628</v>
      </c>
      <c r="D148" s="164">
        <v>-52659.810889242472</v>
      </c>
      <c r="E148" s="164">
        <v>-727063.73593901668</v>
      </c>
      <c r="F148" s="164">
        <v>-23263.353635995252</v>
      </c>
      <c r="G148" s="300">
        <f>Verokompensaatiot[[#This Row],[Korvaukset vuosilta 2010-2023, €]]+Verokompensaatiot[[#This Row],[Veromenetysten korvaus 2024]]+Verokompensaatiot[[#This Row],[Veromenetysten korvaus 2025]]+Verokompensaatiot[[#This Row],[Veromenetysten korvaus 2026]]</f>
        <v>459508.80985810846</v>
      </c>
    </row>
    <row r="149" spans="1:7" x14ac:dyDescent="0.25">
      <c r="A149" s="32">
        <v>483</v>
      </c>
      <c r="B149" s="13" t="s">
        <v>156</v>
      </c>
      <c r="C149" s="164">
        <v>241773.01546562789</v>
      </c>
      <c r="D149" s="164">
        <v>-1837.5395010846091</v>
      </c>
      <c r="E149" s="164">
        <v>-76195.630730512203</v>
      </c>
      <c r="F149" s="164">
        <v>418.90638132479745</v>
      </c>
      <c r="G149" s="300">
        <f>Verokompensaatiot[[#This Row],[Korvaukset vuosilta 2010-2023, €]]+Verokompensaatiot[[#This Row],[Veromenetysten korvaus 2024]]+Verokompensaatiot[[#This Row],[Veromenetysten korvaus 2025]]+Verokompensaatiot[[#This Row],[Veromenetysten korvaus 2026]]</f>
        <v>164158.7516153559</v>
      </c>
    </row>
    <row r="150" spans="1:7" x14ac:dyDescent="0.25">
      <c r="A150" s="32">
        <v>484</v>
      </c>
      <c r="B150" s="13" t="s">
        <v>157</v>
      </c>
      <c r="C150" s="164">
        <v>607771.47088380624</v>
      </c>
      <c r="D150" s="164">
        <v>-4137.1949099022768</v>
      </c>
      <c r="E150" s="164">
        <v>-205430.38506240881</v>
      </c>
      <c r="F150" s="164">
        <v>297.43928485924255</v>
      </c>
      <c r="G150" s="300">
        <f>Verokompensaatiot[[#This Row],[Korvaukset vuosilta 2010-2023, €]]+Verokompensaatiot[[#This Row],[Veromenetysten korvaus 2024]]+Verokompensaatiot[[#This Row],[Veromenetysten korvaus 2025]]+Verokompensaatiot[[#This Row],[Veromenetysten korvaus 2026]]</f>
        <v>398501.33019635436</v>
      </c>
    </row>
    <row r="151" spans="1:7" x14ac:dyDescent="0.25">
      <c r="A151" s="32">
        <v>489</v>
      </c>
      <c r="B151" s="13" t="s">
        <v>158</v>
      </c>
      <c r="C151" s="164">
        <v>426527.30960735935</v>
      </c>
      <c r="D151" s="164">
        <v>-5361.047714705127</v>
      </c>
      <c r="E151" s="164">
        <v>-105805.82606715721</v>
      </c>
      <c r="F151" s="164">
        <v>268.64936224440453</v>
      </c>
      <c r="G151" s="300">
        <f>Verokompensaatiot[[#This Row],[Korvaukset vuosilta 2010-2023, €]]+Verokompensaatiot[[#This Row],[Veromenetysten korvaus 2024]]+Verokompensaatiot[[#This Row],[Veromenetysten korvaus 2025]]+Verokompensaatiot[[#This Row],[Veromenetysten korvaus 2026]]</f>
        <v>315629.08518774144</v>
      </c>
    </row>
    <row r="152" spans="1:7" x14ac:dyDescent="0.25">
      <c r="A152" s="32">
        <v>491</v>
      </c>
      <c r="B152" s="13" t="s">
        <v>159</v>
      </c>
      <c r="C152" s="164">
        <v>8906554.4027713686</v>
      </c>
      <c r="D152" s="164">
        <v>-15286.821555205614</v>
      </c>
      <c r="E152" s="164">
        <v>-3998681.7002441706</v>
      </c>
      <c r="F152" s="164">
        <v>-23897.688512620061</v>
      </c>
      <c r="G152" s="300">
        <f>Verokompensaatiot[[#This Row],[Korvaukset vuosilta 2010-2023, €]]+Verokompensaatiot[[#This Row],[Veromenetysten korvaus 2024]]+Verokompensaatiot[[#This Row],[Veromenetysten korvaus 2025]]+Verokompensaatiot[[#This Row],[Veromenetysten korvaus 2026]]</f>
        <v>4868688.1924593728</v>
      </c>
    </row>
    <row r="153" spans="1:7" x14ac:dyDescent="0.25">
      <c r="A153" s="32">
        <v>494</v>
      </c>
      <c r="B153" s="13" t="s">
        <v>160</v>
      </c>
      <c r="C153" s="164">
        <v>1357802.8644019193</v>
      </c>
      <c r="D153" s="164">
        <v>-20430.883487994804</v>
      </c>
      <c r="E153" s="164">
        <v>-707997.39265696541</v>
      </c>
      <c r="F153" s="164">
        <v>-3363.7098148839159</v>
      </c>
      <c r="G153" s="300">
        <f>Verokompensaatiot[[#This Row],[Korvaukset vuosilta 2010-2023, €]]+Verokompensaatiot[[#This Row],[Veromenetysten korvaus 2024]]+Verokompensaatiot[[#This Row],[Veromenetysten korvaus 2025]]+Verokompensaatiot[[#This Row],[Veromenetysten korvaus 2026]]</f>
        <v>626010.87844207522</v>
      </c>
    </row>
    <row r="154" spans="1:7" x14ac:dyDescent="0.25">
      <c r="A154" s="32">
        <v>495</v>
      </c>
      <c r="B154" s="13" t="s">
        <v>161</v>
      </c>
      <c r="C154" s="164">
        <v>332971.06142243801</v>
      </c>
      <c r="D154" s="164">
        <v>-4686.876623035384</v>
      </c>
      <c r="E154" s="164">
        <v>-105882.81139895099</v>
      </c>
      <c r="F154" s="164">
        <v>-90.802413113322871</v>
      </c>
      <c r="G154" s="300">
        <f>Verokompensaatiot[[#This Row],[Korvaukset vuosilta 2010-2023, €]]+Verokompensaatiot[[#This Row],[Veromenetysten korvaus 2024]]+Verokompensaatiot[[#This Row],[Veromenetysten korvaus 2025]]+Verokompensaatiot[[#This Row],[Veromenetysten korvaus 2026]]</f>
        <v>222310.57098733829</v>
      </c>
    </row>
    <row r="155" spans="1:7" x14ac:dyDescent="0.25">
      <c r="A155" s="32">
        <v>498</v>
      </c>
      <c r="B155" s="13" t="s">
        <v>162</v>
      </c>
      <c r="C155" s="164">
        <v>444350.04603458964</v>
      </c>
      <c r="D155" s="164">
        <v>-4769.4856205083097</v>
      </c>
      <c r="E155" s="164">
        <v>-174972.79205918344</v>
      </c>
      <c r="F155" s="164">
        <v>644.67879785684022</v>
      </c>
      <c r="G155" s="300">
        <f>Verokompensaatiot[[#This Row],[Korvaukset vuosilta 2010-2023, €]]+Verokompensaatiot[[#This Row],[Veromenetysten korvaus 2024]]+Verokompensaatiot[[#This Row],[Veromenetysten korvaus 2025]]+Verokompensaatiot[[#This Row],[Veromenetysten korvaus 2026]]</f>
        <v>265252.4471527547</v>
      </c>
    </row>
    <row r="156" spans="1:7" x14ac:dyDescent="0.25">
      <c r="A156" s="32">
        <v>499</v>
      </c>
      <c r="B156" s="13" t="s">
        <v>163</v>
      </c>
      <c r="C156" s="164">
        <v>2855979.3655998912</v>
      </c>
      <c r="D156" s="164">
        <v>-31875.361735449093</v>
      </c>
      <c r="E156" s="164">
        <v>-1522312.561195516</v>
      </c>
      <c r="F156" s="164">
        <v>-11852.991528633223</v>
      </c>
      <c r="G156" s="300">
        <f>Verokompensaatiot[[#This Row],[Korvaukset vuosilta 2010-2023, €]]+Verokompensaatiot[[#This Row],[Veromenetysten korvaus 2024]]+Verokompensaatiot[[#This Row],[Veromenetysten korvaus 2025]]+Verokompensaatiot[[#This Row],[Veromenetysten korvaus 2026]]</f>
        <v>1289938.4511402927</v>
      </c>
    </row>
    <row r="157" spans="1:7" x14ac:dyDescent="0.25">
      <c r="A157" s="32">
        <v>500</v>
      </c>
      <c r="B157" s="13" t="s">
        <v>164</v>
      </c>
      <c r="C157" s="164">
        <v>1064618.4075359539</v>
      </c>
      <c r="D157" s="164">
        <v>-31843.846745599138</v>
      </c>
      <c r="E157" s="164">
        <v>-625833.20827674621</v>
      </c>
      <c r="F157" s="164">
        <v>-18416.782437891099</v>
      </c>
      <c r="G157" s="300">
        <f>Verokompensaatiot[[#This Row],[Korvaukset vuosilta 2010-2023, €]]+Verokompensaatiot[[#This Row],[Veromenetysten korvaus 2024]]+Verokompensaatiot[[#This Row],[Veromenetysten korvaus 2025]]+Verokompensaatiot[[#This Row],[Veromenetysten korvaus 2026]]</f>
        <v>388524.57007571741</v>
      </c>
    </row>
    <row r="158" spans="1:7" x14ac:dyDescent="0.25">
      <c r="A158" s="32">
        <v>503</v>
      </c>
      <c r="B158" s="13" t="s">
        <v>165</v>
      </c>
      <c r="C158" s="164">
        <v>1432956.3497235579</v>
      </c>
      <c r="D158" s="164">
        <v>-44648.210936948133</v>
      </c>
      <c r="E158" s="164">
        <v>-547506.59544281429</v>
      </c>
      <c r="F158" s="164">
        <v>-4503.1394377083325</v>
      </c>
      <c r="G158" s="300">
        <f>Verokompensaatiot[[#This Row],[Korvaukset vuosilta 2010-2023, €]]+Verokompensaatiot[[#This Row],[Veromenetysten korvaus 2024]]+Verokompensaatiot[[#This Row],[Veromenetysten korvaus 2025]]+Verokompensaatiot[[#This Row],[Veromenetysten korvaus 2026]]</f>
        <v>836298.40390608716</v>
      </c>
    </row>
    <row r="159" spans="1:7" x14ac:dyDescent="0.25">
      <c r="A159" s="32">
        <v>504</v>
      </c>
      <c r="B159" s="13" t="s">
        <v>166</v>
      </c>
      <c r="C159" s="164">
        <v>394743.52792224649</v>
      </c>
      <c r="D159" s="164">
        <v>-12790.221832791169</v>
      </c>
      <c r="E159" s="164">
        <v>-126190.22056856447</v>
      </c>
      <c r="F159" s="164">
        <v>60.526743501844031</v>
      </c>
      <c r="G159" s="300">
        <f>Verokompensaatiot[[#This Row],[Korvaukset vuosilta 2010-2023, €]]+Verokompensaatiot[[#This Row],[Veromenetysten korvaus 2024]]+Verokompensaatiot[[#This Row],[Veromenetysten korvaus 2025]]+Verokompensaatiot[[#This Row],[Veromenetysten korvaus 2026]]</f>
        <v>255823.61226439266</v>
      </c>
    </row>
    <row r="160" spans="1:7" x14ac:dyDescent="0.25">
      <c r="A160" s="32">
        <v>505</v>
      </c>
      <c r="B160" s="13" t="s">
        <v>167</v>
      </c>
      <c r="C160" s="164">
        <v>3199902.0564645678</v>
      </c>
      <c r="D160" s="164">
        <v>-122787.08451824253</v>
      </c>
      <c r="E160" s="164">
        <v>-1443683.7517466573</v>
      </c>
      <c r="F160" s="164">
        <v>-40365.53232148895</v>
      </c>
      <c r="G160" s="300">
        <f>Verokompensaatiot[[#This Row],[Korvaukset vuosilta 2010-2023, €]]+Verokompensaatiot[[#This Row],[Veromenetysten korvaus 2024]]+Verokompensaatiot[[#This Row],[Veromenetysten korvaus 2025]]+Verokompensaatiot[[#This Row],[Veromenetysten korvaus 2026]]</f>
        <v>1593065.6878781789</v>
      </c>
    </row>
    <row r="161" spans="1:7" x14ac:dyDescent="0.25">
      <c r="A161" s="32">
        <v>507</v>
      </c>
      <c r="B161" s="13" t="s">
        <v>168</v>
      </c>
      <c r="C161" s="164">
        <v>1498470.0555959286</v>
      </c>
      <c r="D161" s="164">
        <v>-11787.65540520819</v>
      </c>
      <c r="E161" s="164">
        <v>-424973.87480483355</v>
      </c>
      <c r="F161" s="164">
        <v>-335.83470456485327</v>
      </c>
      <c r="G161" s="300">
        <f>Verokompensaatiot[[#This Row],[Korvaukset vuosilta 2010-2023, €]]+Verokompensaatiot[[#This Row],[Veromenetysten korvaus 2024]]+Verokompensaatiot[[#This Row],[Veromenetysten korvaus 2025]]+Verokompensaatiot[[#This Row],[Veromenetysten korvaus 2026]]</f>
        <v>1061372.690681322</v>
      </c>
    </row>
    <row r="162" spans="1:7" x14ac:dyDescent="0.25">
      <c r="A162" s="32">
        <v>508</v>
      </c>
      <c r="B162" s="13" t="s">
        <v>169</v>
      </c>
      <c r="C162" s="164">
        <v>1678386.8842173759</v>
      </c>
      <c r="D162" s="164">
        <v>-16030.781562754757</v>
      </c>
      <c r="E162" s="164">
        <v>-732378.85666561977</v>
      </c>
      <c r="F162" s="164">
        <v>-3150.6296557245237</v>
      </c>
      <c r="G162" s="300">
        <f>Verokompensaatiot[[#This Row],[Korvaukset vuosilta 2010-2023, €]]+Verokompensaatiot[[#This Row],[Veromenetysten korvaus 2024]]+Verokompensaatiot[[#This Row],[Veromenetysten korvaus 2025]]+Verokompensaatiot[[#This Row],[Veromenetysten korvaus 2026]]</f>
        <v>926826.61633327696</v>
      </c>
    </row>
    <row r="163" spans="1:7" x14ac:dyDescent="0.25">
      <c r="A163" s="32">
        <v>529</v>
      </c>
      <c r="B163" s="13" t="s">
        <v>170</v>
      </c>
      <c r="C163" s="164">
        <v>2330134.0337805543</v>
      </c>
      <c r="D163" s="164">
        <v>-28491.15669390139</v>
      </c>
      <c r="E163" s="164">
        <v>-939790.9017722446</v>
      </c>
      <c r="F163" s="164">
        <v>-47671.903082366312</v>
      </c>
      <c r="G163" s="300">
        <f>Verokompensaatiot[[#This Row],[Korvaukset vuosilta 2010-2023, €]]+Verokompensaatiot[[#This Row],[Veromenetysten korvaus 2024]]+Verokompensaatiot[[#This Row],[Veromenetysten korvaus 2025]]+Verokompensaatiot[[#This Row],[Veromenetysten korvaus 2026]]</f>
        <v>1314180.072232042</v>
      </c>
    </row>
    <row r="164" spans="1:7" x14ac:dyDescent="0.25">
      <c r="A164" s="32">
        <v>531</v>
      </c>
      <c r="B164" s="13" t="s">
        <v>171</v>
      </c>
      <c r="C164" s="164">
        <v>894507.61685186625</v>
      </c>
      <c r="D164" s="164">
        <v>-15378.816319427751</v>
      </c>
      <c r="E164" s="164">
        <v>-388632.11511554802</v>
      </c>
      <c r="F164" s="164">
        <v>-2830.309920702407</v>
      </c>
      <c r="G164" s="300">
        <f>Verokompensaatiot[[#This Row],[Korvaukset vuosilta 2010-2023, €]]+Verokompensaatiot[[#This Row],[Veromenetysten korvaus 2024]]+Verokompensaatiot[[#This Row],[Veromenetysten korvaus 2025]]+Verokompensaatiot[[#This Row],[Veromenetysten korvaus 2026]]</f>
        <v>487666.375496188</v>
      </c>
    </row>
    <row r="165" spans="1:7" x14ac:dyDescent="0.25">
      <c r="A165" s="32">
        <v>535</v>
      </c>
      <c r="B165" s="13" t="s">
        <v>172</v>
      </c>
      <c r="C165" s="164">
        <v>1996875.6162195159</v>
      </c>
      <c r="D165" s="164">
        <v>18.435731047280569</v>
      </c>
      <c r="E165" s="164">
        <v>-856532.29024200176</v>
      </c>
      <c r="F165" s="164">
        <v>-556.76901072255635</v>
      </c>
      <c r="G165" s="300">
        <f>Verokompensaatiot[[#This Row],[Korvaukset vuosilta 2010-2023, €]]+Verokompensaatiot[[#This Row],[Veromenetysten korvaus 2024]]+Verokompensaatiot[[#This Row],[Veromenetysten korvaus 2025]]+Verokompensaatiot[[#This Row],[Veromenetysten korvaus 2026]]</f>
        <v>1139804.9926978387</v>
      </c>
    </row>
    <row r="166" spans="1:7" x14ac:dyDescent="0.25">
      <c r="A166" s="32">
        <v>536</v>
      </c>
      <c r="B166" s="13" t="s">
        <v>173</v>
      </c>
      <c r="C166" s="164">
        <v>4319910.8290714007</v>
      </c>
      <c r="D166" s="164">
        <v>-76116.852190959442</v>
      </c>
      <c r="E166" s="164">
        <v>-2645048.9591909805</v>
      </c>
      <c r="F166" s="164">
        <v>-44468.455929305426</v>
      </c>
      <c r="G166" s="300">
        <f>Verokompensaatiot[[#This Row],[Korvaukset vuosilta 2010-2023, €]]+Verokompensaatiot[[#This Row],[Veromenetysten korvaus 2024]]+Verokompensaatiot[[#This Row],[Veromenetysten korvaus 2025]]+Verokompensaatiot[[#This Row],[Veromenetysten korvaus 2026]]</f>
        <v>1554276.5617601555</v>
      </c>
    </row>
    <row r="167" spans="1:7" x14ac:dyDescent="0.25">
      <c r="A167" s="32">
        <v>538</v>
      </c>
      <c r="B167" s="13" t="s">
        <v>174</v>
      </c>
      <c r="C167" s="164">
        <v>803528.66794922063</v>
      </c>
      <c r="D167" s="164">
        <v>-25039.86487755222</v>
      </c>
      <c r="E167" s="164">
        <v>-395326.41037003591</v>
      </c>
      <c r="F167" s="164">
        <v>-5990.1516488440111</v>
      </c>
      <c r="G167" s="300">
        <f>Verokompensaatiot[[#This Row],[Korvaukset vuosilta 2010-2023, €]]+Verokompensaatiot[[#This Row],[Veromenetysten korvaus 2024]]+Verokompensaatiot[[#This Row],[Veromenetysten korvaus 2025]]+Verokompensaatiot[[#This Row],[Veromenetysten korvaus 2026]]</f>
        <v>377172.24105278845</v>
      </c>
    </row>
    <row r="168" spans="1:7" x14ac:dyDescent="0.25">
      <c r="A168" s="32">
        <v>541</v>
      </c>
      <c r="B168" s="13" t="s">
        <v>175</v>
      </c>
      <c r="C168" s="164">
        <v>2019208.9214752344</v>
      </c>
      <c r="D168" s="164">
        <v>11408.968739092546</v>
      </c>
      <c r="E168" s="164">
        <v>-627410.37066907773</v>
      </c>
      <c r="F168" s="164">
        <v>719.68724441565996</v>
      </c>
      <c r="G168" s="300">
        <f>Verokompensaatiot[[#This Row],[Korvaukset vuosilta 2010-2023, €]]+Verokompensaatiot[[#This Row],[Veromenetysten korvaus 2024]]+Verokompensaatiot[[#This Row],[Veromenetysten korvaus 2025]]+Verokompensaatiot[[#This Row],[Veromenetysten korvaus 2026]]</f>
        <v>1403927.2067896649</v>
      </c>
    </row>
    <row r="169" spans="1:7" x14ac:dyDescent="0.25">
      <c r="A169" s="32">
        <v>543</v>
      </c>
      <c r="B169" s="13" t="s">
        <v>176</v>
      </c>
      <c r="C169" s="164">
        <v>5312251.0396160055</v>
      </c>
      <c r="D169" s="164">
        <v>-168028.78775858571</v>
      </c>
      <c r="E169" s="164">
        <v>-2696884.2926662527</v>
      </c>
      <c r="F169" s="164">
        <v>-153814.71126710263</v>
      </c>
      <c r="G169" s="300">
        <f>Verokompensaatiot[[#This Row],[Korvaukset vuosilta 2010-2023, €]]+Verokompensaatiot[[#This Row],[Veromenetysten korvaus 2024]]+Verokompensaatiot[[#This Row],[Veromenetysten korvaus 2025]]+Verokompensaatiot[[#This Row],[Veromenetysten korvaus 2026]]</f>
        <v>2293523.2479240643</v>
      </c>
    </row>
    <row r="170" spans="1:7" x14ac:dyDescent="0.25">
      <c r="A170" s="32">
        <v>545</v>
      </c>
      <c r="B170" s="13" t="s">
        <v>177</v>
      </c>
      <c r="C170" s="164">
        <v>2169459.5671574911</v>
      </c>
      <c r="D170" s="164">
        <v>3930.8259780094231</v>
      </c>
      <c r="E170" s="164">
        <v>-507995.61807509523</v>
      </c>
      <c r="F170" s="164">
        <v>-4055.2597053840709</v>
      </c>
      <c r="G170" s="300">
        <f>Verokompensaatiot[[#This Row],[Korvaukset vuosilta 2010-2023, €]]+Verokompensaatiot[[#This Row],[Veromenetysten korvaus 2024]]+Verokompensaatiot[[#This Row],[Veromenetysten korvaus 2025]]+Verokompensaatiot[[#This Row],[Veromenetysten korvaus 2026]]</f>
        <v>1661339.5153550215</v>
      </c>
    </row>
    <row r="171" spans="1:7" x14ac:dyDescent="0.25">
      <c r="A171" s="32">
        <v>560</v>
      </c>
      <c r="B171" s="13" t="s">
        <v>178</v>
      </c>
      <c r="C171" s="164">
        <v>2807763.6069482872</v>
      </c>
      <c r="D171" s="164">
        <v>-55272.018292399785</v>
      </c>
      <c r="E171" s="164">
        <v>-1016837.2262676858</v>
      </c>
      <c r="F171" s="164">
        <v>-15999.158072817347</v>
      </c>
      <c r="G171" s="300">
        <f>Verokompensaatiot[[#This Row],[Korvaukset vuosilta 2010-2023, €]]+Verokompensaatiot[[#This Row],[Veromenetysten korvaus 2024]]+Verokompensaatiot[[#This Row],[Veromenetysten korvaus 2025]]+Verokompensaatiot[[#This Row],[Veromenetysten korvaus 2026]]</f>
        <v>1719655.2043153846</v>
      </c>
    </row>
    <row r="172" spans="1:7" x14ac:dyDescent="0.25">
      <c r="A172" s="32">
        <v>561</v>
      </c>
      <c r="B172" s="13" t="s">
        <v>179</v>
      </c>
      <c r="C172" s="164">
        <v>342227.01655398041</v>
      </c>
      <c r="D172" s="164">
        <v>-2142.8697999763526</v>
      </c>
      <c r="E172" s="164">
        <v>-75319.590254943454</v>
      </c>
      <c r="F172" s="164">
        <v>-367.95998217182819</v>
      </c>
      <c r="G172" s="300">
        <f>Verokompensaatiot[[#This Row],[Korvaukset vuosilta 2010-2023, €]]+Verokompensaatiot[[#This Row],[Veromenetysten korvaus 2024]]+Verokompensaatiot[[#This Row],[Veromenetysten korvaus 2025]]+Verokompensaatiot[[#This Row],[Veromenetysten korvaus 2026]]</f>
        <v>264396.59651688876</v>
      </c>
    </row>
    <row r="173" spans="1:7" x14ac:dyDescent="0.25">
      <c r="A173" s="32">
        <v>562</v>
      </c>
      <c r="B173" s="13" t="s">
        <v>180</v>
      </c>
      <c r="C173" s="164">
        <v>1707001.9478384415</v>
      </c>
      <c r="D173" s="164">
        <v>-48276.357160384076</v>
      </c>
      <c r="E173" s="164">
        <v>-670850.12030170404</v>
      </c>
      <c r="F173" s="164">
        <v>-4662.1388959007254</v>
      </c>
      <c r="G173" s="300">
        <f>Verokompensaatiot[[#This Row],[Korvaukset vuosilta 2010-2023, €]]+Verokompensaatiot[[#This Row],[Veromenetysten korvaus 2024]]+Verokompensaatiot[[#This Row],[Veromenetysten korvaus 2025]]+Verokompensaatiot[[#This Row],[Veromenetysten korvaus 2026]]</f>
        <v>983213.33148045267</v>
      </c>
    </row>
    <row r="174" spans="1:7" x14ac:dyDescent="0.25">
      <c r="A174" s="32">
        <v>563</v>
      </c>
      <c r="B174" s="13" t="s">
        <v>181</v>
      </c>
      <c r="C174" s="164">
        <v>1307424.8951470982</v>
      </c>
      <c r="D174" s="164">
        <v>-10251.256780378637</v>
      </c>
      <c r="E174" s="164">
        <v>-576937.4976678841</v>
      </c>
      <c r="F174" s="164">
        <v>505.79353808863118</v>
      </c>
      <c r="G174" s="300">
        <f>Verokompensaatiot[[#This Row],[Korvaukset vuosilta 2010-2023, €]]+Verokompensaatiot[[#This Row],[Veromenetysten korvaus 2024]]+Verokompensaatiot[[#This Row],[Veromenetysten korvaus 2025]]+Verokompensaatiot[[#This Row],[Veromenetysten korvaus 2026]]</f>
        <v>720741.93423692428</v>
      </c>
    </row>
    <row r="175" spans="1:7" x14ac:dyDescent="0.25">
      <c r="A175" s="32">
        <v>564</v>
      </c>
      <c r="B175" s="13" t="s">
        <v>182</v>
      </c>
      <c r="C175" s="164">
        <v>29128493.766056716</v>
      </c>
      <c r="D175" s="164">
        <v>270795.43636430189</v>
      </c>
      <c r="E175" s="164">
        <v>-11225256.031306293</v>
      </c>
      <c r="F175" s="164">
        <v>-269141.55447862658</v>
      </c>
      <c r="G175" s="300">
        <f>Verokompensaatiot[[#This Row],[Korvaukset vuosilta 2010-2023, €]]+Verokompensaatiot[[#This Row],[Veromenetysten korvaus 2024]]+Verokompensaatiot[[#This Row],[Veromenetysten korvaus 2025]]+Verokompensaatiot[[#This Row],[Veromenetysten korvaus 2026]]</f>
        <v>17904891.616636097</v>
      </c>
    </row>
    <row r="176" spans="1:7" x14ac:dyDescent="0.25">
      <c r="A176" s="32">
        <v>576</v>
      </c>
      <c r="B176" s="13" t="s">
        <v>183</v>
      </c>
      <c r="C176" s="164">
        <v>626308.25840280904</v>
      </c>
      <c r="D176" s="164">
        <v>-10515.611798564159</v>
      </c>
      <c r="E176" s="164">
        <v>-152134.35488930315</v>
      </c>
      <c r="F176" s="164">
        <v>-110.38134266735798</v>
      </c>
      <c r="G176" s="300">
        <f>Verokompensaatiot[[#This Row],[Korvaukset vuosilta 2010-2023, €]]+Verokompensaatiot[[#This Row],[Veromenetysten korvaus 2024]]+Verokompensaatiot[[#This Row],[Veromenetysten korvaus 2025]]+Verokompensaatiot[[#This Row],[Veromenetysten korvaus 2026]]</f>
        <v>463547.91037227435</v>
      </c>
    </row>
    <row r="177" spans="1:7" x14ac:dyDescent="0.25">
      <c r="A177" s="32">
        <v>577</v>
      </c>
      <c r="B177" s="13" t="s">
        <v>184</v>
      </c>
      <c r="C177" s="164">
        <v>1619753.7953696446</v>
      </c>
      <c r="D177" s="164">
        <v>-46012.36310920972</v>
      </c>
      <c r="E177" s="164">
        <v>-803717.37261302478</v>
      </c>
      <c r="F177" s="164">
        <v>-16857.397727383137</v>
      </c>
      <c r="G177" s="300">
        <f>Verokompensaatiot[[#This Row],[Korvaukset vuosilta 2010-2023, €]]+Verokompensaatiot[[#This Row],[Veromenetysten korvaus 2024]]+Verokompensaatiot[[#This Row],[Veromenetysten korvaus 2025]]+Verokompensaatiot[[#This Row],[Veromenetysten korvaus 2026]]</f>
        <v>753166.66192002688</v>
      </c>
    </row>
    <row r="178" spans="1:7" x14ac:dyDescent="0.25">
      <c r="A178" s="32">
        <v>578</v>
      </c>
      <c r="B178" s="13" t="s">
        <v>185</v>
      </c>
      <c r="C178" s="164">
        <v>676025.78812674666</v>
      </c>
      <c r="D178" s="164">
        <v>-11829.880050511338</v>
      </c>
      <c r="E178" s="164">
        <v>-215720.3322184791</v>
      </c>
      <c r="F178" s="164">
        <v>366.58388386351032</v>
      </c>
      <c r="G178" s="300">
        <f>Verokompensaatiot[[#This Row],[Korvaukset vuosilta 2010-2023, €]]+Verokompensaatiot[[#This Row],[Veromenetysten korvaus 2024]]+Verokompensaatiot[[#This Row],[Veromenetysten korvaus 2025]]+Verokompensaatiot[[#This Row],[Veromenetysten korvaus 2026]]</f>
        <v>448842.15974161972</v>
      </c>
    </row>
    <row r="179" spans="1:7" x14ac:dyDescent="0.25">
      <c r="A179" s="32">
        <v>580</v>
      </c>
      <c r="B179" s="13" t="s">
        <v>186</v>
      </c>
      <c r="C179" s="164">
        <v>1033549.7310828343</v>
      </c>
      <c r="D179" s="164">
        <v>-8083.8061279057129</v>
      </c>
      <c r="E179" s="164">
        <v>-299758.23489133362</v>
      </c>
      <c r="F179" s="164">
        <v>1010.476492492637</v>
      </c>
      <c r="G179" s="300">
        <f>Verokompensaatiot[[#This Row],[Korvaukset vuosilta 2010-2023, €]]+Verokompensaatiot[[#This Row],[Veromenetysten korvaus 2024]]+Verokompensaatiot[[#This Row],[Veromenetysten korvaus 2025]]+Verokompensaatiot[[#This Row],[Veromenetysten korvaus 2026]]</f>
        <v>726718.16655608756</v>
      </c>
    </row>
    <row r="180" spans="1:7" x14ac:dyDescent="0.25">
      <c r="A180" s="32">
        <v>581</v>
      </c>
      <c r="B180" s="13" t="s">
        <v>187</v>
      </c>
      <c r="C180" s="164">
        <v>1238202.8315967713</v>
      </c>
      <c r="D180" s="164">
        <v>-13725.337588587807</v>
      </c>
      <c r="E180" s="164">
        <v>-479740.29109469714</v>
      </c>
      <c r="F180" s="164">
        <v>-1573.8066406201465</v>
      </c>
      <c r="G180" s="300">
        <f>Verokompensaatiot[[#This Row],[Korvaukset vuosilta 2010-2023, €]]+Verokompensaatiot[[#This Row],[Veromenetysten korvaus 2024]]+Verokompensaatiot[[#This Row],[Veromenetysten korvaus 2025]]+Verokompensaatiot[[#This Row],[Veromenetysten korvaus 2026]]</f>
        <v>743163.39627286629</v>
      </c>
    </row>
    <row r="181" spans="1:7" x14ac:dyDescent="0.25">
      <c r="A181" s="32">
        <v>583</v>
      </c>
      <c r="B181" s="13" t="s">
        <v>188</v>
      </c>
      <c r="C181" s="164">
        <v>191959.12275273213</v>
      </c>
      <c r="D181" s="164">
        <v>-441.03565210003239</v>
      </c>
      <c r="E181" s="164">
        <v>-76649.116688175665</v>
      </c>
      <c r="F181" s="164">
        <v>117.10601962459432</v>
      </c>
      <c r="G181" s="300">
        <f>Verokompensaatiot[[#This Row],[Korvaukset vuosilta 2010-2023, €]]+Verokompensaatiot[[#This Row],[Veromenetysten korvaus 2024]]+Verokompensaatiot[[#This Row],[Veromenetysten korvaus 2025]]+Verokompensaatiot[[#This Row],[Veromenetysten korvaus 2026]]</f>
        <v>114986.07643208104</v>
      </c>
    </row>
    <row r="182" spans="1:7" x14ac:dyDescent="0.25">
      <c r="A182" s="32">
        <v>584</v>
      </c>
      <c r="B182" s="13" t="s">
        <v>189</v>
      </c>
      <c r="C182" s="164">
        <v>544264.87358014286</v>
      </c>
      <c r="D182" s="164">
        <v>3381.729380000952</v>
      </c>
      <c r="E182" s="164">
        <v>-175756.72388556966</v>
      </c>
      <c r="F182" s="164">
        <v>154.97014265515048</v>
      </c>
      <c r="G182" s="300">
        <f>Verokompensaatiot[[#This Row],[Korvaukset vuosilta 2010-2023, €]]+Verokompensaatiot[[#This Row],[Veromenetysten korvaus 2024]]+Verokompensaatiot[[#This Row],[Veromenetysten korvaus 2025]]+Verokompensaatiot[[#This Row],[Veromenetysten korvaus 2026]]</f>
        <v>372044.84921722929</v>
      </c>
    </row>
    <row r="183" spans="1:7" x14ac:dyDescent="0.25">
      <c r="A183" s="32">
        <v>592</v>
      </c>
      <c r="B183" s="13" t="s">
        <v>190</v>
      </c>
      <c r="C183" s="164">
        <v>694864.69179638941</v>
      </c>
      <c r="D183" s="164">
        <v>-21109.301594785644</v>
      </c>
      <c r="E183" s="164">
        <v>-298740.50773450249</v>
      </c>
      <c r="F183" s="164">
        <v>-3336.8424843251109</v>
      </c>
      <c r="G183" s="300">
        <f>Verokompensaatiot[[#This Row],[Korvaukset vuosilta 2010-2023, €]]+Verokompensaatiot[[#This Row],[Veromenetysten korvaus 2024]]+Verokompensaatiot[[#This Row],[Veromenetysten korvaus 2025]]+Verokompensaatiot[[#This Row],[Veromenetysten korvaus 2026]]</f>
        <v>371678.03998277616</v>
      </c>
    </row>
    <row r="184" spans="1:7" x14ac:dyDescent="0.25">
      <c r="A184" s="32">
        <v>593</v>
      </c>
      <c r="B184" s="13" t="s">
        <v>191</v>
      </c>
      <c r="C184" s="164">
        <v>3330180.2490723021</v>
      </c>
      <c r="D184" s="164">
        <v>-7996.8048801974837</v>
      </c>
      <c r="E184" s="164">
        <v>-1277358.2407457337</v>
      </c>
      <c r="F184" s="164">
        <v>-3769.5276377320115</v>
      </c>
      <c r="G184" s="300">
        <f>Verokompensaatiot[[#This Row],[Korvaukset vuosilta 2010-2023, €]]+Verokompensaatiot[[#This Row],[Veromenetysten korvaus 2024]]+Verokompensaatiot[[#This Row],[Veromenetysten korvaus 2025]]+Verokompensaatiot[[#This Row],[Veromenetysten korvaus 2026]]</f>
        <v>2041055.6758086388</v>
      </c>
    </row>
    <row r="185" spans="1:7" x14ac:dyDescent="0.25">
      <c r="A185" s="32">
        <v>595</v>
      </c>
      <c r="B185" s="13" t="s">
        <v>192</v>
      </c>
      <c r="C185" s="164">
        <v>972282.43669580948</v>
      </c>
      <c r="D185" s="164">
        <v>-6780.1428213591535</v>
      </c>
      <c r="E185" s="164">
        <v>-219232.39687835469</v>
      </c>
      <c r="F185" s="164">
        <v>1356.5148238647835</v>
      </c>
      <c r="G185" s="300">
        <f>Verokompensaatiot[[#This Row],[Korvaukset vuosilta 2010-2023, €]]+Verokompensaatiot[[#This Row],[Veromenetysten korvaus 2024]]+Verokompensaatiot[[#This Row],[Veromenetysten korvaus 2025]]+Verokompensaatiot[[#This Row],[Veromenetysten korvaus 2026]]</f>
        <v>747626.41181996046</v>
      </c>
    </row>
    <row r="186" spans="1:7" x14ac:dyDescent="0.25">
      <c r="A186" s="32">
        <v>598</v>
      </c>
      <c r="B186" s="13" t="s">
        <v>193</v>
      </c>
      <c r="C186" s="164">
        <v>3057466.6288290229</v>
      </c>
      <c r="D186" s="164">
        <v>18968.423896229855</v>
      </c>
      <c r="E186" s="164">
        <v>-1441341.3839051221</v>
      </c>
      <c r="F186" s="164">
        <v>-6227.0665251019182</v>
      </c>
      <c r="G186" s="300">
        <f>Verokompensaatiot[[#This Row],[Korvaukset vuosilta 2010-2023, €]]+Verokompensaatiot[[#This Row],[Veromenetysten korvaus 2024]]+Verokompensaatiot[[#This Row],[Veromenetysten korvaus 2025]]+Verokompensaatiot[[#This Row],[Veromenetysten korvaus 2026]]</f>
        <v>1628866.6022950287</v>
      </c>
    </row>
    <row r="187" spans="1:7" x14ac:dyDescent="0.25">
      <c r="A187" s="32">
        <v>599</v>
      </c>
      <c r="B187" s="13" t="s">
        <v>194</v>
      </c>
      <c r="C187" s="164">
        <v>2039832.4276491953</v>
      </c>
      <c r="D187" s="164">
        <v>763.41020902849777</v>
      </c>
      <c r="E187" s="164">
        <v>-894970.76060114545</v>
      </c>
      <c r="F187" s="164">
        <v>-512.02570966682936</v>
      </c>
      <c r="G187" s="300">
        <f>Verokompensaatiot[[#This Row],[Korvaukset vuosilta 2010-2023, €]]+Verokompensaatiot[[#This Row],[Veromenetysten korvaus 2024]]+Verokompensaatiot[[#This Row],[Veromenetysten korvaus 2025]]+Verokompensaatiot[[#This Row],[Veromenetysten korvaus 2026]]</f>
        <v>1145113.0515474116</v>
      </c>
    </row>
    <row r="188" spans="1:7" x14ac:dyDescent="0.25">
      <c r="A188" s="32">
        <v>601</v>
      </c>
      <c r="B188" s="13" t="s">
        <v>195</v>
      </c>
      <c r="C188" s="164">
        <v>858001.98963607987</v>
      </c>
      <c r="D188" s="164">
        <v>-147.54206033757691</v>
      </c>
      <c r="E188" s="164">
        <v>-243805.40976550116</v>
      </c>
      <c r="F188" s="164">
        <v>620.46907988062821</v>
      </c>
      <c r="G188" s="300">
        <f>Verokompensaatiot[[#This Row],[Korvaukset vuosilta 2010-2023, €]]+Verokompensaatiot[[#This Row],[Veromenetysten korvaus 2024]]+Verokompensaatiot[[#This Row],[Veromenetysten korvaus 2025]]+Verokompensaatiot[[#This Row],[Veromenetysten korvaus 2026]]</f>
        <v>614669.50689012173</v>
      </c>
    </row>
    <row r="189" spans="1:7" x14ac:dyDescent="0.25">
      <c r="A189" s="32">
        <v>604</v>
      </c>
      <c r="B189" s="13" t="s">
        <v>196</v>
      </c>
      <c r="C189" s="164">
        <v>2135859.3612966966</v>
      </c>
      <c r="D189" s="164">
        <v>-16198.816704595545</v>
      </c>
      <c r="E189" s="164">
        <v>-1367197.5450973599</v>
      </c>
      <c r="F189" s="164">
        <v>-58823.159883061177</v>
      </c>
      <c r="G189" s="300">
        <f>Verokompensaatiot[[#This Row],[Korvaukset vuosilta 2010-2023, €]]+Verokompensaatiot[[#This Row],[Veromenetysten korvaus 2024]]+Verokompensaatiot[[#This Row],[Veromenetysten korvaus 2025]]+Verokompensaatiot[[#This Row],[Veromenetysten korvaus 2026]]</f>
        <v>693639.83961168001</v>
      </c>
    </row>
    <row r="190" spans="1:7" x14ac:dyDescent="0.25">
      <c r="A190" s="32">
        <v>607</v>
      </c>
      <c r="B190" s="13" t="s">
        <v>197</v>
      </c>
      <c r="C190" s="164">
        <v>938647.58690160885</v>
      </c>
      <c r="D190" s="164">
        <v>-5764.2108516378266</v>
      </c>
      <c r="E190" s="164">
        <v>-255956.46639578592</v>
      </c>
      <c r="F190" s="164">
        <v>-95.570648811107603</v>
      </c>
      <c r="G190" s="300">
        <f>Verokompensaatiot[[#This Row],[Korvaukset vuosilta 2010-2023, €]]+Verokompensaatiot[[#This Row],[Veromenetysten korvaus 2024]]+Verokompensaatiot[[#This Row],[Veromenetysten korvaus 2025]]+Verokompensaatiot[[#This Row],[Veromenetysten korvaus 2026]]</f>
        <v>676831.339005374</v>
      </c>
    </row>
    <row r="191" spans="1:7" x14ac:dyDescent="0.25">
      <c r="A191" s="32">
        <v>608</v>
      </c>
      <c r="B191" s="13" t="s">
        <v>198</v>
      </c>
      <c r="C191" s="164">
        <v>418388.12446064875</v>
      </c>
      <c r="D191" s="164">
        <v>-5103.6667095825051</v>
      </c>
      <c r="E191" s="164">
        <v>-191847.54161869531</v>
      </c>
      <c r="F191" s="164">
        <v>-69.617841356581636</v>
      </c>
      <c r="G191" s="300">
        <f>Verokompensaatiot[[#This Row],[Korvaukset vuosilta 2010-2023, €]]+Verokompensaatiot[[#This Row],[Veromenetysten korvaus 2024]]+Verokompensaatiot[[#This Row],[Veromenetysten korvaus 2025]]+Verokompensaatiot[[#This Row],[Veromenetysten korvaus 2026]]</f>
        <v>221367.29829101436</v>
      </c>
    </row>
    <row r="192" spans="1:7" x14ac:dyDescent="0.25">
      <c r="A192" s="32">
        <v>609</v>
      </c>
      <c r="B192" s="13" t="s">
        <v>199</v>
      </c>
      <c r="C192" s="164">
        <v>13537031.482079029</v>
      </c>
      <c r="D192" s="164">
        <v>5330.3636550249103</v>
      </c>
      <c r="E192" s="164">
        <v>-5781676.0786911966</v>
      </c>
      <c r="F192" s="164">
        <v>-44466.002801857801</v>
      </c>
      <c r="G192" s="300">
        <f>Verokompensaatiot[[#This Row],[Korvaukset vuosilta 2010-2023, €]]+Verokompensaatiot[[#This Row],[Veromenetysten korvaus 2024]]+Verokompensaatiot[[#This Row],[Veromenetysten korvaus 2025]]+Verokompensaatiot[[#This Row],[Veromenetysten korvaus 2026]]</f>
        <v>7716219.7642409997</v>
      </c>
    </row>
    <row r="193" spans="1:7" x14ac:dyDescent="0.25">
      <c r="A193" s="301">
        <v>611</v>
      </c>
      <c r="B193" s="13" t="s">
        <v>200</v>
      </c>
      <c r="C193" s="164">
        <v>758884.41692466103</v>
      </c>
      <c r="D193" s="164">
        <v>-39242.977017067096</v>
      </c>
      <c r="E193" s="164">
        <v>-320337.31431608251</v>
      </c>
      <c r="F193" s="164">
        <v>-13369.444891526009</v>
      </c>
      <c r="G193" s="300">
        <f>Verokompensaatiot[[#This Row],[Korvaukset vuosilta 2010-2023, €]]+Verokompensaatiot[[#This Row],[Veromenetysten korvaus 2024]]+Verokompensaatiot[[#This Row],[Veromenetysten korvaus 2025]]+Verokompensaatiot[[#This Row],[Veromenetysten korvaus 2026]]</f>
        <v>385934.68069998536</v>
      </c>
    </row>
    <row r="194" spans="1:7" x14ac:dyDescent="0.25">
      <c r="A194" s="32">
        <v>614</v>
      </c>
      <c r="B194" s="13" t="s">
        <v>201</v>
      </c>
      <c r="C194" s="164">
        <v>765773.22457206785</v>
      </c>
      <c r="D194" s="164">
        <v>3227.7093184630639</v>
      </c>
      <c r="E194" s="164">
        <v>-195078.86518612946</v>
      </c>
      <c r="F194" s="164">
        <v>238.9141899787551</v>
      </c>
      <c r="G194" s="300">
        <f>Verokompensaatiot[[#This Row],[Korvaukset vuosilta 2010-2023, €]]+Verokompensaatiot[[#This Row],[Veromenetysten korvaus 2024]]+Verokompensaatiot[[#This Row],[Veromenetysten korvaus 2025]]+Verokompensaatiot[[#This Row],[Veromenetysten korvaus 2026]]</f>
        <v>574160.98289438023</v>
      </c>
    </row>
    <row r="195" spans="1:7" x14ac:dyDescent="0.25">
      <c r="A195" s="32">
        <v>615</v>
      </c>
      <c r="B195" s="13" t="s">
        <v>202</v>
      </c>
      <c r="C195" s="164">
        <v>1559906.3044823692</v>
      </c>
      <c r="D195" s="164">
        <v>-2839.2779425589997</v>
      </c>
      <c r="E195" s="164">
        <v>-510157.63249343925</v>
      </c>
      <c r="F195" s="164">
        <v>1176.9956211575404</v>
      </c>
      <c r="G195" s="300">
        <f>Verokompensaatiot[[#This Row],[Korvaukset vuosilta 2010-2023, €]]+Verokompensaatiot[[#This Row],[Veromenetysten korvaus 2024]]+Verokompensaatiot[[#This Row],[Veromenetysten korvaus 2025]]+Verokompensaatiot[[#This Row],[Veromenetysten korvaus 2026]]</f>
        <v>1048086.3896675286</v>
      </c>
    </row>
    <row r="196" spans="1:7" x14ac:dyDescent="0.25">
      <c r="A196" s="32">
        <v>616</v>
      </c>
      <c r="B196" s="13" t="s">
        <v>203</v>
      </c>
      <c r="C196" s="164">
        <v>391264.80938673951</v>
      </c>
      <c r="D196" s="164">
        <v>-11116.095694455018</v>
      </c>
      <c r="E196" s="164">
        <v>-140343.84664111011</v>
      </c>
      <c r="F196" s="164">
        <v>-2698.323959680491</v>
      </c>
      <c r="G196" s="300">
        <f>Verokompensaatiot[[#This Row],[Korvaukset vuosilta 2010-2023, €]]+Verokompensaatiot[[#This Row],[Veromenetysten korvaus 2024]]+Verokompensaatiot[[#This Row],[Veromenetysten korvaus 2025]]+Verokompensaatiot[[#This Row],[Veromenetysten korvaus 2026]]</f>
        <v>237106.54309149389</v>
      </c>
    </row>
    <row r="197" spans="1:7" x14ac:dyDescent="0.25">
      <c r="A197" s="32">
        <v>619</v>
      </c>
      <c r="B197" s="13" t="s">
        <v>204</v>
      </c>
      <c r="C197" s="164">
        <v>692332.35488204192</v>
      </c>
      <c r="D197" s="164">
        <v>-3520.836632194194</v>
      </c>
      <c r="E197" s="164">
        <v>-128982.09074987115</v>
      </c>
      <c r="F197" s="164">
        <v>389.8158031956462</v>
      </c>
      <c r="G197" s="300">
        <f>Verokompensaatiot[[#This Row],[Korvaukset vuosilta 2010-2023, €]]+Verokompensaatiot[[#This Row],[Veromenetysten korvaus 2024]]+Verokompensaatiot[[#This Row],[Veromenetysten korvaus 2025]]+Verokompensaatiot[[#This Row],[Veromenetysten korvaus 2026]]</f>
        <v>560219.24330317229</v>
      </c>
    </row>
    <row r="198" spans="1:7" x14ac:dyDescent="0.25">
      <c r="A198" s="32">
        <v>620</v>
      </c>
      <c r="B198" s="13" t="s">
        <v>205</v>
      </c>
      <c r="C198" s="164">
        <v>592880.19126909296</v>
      </c>
      <c r="D198" s="164">
        <v>-1875.5753370449092</v>
      </c>
      <c r="E198" s="164">
        <v>-141835.77889578548</v>
      </c>
      <c r="F198" s="164">
        <v>716.74845234111899</v>
      </c>
      <c r="G198" s="300">
        <f>Verokompensaatiot[[#This Row],[Korvaukset vuosilta 2010-2023, €]]+Verokompensaatiot[[#This Row],[Veromenetysten korvaus 2024]]+Verokompensaatiot[[#This Row],[Veromenetysten korvaus 2025]]+Verokompensaatiot[[#This Row],[Veromenetysten korvaus 2026]]</f>
        <v>449885.58548860374</v>
      </c>
    </row>
    <row r="199" spans="1:7" x14ac:dyDescent="0.25">
      <c r="A199" s="32">
        <v>623</v>
      </c>
      <c r="B199" s="13" t="s">
        <v>206</v>
      </c>
      <c r="C199" s="164">
        <v>477548.71115935524</v>
      </c>
      <c r="D199" s="164">
        <v>-3011.6420900786516</v>
      </c>
      <c r="E199" s="164">
        <v>-70711.72605428203</v>
      </c>
      <c r="F199" s="164">
        <v>-765.64341468382827</v>
      </c>
      <c r="G199" s="300">
        <f>Verokompensaatiot[[#This Row],[Korvaukset vuosilta 2010-2023, €]]+Verokompensaatiot[[#This Row],[Veromenetysten korvaus 2024]]+Verokompensaatiot[[#This Row],[Veromenetysten korvaus 2025]]+Verokompensaatiot[[#This Row],[Veromenetysten korvaus 2026]]</f>
        <v>403059.69960031071</v>
      </c>
    </row>
    <row r="200" spans="1:7" x14ac:dyDescent="0.25">
      <c r="A200" s="32">
        <v>624</v>
      </c>
      <c r="B200" s="13" t="s">
        <v>207</v>
      </c>
      <c r="C200" s="164">
        <v>739756.86131195817</v>
      </c>
      <c r="D200" s="164">
        <v>-25112.735155243034</v>
      </c>
      <c r="E200" s="164">
        <v>-330074.73588737159</v>
      </c>
      <c r="F200" s="164">
        <v>-5967.565774007473</v>
      </c>
      <c r="G200" s="300">
        <f>Verokompensaatiot[[#This Row],[Korvaukset vuosilta 2010-2023, €]]+Verokompensaatiot[[#This Row],[Veromenetysten korvaus 2024]]+Verokompensaatiot[[#This Row],[Veromenetysten korvaus 2025]]+Verokompensaatiot[[#This Row],[Veromenetysten korvaus 2026]]</f>
        <v>378601.82449533604</v>
      </c>
    </row>
    <row r="201" spans="1:7" x14ac:dyDescent="0.25">
      <c r="A201" s="32">
        <v>625</v>
      </c>
      <c r="B201" s="13" t="s">
        <v>208</v>
      </c>
      <c r="C201" s="164">
        <v>563298.79902610555</v>
      </c>
      <c r="D201" s="164">
        <v>-6041.3908384857286</v>
      </c>
      <c r="E201" s="164">
        <v>-166613.22381855772</v>
      </c>
      <c r="F201" s="164">
        <v>266.05361972742338</v>
      </c>
      <c r="G201" s="300">
        <f>Verokompensaatiot[[#This Row],[Korvaukset vuosilta 2010-2023, €]]+Verokompensaatiot[[#This Row],[Veromenetysten korvaus 2024]]+Verokompensaatiot[[#This Row],[Veromenetysten korvaus 2025]]+Verokompensaatiot[[#This Row],[Veromenetysten korvaus 2026]]</f>
        <v>390910.23798878962</v>
      </c>
    </row>
    <row r="202" spans="1:7" x14ac:dyDescent="0.25">
      <c r="A202" s="32">
        <v>626</v>
      </c>
      <c r="B202" s="13" t="s">
        <v>209</v>
      </c>
      <c r="C202" s="164">
        <v>958856.20401978446</v>
      </c>
      <c r="D202" s="164">
        <v>-913.8016317605834</v>
      </c>
      <c r="E202" s="164">
        <v>-285954.03877505008</v>
      </c>
      <c r="F202" s="164">
        <v>-183.6403382340836</v>
      </c>
      <c r="G202" s="300">
        <f>Verokompensaatiot[[#This Row],[Korvaukset vuosilta 2010-2023, €]]+Verokompensaatiot[[#This Row],[Veromenetysten korvaus 2024]]+Verokompensaatiot[[#This Row],[Veromenetysten korvaus 2025]]+Verokompensaatiot[[#This Row],[Veromenetysten korvaus 2026]]</f>
        <v>671804.72327473969</v>
      </c>
    </row>
    <row r="203" spans="1:7" x14ac:dyDescent="0.25">
      <c r="A203" s="32">
        <v>630</v>
      </c>
      <c r="B203" s="13" t="s">
        <v>210</v>
      </c>
      <c r="C203" s="164">
        <v>293457.79005564051</v>
      </c>
      <c r="D203" s="164">
        <v>1582.1644145842192</v>
      </c>
      <c r="E203" s="164">
        <v>-84037.996331267816</v>
      </c>
      <c r="F203" s="164">
        <v>-18.244877629211107</v>
      </c>
      <c r="G203" s="300">
        <f>Verokompensaatiot[[#This Row],[Korvaukset vuosilta 2010-2023, €]]+Verokompensaatiot[[#This Row],[Veromenetysten korvaus 2024]]+Verokompensaatiot[[#This Row],[Veromenetysten korvaus 2025]]+Verokompensaatiot[[#This Row],[Veromenetysten korvaus 2026]]</f>
        <v>210983.71326132771</v>
      </c>
    </row>
    <row r="204" spans="1:7" x14ac:dyDescent="0.25">
      <c r="A204" s="32">
        <v>631</v>
      </c>
      <c r="B204" s="13" t="s">
        <v>211</v>
      </c>
      <c r="C204" s="164">
        <v>344417.13611322758</v>
      </c>
      <c r="D204" s="164">
        <v>-11167.013262571138</v>
      </c>
      <c r="E204" s="164">
        <v>-160565.65042111321</v>
      </c>
      <c r="F204" s="164">
        <v>-861.15337699373492</v>
      </c>
      <c r="G204" s="300">
        <f>Verokompensaatiot[[#This Row],[Korvaukset vuosilta 2010-2023, €]]+Verokompensaatiot[[#This Row],[Veromenetysten korvaus 2024]]+Verokompensaatiot[[#This Row],[Veromenetysten korvaus 2025]]+Verokompensaatiot[[#This Row],[Veromenetysten korvaus 2026]]</f>
        <v>171823.31905254952</v>
      </c>
    </row>
    <row r="205" spans="1:7" x14ac:dyDescent="0.25">
      <c r="A205" s="32">
        <v>635</v>
      </c>
      <c r="B205" s="13" t="s">
        <v>212</v>
      </c>
      <c r="C205" s="164">
        <v>1272187.3641265314</v>
      </c>
      <c r="D205" s="164">
        <v>-33444.399860024489</v>
      </c>
      <c r="E205" s="164">
        <v>-416325.49399629422</v>
      </c>
      <c r="F205" s="164">
        <v>-3301.6701196038252</v>
      </c>
      <c r="G205" s="300">
        <f>Verokompensaatiot[[#This Row],[Korvaukset vuosilta 2010-2023, €]]+Verokompensaatiot[[#This Row],[Veromenetysten korvaus 2024]]+Verokompensaatiot[[#This Row],[Veromenetysten korvaus 2025]]+Verokompensaatiot[[#This Row],[Veromenetysten korvaus 2026]]</f>
        <v>819115.80015060888</v>
      </c>
    </row>
    <row r="206" spans="1:7" x14ac:dyDescent="0.25">
      <c r="A206" s="32">
        <v>636</v>
      </c>
      <c r="B206" s="13" t="s">
        <v>213</v>
      </c>
      <c r="C206" s="164">
        <v>1772192.3552646744</v>
      </c>
      <c r="D206" s="164">
        <v>-33709.773266676566</v>
      </c>
      <c r="E206" s="164">
        <v>-472262.10746194143</v>
      </c>
      <c r="F206" s="164">
        <v>-3926.9248479171133</v>
      </c>
      <c r="G206" s="300">
        <f>Verokompensaatiot[[#This Row],[Korvaukset vuosilta 2010-2023, €]]+Verokompensaatiot[[#This Row],[Veromenetysten korvaus 2024]]+Verokompensaatiot[[#This Row],[Veromenetysten korvaus 2025]]+Verokompensaatiot[[#This Row],[Veromenetysten korvaus 2026]]</f>
        <v>1262293.5496881392</v>
      </c>
    </row>
    <row r="207" spans="1:7" x14ac:dyDescent="0.25">
      <c r="A207" s="32">
        <v>638</v>
      </c>
      <c r="B207" s="13" t="s">
        <v>214</v>
      </c>
      <c r="C207" s="164">
        <v>7464233.6631018911</v>
      </c>
      <c r="D207" s="164">
        <v>-139313.11942067801</v>
      </c>
      <c r="E207" s="164">
        <v>-2627086.3669178807</v>
      </c>
      <c r="F207" s="164">
        <v>-119704.40550473674</v>
      </c>
      <c r="G207" s="300">
        <f>Verokompensaatiot[[#This Row],[Korvaukset vuosilta 2010-2023, €]]+Verokompensaatiot[[#This Row],[Veromenetysten korvaus 2024]]+Verokompensaatiot[[#This Row],[Veromenetysten korvaus 2025]]+Verokompensaatiot[[#This Row],[Veromenetysten korvaus 2026]]</f>
        <v>4578129.7712585945</v>
      </c>
    </row>
    <row r="208" spans="1:7" x14ac:dyDescent="0.25">
      <c r="A208" s="32">
        <v>678</v>
      </c>
      <c r="B208" s="13" t="s">
        <v>215</v>
      </c>
      <c r="C208" s="164">
        <v>3472366.0037305513</v>
      </c>
      <c r="D208" s="164">
        <v>-17280.547611528971</v>
      </c>
      <c r="E208" s="164">
        <v>-1691930.8021204786</v>
      </c>
      <c r="F208" s="164">
        <v>-1438.4941386109087</v>
      </c>
      <c r="G208" s="300">
        <f>Verokompensaatiot[[#This Row],[Korvaukset vuosilta 2010-2023, €]]+Verokompensaatiot[[#This Row],[Veromenetysten korvaus 2024]]+Verokompensaatiot[[#This Row],[Veromenetysten korvaus 2025]]+Verokompensaatiot[[#This Row],[Veromenetysten korvaus 2026]]</f>
        <v>1761716.1598599327</v>
      </c>
    </row>
    <row r="209" spans="1:7" x14ac:dyDescent="0.25">
      <c r="A209" s="32">
        <v>680</v>
      </c>
      <c r="B209" s="13" t="s">
        <v>216</v>
      </c>
      <c r="C209" s="164">
        <v>3437295.6144646946</v>
      </c>
      <c r="D209" s="164">
        <v>-8876.3631779418429</v>
      </c>
      <c r="E209" s="164">
        <v>-1592461.9885869548</v>
      </c>
      <c r="F209" s="164">
        <v>-33425.744517540807</v>
      </c>
      <c r="G209" s="300">
        <f>Verokompensaatiot[[#This Row],[Korvaukset vuosilta 2010-2023, €]]+Verokompensaatiot[[#This Row],[Veromenetysten korvaus 2024]]+Verokompensaatiot[[#This Row],[Veromenetysten korvaus 2025]]+Verokompensaatiot[[#This Row],[Veromenetysten korvaus 2026]]</f>
        <v>1802531.5181822574</v>
      </c>
    </row>
    <row r="210" spans="1:7" x14ac:dyDescent="0.25">
      <c r="A210" s="32">
        <v>681</v>
      </c>
      <c r="B210" s="13" t="s">
        <v>217</v>
      </c>
      <c r="C210" s="164">
        <v>805669.3802147815</v>
      </c>
      <c r="D210" s="164">
        <v>-3647.2257864315234</v>
      </c>
      <c r="E210" s="164">
        <v>-197661.79420138116</v>
      </c>
      <c r="F210" s="164">
        <v>-291.31555860816155</v>
      </c>
      <c r="G210" s="300">
        <f>Verokompensaatiot[[#This Row],[Korvaukset vuosilta 2010-2023, €]]+Verokompensaatiot[[#This Row],[Veromenetysten korvaus 2024]]+Verokompensaatiot[[#This Row],[Veromenetysten korvaus 2025]]+Verokompensaatiot[[#This Row],[Veromenetysten korvaus 2026]]</f>
        <v>604069.04466836061</v>
      </c>
    </row>
    <row r="211" spans="1:7" x14ac:dyDescent="0.25">
      <c r="A211" s="32">
        <v>683</v>
      </c>
      <c r="B211" s="13" t="s">
        <v>218</v>
      </c>
      <c r="C211" s="164">
        <v>759963.97848509136</v>
      </c>
      <c r="D211" s="164">
        <v>2195.8263855824698</v>
      </c>
      <c r="E211" s="164">
        <v>-195407.89511294136</v>
      </c>
      <c r="F211" s="164">
        <v>729.55998132167167</v>
      </c>
      <c r="G211" s="300">
        <f>Verokompensaatiot[[#This Row],[Korvaukset vuosilta 2010-2023, €]]+Verokompensaatiot[[#This Row],[Veromenetysten korvaus 2024]]+Verokompensaatiot[[#This Row],[Veromenetysten korvaus 2025]]+Verokompensaatiot[[#This Row],[Veromenetysten korvaus 2026]]</f>
        <v>567481.4697390541</v>
      </c>
    </row>
    <row r="212" spans="1:7" x14ac:dyDescent="0.25">
      <c r="A212" s="32">
        <v>684</v>
      </c>
      <c r="B212" s="13" t="s">
        <v>219</v>
      </c>
      <c r="C212" s="164">
        <v>7040812.967825627</v>
      </c>
      <c r="D212" s="164">
        <v>-46326.868723353313</v>
      </c>
      <c r="E212" s="164">
        <v>-2181687.1836593277</v>
      </c>
      <c r="F212" s="164">
        <v>-17894.554369908474</v>
      </c>
      <c r="G212" s="300">
        <f>Verokompensaatiot[[#This Row],[Korvaukset vuosilta 2010-2023, €]]+Verokompensaatiot[[#This Row],[Veromenetysten korvaus 2024]]+Verokompensaatiot[[#This Row],[Veromenetysten korvaus 2025]]+Verokompensaatiot[[#This Row],[Veromenetysten korvaus 2026]]</f>
        <v>4794904.3610730367</v>
      </c>
    </row>
    <row r="213" spans="1:7" x14ac:dyDescent="0.25">
      <c r="A213" s="32">
        <v>686</v>
      </c>
      <c r="B213" s="13" t="s">
        <v>220</v>
      </c>
      <c r="C213" s="164">
        <v>672707.59369978006</v>
      </c>
      <c r="D213" s="164">
        <v>-5763.5498863852827</v>
      </c>
      <c r="E213" s="164">
        <v>-197957.1715439042</v>
      </c>
      <c r="F213" s="164">
        <v>-172.80112021905242</v>
      </c>
      <c r="G213" s="300">
        <f>Verokompensaatiot[[#This Row],[Korvaukset vuosilta 2010-2023, €]]+Verokompensaatiot[[#This Row],[Veromenetysten korvaus 2024]]+Verokompensaatiot[[#This Row],[Veromenetysten korvaus 2025]]+Verokompensaatiot[[#This Row],[Veromenetysten korvaus 2026]]</f>
        <v>468814.07114927145</v>
      </c>
    </row>
    <row r="214" spans="1:7" x14ac:dyDescent="0.25">
      <c r="A214" s="32">
        <v>687</v>
      </c>
      <c r="B214" s="13" t="s">
        <v>221</v>
      </c>
      <c r="C214" s="164">
        <v>376032.70872593054</v>
      </c>
      <c r="D214" s="164">
        <v>997.98261103500727</v>
      </c>
      <c r="E214" s="164">
        <v>-84336.951951624855</v>
      </c>
      <c r="F214" s="164">
        <v>356.53770988603986</v>
      </c>
      <c r="G214" s="300">
        <f>Verokompensaatiot[[#This Row],[Korvaukset vuosilta 2010-2023, €]]+Verokompensaatiot[[#This Row],[Veromenetysten korvaus 2024]]+Verokompensaatiot[[#This Row],[Veromenetysten korvaus 2025]]+Verokompensaatiot[[#This Row],[Veromenetysten korvaus 2026]]</f>
        <v>293050.27709522675</v>
      </c>
    </row>
    <row r="215" spans="1:7" x14ac:dyDescent="0.25">
      <c r="A215" s="32">
        <v>689</v>
      </c>
      <c r="B215" s="13" t="s">
        <v>222</v>
      </c>
      <c r="C215" s="164">
        <v>595411.99035538943</v>
      </c>
      <c r="D215" s="164">
        <v>-6980.7495428664679</v>
      </c>
      <c r="E215" s="164">
        <v>-160446.67180962084</v>
      </c>
      <c r="F215" s="164">
        <v>146.36234550120417</v>
      </c>
      <c r="G215" s="300">
        <f>Verokompensaatiot[[#This Row],[Korvaukset vuosilta 2010-2023, €]]+Verokompensaatiot[[#This Row],[Veromenetysten korvaus 2024]]+Verokompensaatiot[[#This Row],[Veromenetysten korvaus 2025]]+Verokompensaatiot[[#This Row],[Veromenetysten korvaus 2026]]</f>
        <v>428130.93134840333</v>
      </c>
    </row>
    <row r="216" spans="1:7" x14ac:dyDescent="0.25">
      <c r="A216" s="32">
        <v>691</v>
      </c>
      <c r="B216" s="13" t="s">
        <v>223</v>
      </c>
      <c r="C216" s="164">
        <v>640960.05842737365</v>
      </c>
      <c r="D216" s="164">
        <v>889.16465889832762</v>
      </c>
      <c r="E216" s="164">
        <v>-191010.3575226258</v>
      </c>
      <c r="F216" s="164">
        <v>704.75137989315044</v>
      </c>
      <c r="G216" s="300">
        <f>Verokompensaatiot[[#This Row],[Korvaukset vuosilta 2010-2023, €]]+Verokompensaatiot[[#This Row],[Veromenetysten korvaus 2024]]+Verokompensaatiot[[#This Row],[Veromenetysten korvaus 2025]]+Verokompensaatiot[[#This Row],[Veromenetysten korvaus 2026]]</f>
        <v>451543.61694353935</v>
      </c>
    </row>
    <row r="217" spans="1:7" x14ac:dyDescent="0.25">
      <c r="A217" s="32">
        <v>694</v>
      </c>
      <c r="B217" s="13" t="s">
        <v>224</v>
      </c>
      <c r="C217" s="164">
        <v>4328850.2716077119</v>
      </c>
      <c r="D217" s="164">
        <v>-65207.639687632676</v>
      </c>
      <c r="E217" s="164">
        <v>-1832071.2709102626</v>
      </c>
      <c r="F217" s="164">
        <v>-45247.471141806993</v>
      </c>
      <c r="G217" s="300">
        <f>Verokompensaatiot[[#This Row],[Korvaukset vuosilta 2010-2023, €]]+Verokompensaatiot[[#This Row],[Veromenetysten korvaus 2024]]+Verokompensaatiot[[#This Row],[Veromenetysten korvaus 2025]]+Verokompensaatiot[[#This Row],[Veromenetysten korvaus 2026]]</f>
        <v>2386323.8898680094</v>
      </c>
    </row>
    <row r="218" spans="1:7" x14ac:dyDescent="0.25">
      <c r="A218" s="32">
        <v>697</v>
      </c>
      <c r="B218" s="13" t="s">
        <v>225</v>
      </c>
      <c r="C218" s="164">
        <v>294418.19818171416</v>
      </c>
      <c r="D218" s="164">
        <v>-4717.5566931582398</v>
      </c>
      <c r="E218" s="164">
        <v>-73396.14194270513</v>
      </c>
      <c r="F218" s="164">
        <v>192.27705788639088</v>
      </c>
      <c r="G218" s="300">
        <f>Verokompensaatiot[[#This Row],[Korvaukset vuosilta 2010-2023, €]]+Verokompensaatiot[[#This Row],[Veromenetysten korvaus 2024]]+Verokompensaatiot[[#This Row],[Veromenetysten korvaus 2025]]+Verokompensaatiot[[#This Row],[Veromenetysten korvaus 2026]]</f>
        <v>216496.77660373718</v>
      </c>
    </row>
    <row r="219" spans="1:7" x14ac:dyDescent="0.25">
      <c r="A219" s="32">
        <v>698</v>
      </c>
      <c r="B219" s="13" t="s">
        <v>226</v>
      </c>
      <c r="C219" s="164">
        <v>9602704.4680333622</v>
      </c>
      <c r="D219" s="164">
        <v>61591.119052694317</v>
      </c>
      <c r="E219" s="164">
        <v>-4602695.9489609487</v>
      </c>
      <c r="F219" s="164">
        <v>-35656.325017460636</v>
      </c>
      <c r="G219" s="300">
        <f>Verokompensaatiot[[#This Row],[Korvaukset vuosilta 2010-2023, €]]+Verokompensaatiot[[#This Row],[Veromenetysten korvaus 2024]]+Verokompensaatiot[[#This Row],[Veromenetysten korvaus 2025]]+Verokompensaatiot[[#This Row],[Veromenetysten korvaus 2026]]</f>
        <v>5025943.3131076479</v>
      </c>
    </row>
    <row r="220" spans="1:7" x14ac:dyDescent="0.25">
      <c r="A220" s="32">
        <v>700</v>
      </c>
      <c r="B220" s="13" t="s">
        <v>227</v>
      </c>
      <c r="C220" s="164">
        <v>815623.78408988658</v>
      </c>
      <c r="D220" s="164">
        <v>-25084.569847599741</v>
      </c>
      <c r="E220" s="164">
        <v>-306856.17672900803</v>
      </c>
      <c r="F220" s="164">
        <v>-1230.5501906233703</v>
      </c>
      <c r="G220" s="300">
        <f>Verokompensaatiot[[#This Row],[Korvaukset vuosilta 2010-2023, €]]+Verokompensaatiot[[#This Row],[Veromenetysten korvaus 2024]]+Verokompensaatiot[[#This Row],[Veromenetysten korvaus 2025]]+Verokompensaatiot[[#This Row],[Veromenetysten korvaus 2026]]</f>
        <v>482452.48732265545</v>
      </c>
    </row>
    <row r="221" spans="1:7" x14ac:dyDescent="0.25">
      <c r="A221" s="32">
        <v>702</v>
      </c>
      <c r="B221" s="13" t="s">
        <v>228</v>
      </c>
      <c r="C221" s="164">
        <v>910151.59470414324</v>
      </c>
      <c r="D221" s="164">
        <v>-12482.508347875468</v>
      </c>
      <c r="E221" s="164">
        <v>-278137.15084059146</v>
      </c>
      <c r="F221" s="164">
        <v>-1554.5478383824252</v>
      </c>
      <c r="G221" s="300">
        <f>Verokompensaatiot[[#This Row],[Korvaukset vuosilta 2010-2023, €]]+Verokompensaatiot[[#This Row],[Veromenetysten korvaus 2024]]+Verokompensaatiot[[#This Row],[Veromenetysten korvaus 2025]]+Verokompensaatiot[[#This Row],[Veromenetysten korvaus 2026]]</f>
        <v>617977.38767729397</v>
      </c>
    </row>
    <row r="222" spans="1:7" x14ac:dyDescent="0.25">
      <c r="A222" s="32">
        <v>704</v>
      </c>
      <c r="B222" s="13" t="s">
        <v>229</v>
      </c>
      <c r="C222" s="164">
        <v>871842.56580709014</v>
      </c>
      <c r="D222" s="164">
        <v>-24726.130465027702</v>
      </c>
      <c r="E222" s="164">
        <v>-409534.41552243376</v>
      </c>
      <c r="F222" s="164">
        <v>-9666.126845896637</v>
      </c>
      <c r="G222" s="300">
        <f>Verokompensaatiot[[#This Row],[Korvaukset vuosilta 2010-2023, €]]+Verokompensaatiot[[#This Row],[Veromenetysten korvaus 2024]]+Verokompensaatiot[[#This Row],[Veromenetysten korvaus 2025]]+Verokompensaatiot[[#This Row],[Veromenetysten korvaus 2026]]</f>
        <v>427915.89297373209</v>
      </c>
    </row>
    <row r="223" spans="1:7" x14ac:dyDescent="0.25">
      <c r="A223" s="32">
        <v>707</v>
      </c>
      <c r="B223" s="13" t="s">
        <v>230</v>
      </c>
      <c r="C223" s="164">
        <v>524427.44226363301</v>
      </c>
      <c r="D223" s="164">
        <v>-44.61667030094759</v>
      </c>
      <c r="E223" s="164">
        <v>-111564.36871912124</v>
      </c>
      <c r="F223" s="164">
        <v>147.9302659569436</v>
      </c>
      <c r="G223" s="300">
        <f>Verokompensaatiot[[#This Row],[Korvaukset vuosilta 2010-2023, €]]+Verokompensaatiot[[#This Row],[Veromenetysten korvaus 2024]]+Verokompensaatiot[[#This Row],[Veromenetysten korvaus 2025]]+Verokompensaatiot[[#This Row],[Veromenetysten korvaus 2026]]</f>
        <v>412966.38714016782</v>
      </c>
    </row>
    <row r="224" spans="1:7" x14ac:dyDescent="0.25">
      <c r="A224" s="32">
        <v>710</v>
      </c>
      <c r="B224" s="13" t="s">
        <v>231</v>
      </c>
      <c r="C224" s="164">
        <v>4902020.8825135343</v>
      </c>
      <c r="D224" s="164">
        <v>-93203.810375645218</v>
      </c>
      <c r="E224" s="164">
        <v>-1962238.7823212848</v>
      </c>
      <c r="F224" s="164">
        <v>-18991.623029312443</v>
      </c>
      <c r="G224" s="300">
        <f>Verokompensaatiot[[#This Row],[Korvaukset vuosilta 2010-2023, €]]+Verokompensaatiot[[#This Row],[Veromenetysten korvaus 2024]]+Verokompensaatiot[[#This Row],[Veromenetysten korvaus 2025]]+Verokompensaatiot[[#This Row],[Veromenetysten korvaus 2026]]</f>
        <v>2827586.6667872923</v>
      </c>
    </row>
    <row r="225" spans="1:7" x14ac:dyDescent="0.25">
      <c r="A225" s="32">
        <v>729</v>
      </c>
      <c r="B225" s="13" t="s">
        <v>232</v>
      </c>
      <c r="C225" s="164">
        <v>1905196.3208219288</v>
      </c>
      <c r="D225" s="164">
        <v>-22058.211785798332</v>
      </c>
      <c r="E225" s="164">
        <v>-579611.78992202028</v>
      </c>
      <c r="F225" s="164">
        <v>853.36565417494091</v>
      </c>
      <c r="G225" s="300">
        <f>Verokompensaatiot[[#This Row],[Korvaukset vuosilta 2010-2023, €]]+Verokompensaatiot[[#This Row],[Veromenetysten korvaus 2024]]+Verokompensaatiot[[#This Row],[Veromenetysten korvaus 2025]]+Verokompensaatiot[[#This Row],[Veromenetysten korvaus 2026]]</f>
        <v>1304379.6847682849</v>
      </c>
    </row>
    <row r="226" spans="1:7" x14ac:dyDescent="0.25">
      <c r="A226" s="32">
        <v>732</v>
      </c>
      <c r="B226" s="13" t="s">
        <v>233</v>
      </c>
      <c r="C226" s="164">
        <v>755675.73850250035</v>
      </c>
      <c r="D226" s="164">
        <v>1465.7189432671148</v>
      </c>
      <c r="E226" s="164">
        <v>-243714.90288716942</v>
      </c>
      <c r="F226" s="164">
        <v>1432.6844154629571</v>
      </c>
      <c r="G226" s="300">
        <f>Verokompensaatiot[[#This Row],[Korvaukset vuosilta 2010-2023, €]]+Verokompensaatiot[[#This Row],[Veromenetysten korvaus 2024]]+Verokompensaatiot[[#This Row],[Veromenetysten korvaus 2025]]+Verokompensaatiot[[#This Row],[Veromenetysten korvaus 2026]]</f>
        <v>514859.23897406104</v>
      </c>
    </row>
    <row r="227" spans="1:7" x14ac:dyDescent="0.25">
      <c r="A227" s="32">
        <v>734</v>
      </c>
      <c r="B227" s="13" t="s">
        <v>234</v>
      </c>
      <c r="C227" s="164">
        <v>9273826.570309896</v>
      </c>
      <c r="D227" s="164">
        <v>-140622.93085031488</v>
      </c>
      <c r="E227" s="164">
        <v>-3049445.9124978217</v>
      </c>
      <c r="F227" s="164">
        <v>-35475.063893097366</v>
      </c>
      <c r="G227" s="300">
        <f>Verokompensaatiot[[#This Row],[Korvaukset vuosilta 2010-2023, €]]+Verokompensaatiot[[#This Row],[Veromenetysten korvaus 2024]]+Verokompensaatiot[[#This Row],[Veromenetysten korvaus 2025]]+Verokompensaatiot[[#This Row],[Veromenetysten korvaus 2026]]</f>
        <v>6048282.6630686624</v>
      </c>
    </row>
    <row r="228" spans="1:7" x14ac:dyDescent="0.25">
      <c r="A228" s="32">
        <v>738</v>
      </c>
      <c r="B228" s="13" t="s">
        <v>235</v>
      </c>
      <c r="C228" s="164">
        <v>584899.15882966924</v>
      </c>
      <c r="D228" s="164">
        <v>-15128.506439010893</v>
      </c>
      <c r="E228" s="164">
        <v>-149805.7415161627</v>
      </c>
      <c r="F228" s="164">
        <v>-2574.2611947545829</v>
      </c>
      <c r="G228" s="300">
        <f>Verokompensaatiot[[#This Row],[Korvaukset vuosilta 2010-2023, €]]+Verokompensaatiot[[#This Row],[Veromenetysten korvaus 2024]]+Verokompensaatiot[[#This Row],[Veromenetysten korvaus 2025]]+Verokompensaatiot[[#This Row],[Veromenetysten korvaus 2026]]</f>
        <v>417390.64967974112</v>
      </c>
    </row>
    <row r="229" spans="1:7" x14ac:dyDescent="0.25">
      <c r="A229" s="32">
        <v>739</v>
      </c>
      <c r="B229" s="13" t="s">
        <v>236</v>
      </c>
      <c r="C229" s="164">
        <v>719684.4299765157</v>
      </c>
      <c r="D229" s="164">
        <v>-15399.730164890145</v>
      </c>
      <c r="E229" s="164">
        <v>-173744.61951530568</v>
      </c>
      <c r="F229" s="164">
        <v>396.3536278275871</v>
      </c>
      <c r="G229" s="300">
        <f>Verokompensaatiot[[#This Row],[Korvaukset vuosilta 2010-2023, €]]+Verokompensaatiot[[#This Row],[Veromenetysten korvaus 2024]]+Verokompensaatiot[[#This Row],[Veromenetysten korvaus 2025]]+Verokompensaatiot[[#This Row],[Veromenetysten korvaus 2026]]</f>
        <v>530936.43392414751</v>
      </c>
    </row>
    <row r="230" spans="1:7" x14ac:dyDescent="0.25">
      <c r="A230" s="32">
        <v>740</v>
      </c>
      <c r="B230" s="13" t="s">
        <v>237</v>
      </c>
      <c r="C230" s="164">
        <v>6155499.2061898317</v>
      </c>
      <c r="D230" s="164">
        <v>-3462.5217500497383</v>
      </c>
      <c r="E230" s="164">
        <v>-2305546.6799952853</v>
      </c>
      <c r="F230" s="164">
        <v>-9612.8286492017869</v>
      </c>
      <c r="G230" s="300">
        <f>Verokompensaatiot[[#This Row],[Korvaukset vuosilta 2010-2023, €]]+Verokompensaatiot[[#This Row],[Veromenetysten korvaus 2024]]+Verokompensaatiot[[#This Row],[Veromenetysten korvaus 2025]]+Verokompensaatiot[[#This Row],[Veromenetysten korvaus 2026]]</f>
        <v>3836877.1757952948</v>
      </c>
    </row>
    <row r="231" spans="1:7" x14ac:dyDescent="0.25">
      <c r="A231" s="32">
        <v>742</v>
      </c>
      <c r="B231" s="13" t="s">
        <v>238</v>
      </c>
      <c r="C231" s="164">
        <v>225038.02043149644</v>
      </c>
      <c r="D231" s="164">
        <v>2775.6352535470601</v>
      </c>
      <c r="E231" s="164">
        <v>-64587.197873018122</v>
      </c>
      <c r="F231" s="164">
        <v>275.46541776638799</v>
      </c>
      <c r="G231" s="300">
        <f>Verokompensaatiot[[#This Row],[Korvaukset vuosilta 2010-2023, €]]+Verokompensaatiot[[#This Row],[Veromenetysten korvaus 2024]]+Verokompensaatiot[[#This Row],[Veromenetysten korvaus 2025]]+Verokompensaatiot[[#This Row],[Veromenetysten korvaus 2026]]</f>
        <v>163501.92322979175</v>
      </c>
    </row>
    <row r="232" spans="1:7" x14ac:dyDescent="0.25">
      <c r="A232" s="32">
        <v>743</v>
      </c>
      <c r="B232" s="13" t="s">
        <v>239</v>
      </c>
      <c r="C232" s="164">
        <v>9945565.9278010912</v>
      </c>
      <c r="D232" s="164">
        <v>-53755.976626312869</v>
      </c>
      <c r="E232" s="164">
        <v>-5229127.8546365211</v>
      </c>
      <c r="F232" s="164">
        <v>-40447.754041625885</v>
      </c>
      <c r="G232" s="300">
        <f>Verokompensaatiot[[#This Row],[Korvaukset vuosilta 2010-2023, €]]+Verokompensaatiot[[#This Row],[Veromenetysten korvaus 2024]]+Verokompensaatiot[[#This Row],[Veromenetysten korvaus 2025]]+Verokompensaatiot[[#This Row],[Veromenetysten korvaus 2026]]</f>
        <v>4622234.3424966317</v>
      </c>
    </row>
    <row r="233" spans="1:7" x14ac:dyDescent="0.25">
      <c r="A233" s="32">
        <v>746</v>
      </c>
      <c r="B233" s="13" t="s">
        <v>240</v>
      </c>
      <c r="C233" s="164">
        <v>923550.17904456658</v>
      </c>
      <c r="D233" s="164">
        <v>3487.6826948098169</v>
      </c>
      <c r="E233" s="164">
        <v>-315217.48529575695</v>
      </c>
      <c r="F233" s="164">
        <v>-18.394411762685294</v>
      </c>
      <c r="G233" s="300">
        <f>Verokompensaatiot[[#This Row],[Korvaukset vuosilta 2010-2023, €]]+Verokompensaatiot[[#This Row],[Veromenetysten korvaus 2024]]+Verokompensaatiot[[#This Row],[Veromenetysten korvaus 2025]]+Verokompensaatiot[[#This Row],[Veromenetysten korvaus 2026]]</f>
        <v>611801.98203185678</v>
      </c>
    </row>
    <row r="234" spans="1:7" x14ac:dyDescent="0.25">
      <c r="A234" s="32">
        <v>747</v>
      </c>
      <c r="B234" s="13" t="s">
        <v>241</v>
      </c>
      <c r="C234" s="164">
        <v>336015.46016985853</v>
      </c>
      <c r="D234" s="164">
        <v>-923.87301867191536</v>
      </c>
      <c r="E234" s="164">
        <v>-75843.637201241552</v>
      </c>
      <c r="F234" s="164">
        <v>426.76602400582891</v>
      </c>
      <c r="G234" s="300">
        <f>Verokompensaatiot[[#This Row],[Korvaukset vuosilta 2010-2023, €]]+Verokompensaatiot[[#This Row],[Veromenetysten korvaus 2024]]+Verokompensaatiot[[#This Row],[Veromenetysten korvaus 2025]]+Verokompensaatiot[[#This Row],[Veromenetysten korvaus 2026]]</f>
        <v>259674.71597395086</v>
      </c>
    </row>
    <row r="235" spans="1:7" x14ac:dyDescent="0.25">
      <c r="A235" s="32">
        <v>748</v>
      </c>
      <c r="B235" s="13" t="s">
        <v>242</v>
      </c>
      <c r="C235" s="164">
        <v>1025424.8215553551</v>
      </c>
      <c r="D235" s="164">
        <v>-9744.5270485501187</v>
      </c>
      <c r="E235" s="164">
        <v>-314934.26144745474</v>
      </c>
      <c r="F235" s="164">
        <v>-1042.3502072173756</v>
      </c>
      <c r="G235" s="300">
        <f>Verokompensaatiot[[#This Row],[Korvaukset vuosilta 2010-2023, €]]+Verokompensaatiot[[#This Row],[Veromenetysten korvaus 2024]]+Verokompensaatiot[[#This Row],[Veromenetysten korvaus 2025]]+Verokompensaatiot[[#This Row],[Veromenetysten korvaus 2026]]</f>
        <v>699703.68285213283</v>
      </c>
    </row>
    <row r="236" spans="1:7" x14ac:dyDescent="0.25">
      <c r="A236" s="32">
        <v>749</v>
      </c>
      <c r="B236" s="13" t="s">
        <v>243</v>
      </c>
      <c r="C236" s="164">
        <v>3085504.7920736158</v>
      </c>
      <c r="D236" s="164">
        <v>-65483.638688530249</v>
      </c>
      <c r="E236" s="164">
        <v>-1875603.1821355245</v>
      </c>
      <c r="F236" s="164">
        <v>-19892.856867777969</v>
      </c>
      <c r="G236" s="300">
        <f>Verokompensaatiot[[#This Row],[Korvaukset vuosilta 2010-2023, €]]+Verokompensaatiot[[#This Row],[Veromenetysten korvaus 2024]]+Verokompensaatiot[[#This Row],[Veromenetysten korvaus 2025]]+Verokompensaatiot[[#This Row],[Veromenetysten korvaus 2026]]</f>
        <v>1124525.1143817832</v>
      </c>
    </row>
    <row r="237" spans="1:7" x14ac:dyDescent="0.25">
      <c r="A237" s="32">
        <v>751</v>
      </c>
      <c r="B237" s="13" t="s">
        <v>244</v>
      </c>
      <c r="C237" s="164">
        <v>521520.347331553</v>
      </c>
      <c r="D237" s="164">
        <v>-16143.542302261176</v>
      </c>
      <c r="E237" s="164">
        <v>-209600.9785787205</v>
      </c>
      <c r="F237" s="164">
        <v>-565.27236415797063</v>
      </c>
      <c r="G237" s="300">
        <f>Verokompensaatiot[[#This Row],[Korvaukset vuosilta 2010-2023, €]]+Verokompensaatiot[[#This Row],[Veromenetysten korvaus 2024]]+Verokompensaatiot[[#This Row],[Veromenetysten korvaus 2025]]+Verokompensaatiot[[#This Row],[Veromenetysten korvaus 2026]]</f>
        <v>295210.55408641335</v>
      </c>
    </row>
    <row r="238" spans="1:7" x14ac:dyDescent="0.25">
      <c r="A238" s="32">
        <v>753</v>
      </c>
      <c r="B238" s="13" t="s">
        <v>245</v>
      </c>
      <c r="C238" s="164">
        <v>2530377.8872347632</v>
      </c>
      <c r="D238" s="164">
        <v>-54785.270209304406</v>
      </c>
      <c r="E238" s="164">
        <v>-1044096.5584816569</v>
      </c>
      <c r="F238" s="164">
        <v>-90374.901772496407</v>
      </c>
      <c r="G238" s="300">
        <f>Verokompensaatiot[[#This Row],[Korvaukset vuosilta 2010-2023, €]]+Verokompensaatiot[[#This Row],[Veromenetysten korvaus 2024]]+Verokompensaatiot[[#This Row],[Veromenetysten korvaus 2025]]+Verokompensaatiot[[#This Row],[Veromenetysten korvaus 2026]]</f>
        <v>1341121.1567713055</v>
      </c>
    </row>
    <row r="239" spans="1:7" x14ac:dyDescent="0.25">
      <c r="A239" s="32">
        <v>755</v>
      </c>
      <c r="B239" s="13" t="s">
        <v>246</v>
      </c>
      <c r="C239" s="164">
        <v>912800.49977479735</v>
      </c>
      <c r="D239" s="164">
        <v>-43903.329861416343</v>
      </c>
      <c r="E239" s="164">
        <v>-396917.29187575105</v>
      </c>
      <c r="F239" s="164">
        <v>-20174.548346941432</v>
      </c>
      <c r="G239" s="300">
        <f>Verokompensaatiot[[#This Row],[Korvaukset vuosilta 2010-2023, €]]+Verokompensaatiot[[#This Row],[Veromenetysten korvaus 2024]]+Verokompensaatiot[[#This Row],[Veromenetysten korvaus 2025]]+Verokompensaatiot[[#This Row],[Veromenetysten korvaus 2026]]</f>
        <v>451805.32969068852</v>
      </c>
    </row>
    <row r="240" spans="1:7" x14ac:dyDescent="0.25">
      <c r="A240" s="32">
        <v>758</v>
      </c>
      <c r="B240" s="13" t="s">
        <v>247</v>
      </c>
      <c r="C240" s="164">
        <v>1522016.359015387</v>
      </c>
      <c r="D240" s="164">
        <v>-10508.418054106198</v>
      </c>
      <c r="E240" s="164">
        <v>-580947.36632759275</v>
      </c>
      <c r="F240" s="164">
        <v>-354.56332124642466</v>
      </c>
      <c r="G240" s="300">
        <f>Verokompensaatiot[[#This Row],[Korvaukset vuosilta 2010-2023, €]]+Verokompensaatiot[[#This Row],[Veromenetysten korvaus 2024]]+Verokompensaatiot[[#This Row],[Veromenetysten korvaus 2025]]+Verokompensaatiot[[#This Row],[Veromenetysten korvaus 2026]]</f>
        <v>930206.01131244167</v>
      </c>
    </row>
    <row r="241" spans="1:7" x14ac:dyDescent="0.25">
      <c r="A241" s="32">
        <v>759</v>
      </c>
      <c r="B241" s="13" t="s">
        <v>248</v>
      </c>
      <c r="C241" s="164">
        <v>487637.29880807875</v>
      </c>
      <c r="D241" s="164">
        <v>-665.12050297063706</v>
      </c>
      <c r="E241" s="164">
        <v>-115299.94100622271</v>
      </c>
      <c r="F241" s="164">
        <v>99.063409097806002</v>
      </c>
      <c r="G241" s="300">
        <f>Verokompensaatiot[[#This Row],[Korvaukset vuosilta 2010-2023, €]]+Verokompensaatiot[[#This Row],[Veromenetysten korvaus 2024]]+Verokompensaatiot[[#This Row],[Veromenetysten korvaus 2025]]+Verokompensaatiot[[#This Row],[Veromenetysten korvaus 2026]]</f>
        <v>371771.30070798314</v>
      </c>
    </row>
    <row r="242" spans="1:7" x14ac:dyDescent="0.25">
      <c r="A242" s="32">
        <v>761</v>
      </c>
      <c r="B242" s="13" t="s">
        <v>249</v>
      </c>
      <c r="C242" s="164">
        <v>1840449.4381827028</v>
      </c>
      <c r="D242" s="164">
        <v>-14516.78431071965</v>
      </c>
      <c r="E242" s="164">
        <v>-440276.82037145644</v>
      </c>
      <c r="F242" s="164">
        <v>-1127.5176701400201</v>
      </c>
      <c r="G242" s="300">
        <f>Verokompensaatiot[[#This Row],[Korvaukset vuosilta 2010-2023, €]]+Verokompensaatiot[[#This Row],[Veromenetysten korvaus 2024]]+Verokompensaatiot[[#This Row],[Veromenetysten korvaus 2025]]+Verokompensaatiot[[#This Row],[Veromenetysten korvaus 2026]]</f>
        <v>1384528.3158303865</v>
      </c>
    </row>
    <row r="243" spans="1:7" x14ac:dyDescent="0.25">
      <c r="A243" s="32">
        <v>762</v>
      </c>
      <c r="B243" s="13" t="s">
        <v>250</v>
      </c>
      <c r="C243" s="164">
        <v>890771.17347844271</v>
      </c>
      <c r="D243" s="164">
        <v>-5539.6239367263152</v>
      </c>
      <c r="E243" s="164">
        <v>-226720.75326550382</v>
      </c>
      <c r="F243" s="164">
        <v>1202.8014547044934</v>
      </c>
      <c r="G243" s="300">
        <f>Verokompensaatiot[[#This Row],[Korvaukset vuosilta 2010-2023, €]]+Verokompensaatiot[[#This Row],[Veromenetysten korvaus 2024]]+Verokompensaatiot[[#This Row],[Veromenetysten korvaus 2025]]+Verokompensaatiot[[#This Row],[Veromenetysten korvaus 2026]]</f>
        <v>659713.59773091704</v>
      </c>
    </row>
    <row r="244" spans="1:7" x14ac:dyDescent="0.25">
      <c r="A244" s="32">
        <v>765</v>
      </c>
      <c r="B244" s="13" t="s">
        <v>251</v>
      </c>
      <c r="C244" s="164">
        <v>1887722.8527956754</v>
      </c>
      <c r="D244" s="164">
        <v>-25338.82072308183</v>
      </c>
      <c r="E244" s="164">
        <v>-778300.92749414954</v>
      </c>
      <c r="F244" s="164">
        <v>-2079.5078773144596</v>
      </c>
      <c r="G244" s="300">
        <f>Verokompensaatiot[[#This Row],[Korvaukset vuosilta 2010-2023, €]]+Verokompensaatiot[[#This Row],[Veromenetysten korvaus 2024]]+Verokompensaatiot[[#This Row],[Veromenetysten korvaus 2025]]+Verokompensaatiot[[#This Row],[Veromenetysten korvaus 2026]]</f>
        <v>1082003.5967011293</v>
      </c>
    </row>
    <row r="245" spans="1:7" x14ac:dyDescent="0.25">
      <c r="A245" s="32">
        <v>768</v>
      </c>
      <c r="B245" s="13" t="s">
        <v>252</v>
      </c>
      <c r="C245" s="164">
        <v>569415.54148617201</v>
      </c>
      <c r="D245" s="164">
        <v>-2063.4236582368912</v>
      </c>
      <c r="E245" s="164">
        <v>-109702.00351054815</v>
      </c>
      <c r="F245" s="164">
        <v>-532.67741942480518</v>
      </c>
      <c r="G245" s="300">
        <f>Verokompensaatiot[[#This Row],[Korvaukset vuosilta 2010-2023, €]]+Verokompensaatiot[[#This Row],[Veromenetysten korvaus 2024]]+Verokompensaatiot[[#This Row],[Veromenetysten korvaus 2025]]+Verokompensaatiot[[#This Row],[Veromenetysten korvaus 2026]]</f>
        <v>457117.43689796218</v>
      </c>
    </row>
    <row r="246" spans="1:7" x14ac:dyDescent="0.25">
      <c r="A246" s="32">
        <v>777</v>
      </c>
      <c r="B246" s="13" t="s">
        <v>253</v>
      </c>
      <c r="C246" s="164">
        <v>1559568.3935236624</v>
      </c>
      <c r="D246" s="164">
        <v>-246.56918531909105</v>
      </c>
      <c r="E246" s="164">
        <v>-520422.59623356088</v>
      </c>
      <c r="F246" s="164">
        <v>1273.6871436987942</v>
      </c>
      <c r="G246" s="300">
        <f>Verokompensaatiot[[#This Row],[Korvaukset vuosilta 2010-2023, €]]+Verokompensaatiot[[#This Row],[Veromenetysten korvaus 2024]]+Verokompensaatiot[[#This Row],[Veromenetysten korvaus 2025]]+Verokompensaatiot[[#This Row],[Veromenetysten korvaus 2026]]</f>
        <v>1040172.9152484811</v>
      </c>
    </row>
    <row r="247" spans="1:7" x14ac:dyDescent="0.25">
      <c r="A247" s="32">
        <v>778</v>
      </c>
      <c r="B247" s="13" t="s">
        <v>254</v>
      </c>
      <c r="C247" s="164">
        <v>1365028.5224604667</v>
      </c>
      <c r="D247" s="164">
        <v>-5890.9047256729646</v>
      </c>
      <c r="E247" s="164">
        <v>-512351.14627884037</v>
      </c>
      <c r="F247" s="164">
        <v>-960.431897881792</v>
      </c>
      <c r="G247" s="300">
        <f>Verokompensaatiot[[#This Row],[Korvaukset vuosilta 2010-2023, €]]+Verokompensaatiot[[#This Row],[Veromenetysten korvaus 2024]]+Verokompensaatiot[[#This Row],[Veromenetysten korvaus 2025]]+Verokompensaatiot[[#This Row],[Veromenetysten korvaus 2026]]</f>
        <v>845826.03955807164</v>
      </c>
    </row>
    <row r="248" spans="1:7" x14ac:dyDescent="0.25">
      <c r="A248" s="32">
        <v>781</v>
      </c>
      <c r="B248" s="13" t="s">
        <v>255</v>
      </c>
      <c r="C248" s="164">
        <v>805419.18893994577</v>
      </c>
      <c r="D248" s="164">
        <v>-3269.1115672129708</v>
      </c>
      <c r="E248" s="164">
        <v>-105395.11801201385</v>
      </c>
      <c r="F248" s="164">
        <v>-804.92481628002929</v>
      </c>
      <c r="G248" s="300">
        <f>Verokompensaatiot[[#This Row],[Korvaukset vuosilta 2010-2023, €]]+Verokompensaatiot[[#This Row],[Veromenetysten korvaus 2024]]+Verokompensaatiot[[#This Row],[Veromenetysten korvaus 2025]]+Verokompensaatiot[[#This Row],[Veromenetysten korvaus 2026]]</f>
        <v>695950.03454443894</v>
      </c>
    </row>
    <row r="249" spans="1:7" x14ac:dyDescent="0.25">
      <c r="A249" s="32">
        <v>783</v>
      </c>
      <c r="B249" s="13" t="s">
        <v>256</v>
      </c>
      <c r="C249" s="164">
        <v>1263911.4918444799</v>
      </c>
      <c r="D249" s="164">
        <v>-25297.668876097196</v>
      </c>
      <c r="E249" s="164">
        <v>-435041.72411698202</v>
      </c>
      <c r="F249" s="164">
        <v>-108.7716482353119</v>
      </c>
      <c r="G249" s="300">
        <f>Verokompensaatiot[[#This Row],[Korvaukset vuosilta 2010-2023, €]]+Verokompensaatiot[[#This Row],[Veromenetysten korvaus 2024]]+Verokompensaatiot[[#This Row],[Veromenetysten korvaus 2025]]+Verokompensaatiot[[#This Row],[Veromenetysten korvaus 2026]]</f>
        <v>803463.32720316539</v>
      </c>
    </row>
    <row r="250" spans="1:7" x14ac:dyDescent="0.25">
      <c r="A250" s="32">
        <v>785</v>
      </c>
      <c r="B250" s="13" t="s">
        <v>257</v>
      </c>
      <c r="C250" s="164">
        <v>638365.88914082851</v>
      </c>
      <c r="D250" s="164">
        <v>-1738.7571173005672</v>
      </c>
      <c r="E250" s="164">
        <v>-115843.36471869814</v>
      </c>
      <c r="F250" s="164">
        <v>328.47709280390893</v>
      </c>
      <c r="G250" s="300">
        <f>Verokompensaatiot[[#This Row],[Korvaukset vuosilta 2010-2023, €]]+Verokompensaatiot[[#This Row],[Veromenetysten korvaus 2024]]+Verokompensaatiot[[#This Row],[Veromenetysten korvaus 2025]]+Verokompensaatiot[[#This Row],[Veromenetysten korvaus 2026]]</f>
        <v>521112.24439763377</v>
      </c>
    </row>
    <row r="251" spans="1:7" x14ac:dyDescent="0.25">
      <c r="A251" s="32">
        <v>790</v>
      </c>
      <c r="B251" s="13" t="s">
        <v>258</v>
      </c>
      <c r="C251" s="164">
        <v>4475838.6949382462</v>
      </c>
      <c r="D251" s="164">
        <v>-97637.420714441367</v>
      </c>
      <c r="E251" s="164">
        <v>-1615386.4524028441</v>
      </c>
      <c r="F251" s="164">
        <v>-11473.702122042658</v>
      </c>
      <c r="G251" s="300">
        <f>Verokompensaatiot[[#This Row],[Korvaukset vuosilta 2010-2023, €]]+Verokompensaatiot[[#This Row],[Veromenetysten korvaus 2024]]+Verokompensaatiot[[#This Row],[Veromenetysten korvaus 2025]]+Verokompensaatiot[[#This Row],[Veromenetysten korvaus 2026]]</f>
        <v>2751341.1196989175</v>
      </c>
    </row>
    <row r="252" spans="1:7" x14ac:dyDescent="0.25">
      <c r="A252" s="32">
        <v>791</v>
      </c>
      <c r="B252" s="13" t="s">
        <v>259</v>
      </c>
      <c r="C252" s="164">
        <v>1262903.4928640015</v>
      </c>
      <c r="D252" s="164">
        <v>-3481.3071575720205</v>
      </c>
      <c r="E252" s="164">
        <v>-292727.42043598858</v>
      </c>
      <c r="F252" s="164">
        <v>1432.5437198216046</v>
      </c>
      <c r="G252" s="300">
        <f>Verokompensaatiot[[#This Row],[Korvaukset vuosilta 2010-2023, €]]+Verokompensaatiot[[#This Row],[Veromenetysten korvaus 2024]]+Verokompensaatiot[[#This Row],[Veromenetysten korvaus 2025]]+Verokompensaatiot[[#This Row],[Veromenetysten korvaus 2026]]</f>
        <v>968127.30899026245</v>
      </c>
    </row>
    <row r="253" spans="1:7" x14ac:dyDescent="0.25">
      <c r="A253" s="32">
        <v>831</v>
      </c>
      <c r="B253" s="13" t="s">
        <v>260</v>
      </c>
      <c r="C253" s="164">
        <v>695604.28385445755</v>
      </c>
      <c r="D253" s="164">
        <v>-18795.158042885178</v>
      </c>
      <c r="E253" s="164">
        <v>-295784.45011722401</v>
      </c>
      <c r="F253" s="164">
        <v>-4471.6986928140795</v>
      </c>
      <c r="G253" s="300">
        <f>Verokompensaatiot[[#This Row],[Korvaukset vuosilta 2010-2023, €]]+Verokompensaatiot[[#This Row],[Veromenetysten korvaus 2024]]+Verokompensaatiot[[#This Row],[Veromenetysten korvaus 2025]]+Verokompensaatiot[[#This Row],[Veromenetysten korvaus 2026]]</f>
        <v>376552.97700153431</v>
      </c>
    </row>
    <row r="254" spans="1:7" x14ac:dyDescent="0.25">
      <c r="A254" s="32">
        <v>832</v>
      </c>
      <c r="B254" s="13" t="s">
        <v>261</v>
      </c>
      <c r="C254" s="164">
        <v>765347.09521522536</v>
      </c>
      <c r="D254" s="164">
        <v>94.710858530927453</v>
      </c>
      <c r="E254" s="164">
        <v>-223515.33527973399</v>
      </c>
      <c r="F254" s="164">
        <v>1210.3563735513278</v>
      </c>
      <c r="G254" s="300">
        <f>Verokompensaatiot[[#This Row],[Korvaukset vuosilta 2010-2023, €]]+Verokompensaatiot[[#This Row],[Veromenetysten korvaus 2024]]+Verokompensaatiot[[#This Row],[Veromenetysten korvaus 2025]]+Verokompensaatiot[[#This Row],[Veromenetysten korvaus 2026]]</f>
        <v>543136.82716757362</v>
      </c>
    </row>
    <row r="255" spans="1:7" x14ac:dyDescent="0.25">
      <c r="A255" s="32">
        <v>833</v>
      </c>
      <c r="B255" s="13" t="s">
        <v>262</v>
      </c>
      <c r="C255" s="164">
        <v>342281.76810028055</v>
      </c>
      <c r="D255" s="164">
        <v>-7185.6569388959533</v>
      </c>
      <c r="E255" s="164">
        <v>-76570.201065549467</v>
      </c>
      <c r="F255" s="164">
        <v>-669.36030380210298</v>
      </c>
      <c r="G255" s="300">
        <f>Verokompensaatiot[[#This Row],[Korvaukset vuosilta 2010-2023, €]]+Verokompensaatiot[[#This Row],[Veromenetysten korvaus 2024]]+Verokompensaatiot[[#This Row],[Veromenetysten korvaus 2025]]+Verokompensaatiot[[#This Row],[Veromenetysten korvaus 2026]]</f>
        <v>257856.54979203307</v>
      </c>
    </row>
    <row r="256" spans="1:7" x14ac:dyDescent="0.25">
      <c r="A256" s="32">
        <v>834</v>
      </c>
      <c r="B256" s="13" t="s">
        <v>263</v>
      </c>
      <c r="C256" s="164">
        <v>1113721.6941235559</v>
      </c>
      <c r="D256" s="164">
        <v>-24717.224699091807</v>
      </c>
      <c r="E256" s="164">
        <v>-380515.47210766026</v>
      </c>
      <c r="F256" s="164">
        <v>-5548.7136689238478</v>
      </c>
      <c r="G256" s="300">
        <f>Verokompensaatiot[[#This Row],[Korvaukset vuosilta 2010-2023, €]]+Verokompensaatiot[[#This Row],[Veromenetysten korvaus 2024]]+Verokompensaatiot[[#This Row],[Veromenetysten korvaus 2025]]+Verokompensaatiot[[#This Row],[Veromenetysten korvaus 2026]]</f>
        <v>702940.28364787996</v>
      </c>
    </row>
    <row r="257" spans="1:7" x14ac:dyDescent="0.25">
      <c r="A257" s="32">
        <v>837</v>
      </c>
      <c r="B257" s="13" t="s">
        <v>264</v>
      </c>
      <c r="C257" s="164">
        <v>36300023.396053225</v>
      </c>
      <c r="D257" s="164">
        <v>420076.98405097169</v>
      </c>
      <c r="E257" s="164">
        <v>-11055730.147087298</v>
      </c>
      <c r="F257" s="164">
        <v>-256576.97692316392</v>
      </c>
      <c r="G257" s="300">
        <f>Verokompensaatiot[[#This Row],[Korvaukset vuosilta 2010-2023, €]]+Verokompensaatiot[[#This Row],[Veromenetysten korvaus 2024]]+Verokompensaatiot[[#This Row],[Veromenetysten korvaus 2025]]+Verokompensaatiot[[#This Row],[Veromenetysten korvaus 2026]]</f>
        <v>25407793.256093737</v>
      </c>
    </row>
    <row r="258" spans="1:7" x14ac:dyDescent="0.25">
      <c r="A258" s="32">
        <v>844</v>
      </c>
      <c r="B258" s="13" t="s">
        <v>265</v>
      </c>
      <c r="C258" s="164">
        <v>367381.62735902192</v>
      </c>
      <c r="D258" s="164">
        <v>-8927.1742334659211</v>
      </c>
      <c r="E258" s="164">
        <v>-96072.702275958785</v>
      </c>
      <c r="F258" s="164">
        <v>206.95645066331349</v>
      </c>
      <c r="G258" s="300">
        <f>Verokompensaatiot[[#This Row],[Korvaukset vuosilta 2010-2023, €]]+Verokompensaatiot[[#This Row],[Veromenetysten korvaus 2024]]+Verokompensaatiot[[#This Row],[Veromenetysten korvaus 2025]]+Verokompensaatiot[[#This Row],[Veromenetysten korvaus 2026]]</f>
        <v>262588.70730026055</v>
      </c>
    </row>
    <row r="259" spans="1:7" x14ac:dyDescent="0.25">
      <c r="A259" s="32">
        <v>845</v>
      </c>
      <c r="B259" s="13" t="s">
        <v>266</v>
      </c>
      <c r="C259" s="164">
        <v>595425.26634182339</v>
      </c>
      <c r="D259" s="164">
        <v>-5597.3370576055113</v>
      </c>
      <c r="E259" s="164">
        <v>-121755.50005702759</v>
      </c>
      <c r="F259" s="164">
        <v>293.03765491312311</v>
      </c>
      <c r="G259" s="300">
        <f>Verokompensaatiot[[#This Row],[Korvaukset vuosilta 2010-2023, €]]+Verokompensaatiot[[#This Row],[Veromenetysten korvaus 2024]]+Verokompensaatiot[[#This Row],[Veromenetysten korvaus 2025]]+Verokompensaatiot[[#This Row],[Veromenetysten korvaus 2026]]</f>
        <v>468365.46688210347</v>
      </c>
    </row>
    <row r="260" spans="1:7" x14ac:dyDescent="0.25">
      <c r="A260" s="32">
        <v>846</v>
      </c>
      <c r="B260" s="13" t="s">
        <v>267</v>
      </c>
      <c r="C260" s="164">
        <v>1137822.754602755</v>
      </c>
      <c r="D260" s="164">
        <v>355.49147906483813</v>
      </c>
      <c r="E260" s="164">
        <v>-346676.87861495104</v>
      </c>
      <c r="F260" s="164">
        <v>143.83185480152324</v>
      </c>
      <c r="G260" s="300">
        <f>Verokompensaatiot[[#This Row],[Korvaukset vuosilta 2010-2023, €]]+Verokompensaatiot[[#This Row],[Veromenetysten korvaus 2024]]+Verokompensaatiot[[#This Row],[Veromenetysten korvaus 2025]]+Verokompensaatiot[[#This Row],[Veromenetysten korvaus 2026]]</f>
        <v>791645.19932167022</v>
      </c>
    </row>
    <row r="261" spans="1:7" x14ac:dyDescent="0.25">
      <c r="A261" s="32">
        <v>848</v>
      </c>
      <c r="B261" s="13" t="s">
        <v>268</v>
      </c>
      <c r="C261" s="164">
        <v>989321.16184801655</v>
      </c>
      <c r="D261" s="164">
        <v>-12471.088586874963</v>
      </c>
      <c r="E261" s="164">
        <v>-254554.80702797518</v>
      </c>
      <c r="F261" s="164">
        <v>-77.185681105279656</v>
      </c>
      <c r="G261" s="300">
        <f>Verokompensaatiot[[#This Row],[Korvaukset vuosilta 2010-2023, €]]+Verokompensaatiot[[#This Row],[Veromenetysten korvaus 2024]]+Verokompensaatiot[[#This Row],[Veromenetysten korvaus 2025]]+Verokompensaatiot[[#This Row],[Veromenetysten korvaus 2026]]</f>
        <v>722218.08055206109</v>
      </c>
    </row>
    <row r="262" spans="1:7" x14ac:dyDescent="0.25">
      <c r="A262" s="32">
        <v>849</v>
      </c>
      <c r="B262" s="13" t="s">
        <v>269</v>
      </c>
      <c r="C262" s="164">
        <v>698965.11716177594</v>
      </c>
      <c r="D262" s="164">
        <v>-1960.3759419803773</v>
      </c>
      <c r="E262" s="164">
        <v>-196354.20335520431</v>
      </c>
      <c r="F262" s="164">
        <v>-400.62381025615338</v>
      </c>
      <c r="G262" s="300">
        <f>Verokompensaatiot[[#This Row],[Korvaukset vuosilta 2010-2023, €]]+Verokompensaatiot[[#This Row],[Veromenetysten korvaus 2024]]+Verokompensaatiot[[#This Row],[Veromenetysten korvaus 2025]]+Verokompensaatiot[[#This Row],[Veromenetysten korvaus 2026]]</f>
        <v>500249.91405433509</v>
      </c>
    </row>
    <row r="263" spans="1:7" x14ac:dyDescent="0.25">
      <c r="A263" s="32">
        <v>850</v>
      </c>
      <c r="B263" s="13" t="s">
        <v>270</v>
      </c>
      <c r="C263" s="164">
        <v>420099.4296281893</v>
      </c>
      <c r="D263" s="164">
        <v>-16488.361190124262</v>
      </c>
      <c r="E263" s="164">
        <v>-171209.11687018984</v>
      </c>
      <c r="F263" s="164">
        <v>-1192.4913221021718</v>
      </c>
      <c r="G263" s="300">
        <f>Verokompensaatiot[[#This Row],[Korvaukset vuosilta 2010-2023, €]]+Verokompensaatiot[[#This Row],[Veromenetysten korvaus 2024]]+Verokompensaatiot[[#This Row],[Veromenetysten korvaus 2025]]+Verokompensaatiot[[#This Row],[Veromenetysten korvaus 2026]]</f>
        <v>231209.46024577305</v>
      </c>
    </row>
    <row r="264" spans="1:7" x14ac:dyDescent="0.25">
      <c r="A264" s="32">
        <v>851</v>
      </c>
      <c r="B264" s="13" t="s">
        <v>271</v>
      </c>
      <c r="C264" s="164">
        <v>3292338.6038466329</v>
      </c>
      <c r="D264" s="164">
        <v>-18714.073120874687</v>
      </c>
      <c r="E264" s="164">
        <v>-1447389.0367234088</v>
      </c>
      <c r="F264" s="164">
        <v>-8316.8279472611957</v>
      </c>
      <c r="G264" s="300">
        <f>Verokompensaatiot[[#This Row],[Korvaukset vuosilta 2010-2023, €]]+Verokompensaatiot[[#This Row],[Veromenetysten korvaus 2024]]+Verokompensaatiot[[#This Row],[Veromenetysten korvaus 2025]]+Verokompensaatiot[[#This Row],[Veromenetysten korvaus 2026]]</f>
        <v>1817918.6660550879</v>
      </c>
    </row>
    <row r="265" spans="1:7" x14ac:dyDescent="0.25">
      <c r="A265" s="32">
        <v>853</v>
      </c>
      <c r="B265" s="13" t="s">
        <v>272</v>
      </c>
      <c r="C265" s="164">
        <v>31340782.047305316</v>
      </c>
      <c r="D265" s="164">
        <v>374358.79328620632</v>
      </c>
      <c r="E265" s="164">
        <v>-7083087.7923871297</v>
      </c>
      <c r="F265" s="164">
        <v>-165762.58568892282</v>
      </c>
      <c r="G265" s="300">
        <f>Verokompensaatiot[[#This Row],[Korvaukset vuosilta 2010-2023, €]]+Verokompensaatiot[[#This Row],[Veromenetysten korvaus 2024]]+Verokompensaatiot[[#This Row],[Veromenetysten korvaus 2025]]+Verokompensaatiot[[#This Row],[Veromenetysten korvaus 2026]]</f>
        <v>24466290.46251547</v>
      </c>
    </row>
    <row r="266" spans="1:7" x14ac:dyDescent="0.25">
      <c r="A266" s="32">
        <v>854</v>
      </c>
      <c r="B266" s="13" t="s">
        <v>273</v>
      </c>
      <c r="C266" s="164">
        <v>677713.52548992494</v>
      </c>
      <c r="D266" s="164">
        <v>-6669.4635548915649</v>
      </c>
      <c r="E266" s="164">
        <v>-229253.31594360221</v>
      </c>
      <c r="F266" s="164">
        <v>416.9674781500612</v>
      </c>
      <c r="G266" s="300">
        <f>Verokompensaatiot[[#This Row],[Korvaukset vuosilta 2010-2023, €]]+Verokompensaatiot[[#This Row],[Veromenetysten korvaus 2024]]+Verokompensaatiot[[#This Row],[Veromenetysten korvaus 2025]]+Verokompensaatiot[[#This Row],[Veromenetysten korvaus 2026]]</f>
        <v>442207.71346958121</v>
      </c>
    </row>
    <row r="267" spans="1:7" x14ac:dyDescent="0.25">
      <c r="A267" s="32">
        <v>857</v>
      </c>
      <c r="B267" s="13" t="s">
        <v>274</v>
      </c>
      <c r="C267" s="164">
        <v>527451.85057411972</v>
      </c>
      <c r="D267" s="164">
        <v>-8903.5198820928417</v>
      </c>
      <c r="E267" s="164">
        <v>-131546.80713189792</v>
      </c>
      <c r="F267" s="164">
        <v>314.26242497223865</v>
      </c>
      <c r="G267" s="300">
        <f>Verokompensaatiot[[#This Row],[Korvaukset vuosilta 2010-2023, €]]+Verokompensaatiot[[#This Row],[Veromenetysten korvaus 2024]]+Verokompensaatiot[[#This Row],[Veromenetysten korvaus 2025]]+Verokompensaatiot[[#This Row],[Veromenetysten korvaus 2026]]</f>
        <v>387315.78598510125</v>
      </c>
    </row>
    <row r="268" spans="1:7" x14ac:dyDescent="0.25">
      <c r="A268" s="32">
        <v>858</v>
      </c>
      <c r="B268" s="13" t="s">
        <v>275</v>
      </c>
      <c r="C268" s="164">
        <v>4629137.4877160415</v>
      </c>
      <c r="D268" s="164">
        <v>-106119.51493814212</v>
      </c>
      <c r="E268" s="164">
        <v>-2244850.4403212946</v>
      </c>
      <c r="F268" s="164">
        <v>-140078.67757357215</v>
      </c>
      <c r="G268" s="300">
        <f>Verokompensaatiot[[#This Row],[Korvaukset vuosilta 2010-2023, €]]+Verokompensaatiot[[#This Row],[Veromenetysten korvaus 2024]]+Verokompensaatiot[[#This Row],[Veromenetysten korvaus 2025]]+Verokompensaatiot[[#This Row],[Veromenetysten korvaus 2026]]</f>
        <v>2138088.8548830329</v>
      </c>
    </row>
    <row r="269" spans="1:7" x14ac:dyDescent="0.25">
      <c r="A269" s="32">
        <v>859</v>
      </c>
      <c r="B269" s="13" t="s">
        <v>276</v>
      </c>
      <c r="C269" s="164">
        <v>968220.28774869489</v>
      </c>
      <c r="D269" s="164">
        <v>-24225.913534068655</v>
      </c>
      <c r="E269" s="164">
        <v>-532573.64726192562</v>
      </c>
      <c r="F269" s="164">
        <v>-3778.5356585213358</v>
      </c>
      <c r="G269" s="300">
        <f>Verokompensaatiot[[#This Row],[Korvaukset vuosilta 2010-2023, €]]+Verokompensaatiot[[#This Row],[Veromenetysten korvaus 2024]]+Verokompensaatiot[[#This Row],[Veromenetysten korvaus 2025]]+Verokompensaatiot[[#This Row],[Veromenetysten korvaus 2026]]</f>
        <v>407642.1912941793</v>
      </c>
    </row>
    <row r="270" spans="1:7" x14ac:dyDescent="0.25">
      <c r="A270" s="32">
        <v>886</v>
      </c>
      <c r="B270" s="13" t="s">
        <v>277</v>
      </c>
      <c r="C270" s="164">
        <v>1935332.8315087492</v>
      </c>
      <c r="D270" s="164">
        <v>-28088.924984773057</v>
      </c>
      <c r="E270" s="164">
        <v>-1050585.5675147993</v>
      </c>
      <c r="F270" s="164">
        <v>-9042.0511084267637</v>
      </c>
      <c r="G270" s="300">
        <f>Verokompensaatiot[[#This Row],[Korvaukset vuosilta 2010-2023, €]]+Verokompensaatiot[[#This Row],[Veromenetysten korvaus 2024]]+Verokompensaatiot[[#This Row],[Veromenetysten korvaus 2025]]+Verokompensaatiot[[#This Row],[Veromenetysten korvaus 2026]]</f>
        <v>847616.28790074994</v>
      </c>
    </row>
    <row r="271" spans="1:7" x14ac:dyDescent="0.25">
      <c r="A271" s="32">
        <v>887</v>
      </c>
      <c r="B271" s="13" t="s">
        <v>278</v>
      </c>
      <c r="C271" s="164">
        <v>1059397.7324163243</v>
      </c>
      <c r="D271" s="164">
        <v>-22137.603092433375</v>
      </c>
      <c r="E271" s="164">
        <v>-316024.70587963401</v>
      </c>
      <c r="F271" s="164">
        <v>-1088.1864602813291</v>
      </c>
      <c r="G271" s="300">
        <f>Verokompensaatiot[[#This Row],[Korvaukset vuosilta 2010-2023, €]]+Verokompensaatiot[[#This Row],[Veromenetysten korvaus 2024]]+Verokompensaatiot[[#This Row],[Veromenetysten korvaus 2025]]+Verokompensaatiot[[#This Row],[Veromenetysten korvaus 2026]]</f>
        <v>720147.23698397551</v>
      </c>
    </row>
    <row r="272" spans="1:7" x14ac:dyDescent="0.25">
      <c r="A272" s="32">
        <v>889</v>
      </c>
      <c r="B272" s="13" t="s">
        <v>279</v>
      </c>
      <c r="C272" s="164">
        <v>555205.31133360858</v>
      </c>
      <c r="D272" s="164">
        <v>-2221.0085262214507</v>
      </c>
      <c r="E272" s="164">
        <v>-148711.46022281193</v>
      </c>
      <c r="F272" s="164">
        <v>-164.68298017681553</v>
      </c>
      <c r="G272" s="300">
        <f>Verokompensaatiot[[#This Row],[Korvaukset vuosilta 2010-2023, €]]+Verokompensaatiot[[#This Row],[Veromenetysten korvaus 2024]]+Verokompensaatiot[[#This Row],[Veromenetysten korvaus 2025]]+Verokompensaatiot[[#This Row],[Veromenetysten korvaus 2026]]</f>
        <v>404108.15960439836</v>
      </c>
    </row>
    <row r="273" spans="1:7" x14ac:dyDescent="0.25">
      <c r="A273" s="32">
        <v>890</v>
      </c>
      <c r="B273" s="13" t="s">
        <v>280</v>
      </c>
      <c r="C273" s="164">
        <v>234551.63909570267</v>
      </c>
      <c r="D273" s="164">
        <v>3171.3782403669902</v>
      </c>
      <c r="E273" s="164">
        <v>-64536.79731050507</v>
      </c>
      <c r="F273" s="164">
        <v>100.56012943258199</v>
      </c>
      <c r="G273" s="300">
        <f>Verokompensaatiot[[#This Row],[Korvaukset vuosilta 2010-2023, €]]+Verokompensaatiot[[#This Row],[Veromenetysten korvaus 2024]]+Verokompensaatiot[[#This Row],[Veromenetysten korvaus 2025]]+Verokompensaatiot[[#This Row],[Veromenetysten korvaus 2026]]</f>
        <v>173286.78015499719</v>
      </c>
    </row>
    <row r="274" spans="1:7" x14ac:dyDescent="0.25">
      <c r="A274" s="32">
        <v>892</v>
      </c>
      <c r="B274" s="13" t="s">
        <v>281</v>
      </c>
      <c r="C274" s="164">
        <v>596788.2530678059</v>
      </c>
      <c r="D274" s="164">
        <v>-17466.152090015872</v>
      </c>
      <c r="E274" s="164">
        <v>-260893.06062904233</v>
      </c>
      <c r="F274" s="164">
        <v>-2032.0344314134634</v>
      </c>
      <c r="G274" s="300">
        <f>Verokompensaatiot[[#This Row],[Korvaukset vuosilta 2010-2023, €]]+Verokompensaatiot[[#This Row],[Veromenetysten korvaus 2024]]+Verokompensaatiot[[#This Row],[Veromenetysten korvaus 2025]]+Verokompensaatiot[[#This Row],[Veromenetysten korvaus 2026]]</f>
        <v>316397.00591733429</v>
      </c>
    </row>
    <row r="275" spans="1:7" x14ac:dyDescent="0.25">
      <c r="A275" s="32">
        <v>893</v>
      </c>
      <c r="B275" s="13" t="s">
        <v>282</v>
      </c>
      <c r="C275" s="164">
        <v>1521040.3856361369</v>
      </c>
      <c r="D275" s="164">
        <v>-4529.8111347074046</v>
      </c>
      <c r="E275" s="164">
        <v>-468742.13707244257</v>
      </c>
      <c r="F275" s="164">
        <v>306.35113448275769</v>
      </c>
      <c r="G275" s="300">
        <f>Verokompensaatiot[[#This Row],[Korvaukset vuosilta 2010-2023, €]]+Verokompensaatiot[[#This Row],[Veromenetysten korvaus 2024]]+Verokompensaatiot[[#This Row],[Veromenetysten korvaus 2025]]+Verokompensaatiot[[#This Row],[Veromenetysten korvaus 2026]]</f>
        <v>1048074.7885634697</v>
      </c>
    </row>
    <row r="276" spans="1:7" x14ac:dyDescent="0.25">
      <c r="A276" s="32">
        <v>895</v>
      </c>
      <c r="B276" s="13" t="s">
        <v>283</v>
      </c>
      <c r="C276" s="164">
        <v>2613083.7152337562</v>
      </c>
      <c r="D276" s="164">
        <v>-9667.2574188193066</v>
      </c>
      <c r="E276" s="164">
        <v>-1181760.4317978439</v>
      </c>
      <c r="F276" s="164">
        <v>-5762.2732133729432</v>
      </c>
      <c r="G276" s="300">
        <f>Verokompensaatiot[[#This Row],[Korvaukset vuosilta 2010-2023, €]]+Verokompensaatiot[[#This Row],[Veromenetysten korvaus 2024]]+Verokompensaatiot[[#This Row],[Veromenetysten korvaus 2025]]+Verokompensaatiot[[#This Row],[Veromenetysten korvaus 2026]]</f>
        <v>1415893.7528037201</v>
      </c>
    </row>
    <row r="277" spans="1:7" x14ac:dyDescent="0.25">
      <c r="A277" s="32">
        <v>905</v>
      </c>
      <c r="B277" s="13" t="s">
        <v>284</v>
      </c>
      <c r="C277" s="164">
        <v>10466596.893593695</v>
      </c>
      <c r="D277" s="164">
        <v>120547.78794924309</v>
      </c>
      <c r="E277" s="164">
        <v>-3228003.575703097</v>
      </c>
      <c r="F277" s="164">
        <v>-46520.780932329988</v>
      </c>
      <c r="G277" s="300">
        <f>Verokompensaatiot[[#This Row],[Korvaukset vuosilta 2010-2023, €]]+Verokompensaatiot[[#This Row],[Veromenetysten korvaus 2024]]+Verokompensaatiot[[#This Row],[Veromenetysten korvaus 2025]]+Verokompensaatiot[[#This Row],[Veromenetysten korvaus 2026]]</f>
        <v>7312620.3249075115</v>
      </c>
    </row>
    <row r="278" spans="1:7" x14ac:dyDescent="0.25">
      <c r="A278" s="32">
        <v>908</v>
      </c>
      <c r="B278" s="13" t="s">
        <v>285</v>
      </c>
      <c r="C278" s="164">
        <v>2924192.5603013141</v>
      </c>
      <c r="D278" s="164">
        <v>-60796.277065151095</v>
      </c>
      <c r="E278" s="164">
        <v>-1597178.2831787411</v>
      </c>
      <c r="F278" s="164">
        <v>-15428.077053373252</v>
      </c>
      <c r="G278" s="300">
        <f>Verokompensaatiot[[#This Row],[Korvaukset vuosilta 2010-2023, €]]+Verokompensaatiot[[#This Row],[Veromenetysten korvaus 2024]]+Verokompensaatiot[[#This Row],[Veromenetysten korvaus 2025]]+Verokompensaatiot[[#This Row],[Veromenetysten korvaus 2026]]</f>
        <v>1250789.9230040489</v>
      </c>
    </row>
    <row r="279" spans="1:7" x14ac:dyDescent="0.25">
      <c r="A279" s="32">
        <v>915</v>
      </c>
      <c r="B279" s="13" t="s">
        <v>286</v>
      </c>
      <c r="C279" s="164">
        <v>3323029.3194958586</v>
      </c>
      <c r="D279" s="164">
        <v>-12555.937114786198</v>
      </c>
      <c r="E279" s="164">
        <v>-1557363.9230777782</v>
      </c>
      <c r="F279" s="164">
        <v>-5924.1757720834457</v>
      </c>
      <c r="G279" s="300">
        <f>Verokompensaatiot[[#This Row],[Korvaukset vuosilta 2010-2023, €]]+Verokompensaatiot[[#This Row],[Veromenetysten korvaus 2024]]+Verokompensaatiot[[#This Row],[Veromenetysten korvaus 2025]]+Verokompensaatiot[[#This Row],[Veromenetysten korvaus 2026]]</f>
        <v>1747185.2835312106</v>
      </c>
    </row>
    <row r="280" spans="1:7" x14ac:dyDescent="0.25">
      <c r="A280" s="32">
        <v>918</v>
      </c>
      <c r="B280" s="13" t="s">
        <v>287</v>
      </c>
      <c r="C280" s="164">
        <v>520627.62677149219</v>
      </c>
      <c r="D280" s="164">
        <v>-10490.84787955154</v>
      </c>
      <c r="E280" s="164">
        <v>-157709.94079331213</v>
      </c>
      <c r="F280" s="164">
        <v>-740.65339956252876</v>
      </c>
      <c r="G280" s="300">
        <f>Verokompensaatiot[[#This Row],[Korvaukset vuosilta 2010-2023, €]]+Verokompensaatiot[[#This Row],[Veromenetysten korvaus 2024]]+Verokompensaatiot[[#This Row],[Veromenetysten korvaus 2025]]+Verokompensaatiot[[#This Row],[Veromenetysten korvaus 2026]]</f>
        <v>351686.18469906604</v>
      </c>
    </row>
    <row r="281" spans="1:7" x14ac:dyDescent="0.25">
      <c r="A281" s="32">
        <v>921</v>
      </c>
      <c r="B281" s="13" t="s">
        <v>288</v>
      </c>
      <c r="C281" s="164">
        <v>489090.13610551949</v>
      </c>
      <c r="D281" s="164">
        <v>738.96572517530785</v>
      </c>
      <c r="E281" s="164">
        <v>-113794.42277849271</v>
      </c>
      <c r="F281" s="164">
        <v>507.07819306989518</v>
      </c>
      <c r="G281" s="300">
        <f>Verokompensaatiot[[#This Row],[Korvaukset vuosilta 2010-2023, €]]+Verokompensaatiot[[#This Row],[Veromenetysten korvaus 2024]]+Verokompensaatiot[[#This Row],[Veromenetysten korvaus 2025]]+Verokompensaatiot[[#This Row],[Veromenetysten korvaus 2026]]</f>
        <v>376541.75724527193</v>
      </c>
    </row>
    <row r="282" spans="1:7" x14ac:dyDescent="0.25">
      <c r="A282" s="32">
        <v>922</v>
      </c>
      <c r="B282" s="13" t="s">
        <v>289</v>
      </c>
      <c r="C282" s="164">
        <v>723605.03246662044</v>
      </c>
      <c r="D282" s="164">
        <v>-26269.225509112926</v>
      </c>
      <c r="E282" s="164">
        <v>-353815.48171553278</v>
      </c>
      <c r="F282" s="164">
        <v>-8492.19414555818</v>
      </c>
      <c r="G282" s="300">
        <f>Verokompensaatiot[[#This Row],[Korvaukset vuosilta 2010-2023, €]]+Verokompensaatiot[[#This Row],[Veromenetysten korvaus 2024]]+Verokompensaatiot[[#This Row],[Veromenetysten korvaus 2025]]+Verokompensaatiot[[#This Row],[Veromenetysten korvaus 2026]]</f>
        <v>335028.13109641656</v>
      </c>
    </row>
    <row r="283" spans="1:7" x14ac:dyDescent="0.25">
      <c r="A283" s="32">
        <v>924</v>
      </c>
      <c r="B283" s="13" t="s">
        <v>290</v>
      </c>
      <c r="C283" s="164">
        <v>723912.00203211629</v>
      </c>
      <c r="D283" s="164">
        <v>-3511.9560778691302</v>
      </c>
      <c r="E283" s="164">
        <v>-217239.50742470531</v>
      </c>
      <c r="F283" s="164">
        <v>275.85221990245731</v>
      </c>
      <c r="G283" s="300">
        <f>Verokompensaatiot[[#This Row],[Korvaukset vuosilta 2010-2023, €]]+Verokompensaatiot[[#This Row],[Veromenetysten korvaus 2024]]+Verokompensaatiot[[#This Row],[Veromenetysten korvaus 2025]]+Verokompensaatiot[[#This Row],[Veromenetysten korvaus 2026]]</f>
        <v>503436.39074944425</v>
      </c>
    </row>
    <row r="284" spans="1:7" x14ac:dyDescent="0.25">
      <c r="A284" s="32">
        <v>925</v>
      </c>
      <c r="B284" s="13" t="s">
        <v>291</v>
      </c>
      <c r="C284" s="164">
        <v>817536.66303129564</v>
      </c>
      <c r="D284" s="164">
        <v>2993.6838939091194</v>
      </c>
      <c r="E284" s="164">
        <v>-219409.93575765321</v>
      </c>
      <c r="F284" s="164">
        <v>972.63836986321621</v>
      </c>
      <c r="G284" s="300">
        <f>Verokompensaatiot[[#This Row],[Korvaukset vuosilta 2010-2023, €]]+Verokompensaatiot[[#This Row],[Veromenetysten korvaus 2024]]+Verokompensaatiot[[#This Row],[Veromenetysten korvaus 2025]]+Verokompensaatiot[[#This Row],[Veromenetysten korvaus 2026]]</f>
        <v>602093.0495374148</v>
      </c>
    </row>
    <row r="285" spans="1:7" x14ac:dyDescent="0.25">
      <c r="A285" s="32">
        <v>927</v>
      </c>
      <c r="B285" s="13" t="s">
        <v>292</v>
      </c>
      <c r="C285" s="164">
        <v>4188001.3455443028</v>
      </c>
      <c r="D285" s="164">
        <v>-159819.00281489795</v>
      </c>
      <c r="E285" s="164">
        <v>-1790909.5168551509</v>
      </c>
      <c r="F285" s="164">
        <v>-90768.876726374685</v>
      </c>
      <c r="G285" s="300">
        <f>Verokompensaatiot[[#This Row],[Korvaukset vuosilta 2010-2023, €]]+Verokompensaatiot[[#This Row],[Veromenetysten korvaus 2024]]+Verokompensaatiot[[#This Row],[Veromenetysten korvaus 2025]]+Verokompensaatiot[[#This Row],[Veromenetysten korvaus 2026]]</f>
        <v>2146503.9491478796</v>
      </c>
    </row>
    <row r="286" spans="1:7" x14ac:dyDescent="0.25">
      <c r="A286" s="32">
        <v>931</v>
      </c>
      <c r="B286" s="13" t="s">
        <v>293</v>
      </c>
      <c r="C286" s="164">
        <v>1313012.965701743</v>
      </c>
      <c r="D286" s="164">
        <v>-3298.6731226030506</v>
      </c>
      <c r="E286" s="164">
        <v>-391908.2581653432</v>
      </c>
      <c r="F286" s="164">
        <v>-239.42773048117769</v>
      </c>
      <c r="G286" s="300">
        <f>Verokompensaatiot[[#This Row],[Korvaukset vuosilta 2010-2023, €]]+Verokompensaatiot[[#This Row],[Veromenetysten korvaus 2024]]+Verokompensaatiot[[#This Row],[Veromenetysten korvaus 2025]]+Verokompensaatiot[[#This Row],[Veromenetysten korvaus 2026]]</f>
        <v>917566.60668331571</v>
      </c>
    </row>
    <row r="287" spans="1:7" x14ac:dyDescent="0.25">
      <c r="A287" s="32">
        <v>934</v>
      </c>
      <c r="B287" s="13" t="s">
        <v>294</v>
      </c>
      <c r="C287" s="164">
        <v>565563.69020306994</v>
      </c>
      <c r="D287" s="164">
        <v>-3664.599877405436</v>
      </c>
      <c r="E287" s="164">
        <v>-223101.26908653256</v>
      </c>
      <c r="F287" s="164">
        <v>-870.62008555237901</v>
      </c>
      <c r="G287" s="300">
        <f>Verokompensaatiot[[#This Row],[Korvaukset vuosilta 2010-2023, €]]+Verokompensaatiot[[#This Row],[Veromenetysten korvaus 2024]]+Verokompensaatiot[[#This Row],[Veromenetysten korvaus 2025]]+Verokompensaatiot[[#This Row],[Veromenetysten korvaus 2026]]</f>
        <v>337927.20115357958</v>
      </c>
    </row>
    <row r="288" spans="1:7" x14ac:dyDescent="0.25">
      <c r="A288" s="32">
        <v>935</v>
      </c>
      <c r="B288" s="13" t="s">
        <v>295</v>
      </c>
      <c r="C288" s="164">
        <v>632603.8478659899</v>
      </c>
      <c r="D288" s="164">
        <v>-10116.522724127277</v>
      </c>
      <c r="E288" s="164">
        <v>-227852.84666785997</v>
      </c>
      <c r="F288" s="164">
        <v>773.47082396586939</v>
      </c>
      <c r="G288" s="300">
        <f>Verokompensaatiot[[#This Row],[Korvaukset vuosilta 2010-2023, €]]+Verokompensaatiot[[#This Row],[Veromenetysten korvaus 2024]]+Verokompensaatiot[[#This Row],[Veromenetysten korvaus 2025]]+Verokompensaatiot[[#This Row],[Veromenetysten korvaus 2026]]</f>
        <v>395407.94929796853</v>
      </c>
    </row>
    <row r="289" spans="1:7" x14ac:dyDescent="0.25">
      <c r="A289" s="32">
        <v>936</v>
      </c>
      <c r="B289" s="13" t="s">
        <v>296</v>
      </c>
      <c r="C289" s="164">
        <v>1423625.6235486302</v>
      </c>
      <c r="D289" s="164">
        <v>-7046.5084695038131</v>
      </c>
      <c r="E289" s="164">
        <v>-362932.62004548014</v>
      </c>
      <c r="F289" s="164">
        <v>-2409.4064532135912</v>
      </c>
      <c r="G289" s="300">
        <f>Verokompensaatiot[[#This Row],[Korvaukset vuosilta 2010-2023, €]]+Verokompensaatiot[[#This Row],[Veromenetysten korvaus 2024]]+Verokompensaatiot[[#This Row],[Veromenetysten korvaus 2025]]+Verokompensaatiot[[#This Row],[Veromenetysten korvaus 2026]]</f>
        <v>1051237.0885804326</v>
      </c>
    </row>
    <row r="290" spans="1:7" x14ac:dyDescent="0.25">
      <c r="A290" s="32">
        <v>946</v>
      </c>
      <c r="B290" s="13" t="s">
        <v>297</v>
      </c>
      <c r="C290" s="164">
        <v>1380218.5947131673</v>
      </c>
      <c r="D290" s="164">
        <v>-16183.450541126163</v>
      </c>
      <c r="E290" s="164">
        <v>-443596.9247077193</v>
      </c>
      <c r="F290" s="164">
        <v>1114.6232928806528</v>
      </c>
      <c r="G290" s="300">
        <f>Verokompensaatiot[[#This Row],[Korvaukset vuosilta 2010-2023, €]]+Verokompensaatiot[[#This Row],[Veromenetysten korvaus 2024]]+Verokompensaatiot[[#This Row],[Veromenetysten korvaus 2025]]+Verokompensaatiot[[#This Row],[Veromenetysten korvaus 2026]]</f>
        <v>921552.84275720245</v>
      </c>
    </row>
    <row r="291" spans="1:7" x14ac:dyDescent="0.25">
      <c r="A291" s="32">
        <v>976</v>
      </c>
      <c r="B291" s="13" t="s">
        <v>298</v>
      </c>
      <c r="C291" s="164">
        <v>829621.10435336339</v>
      </c>
      <c r="D291" s="164">
        <v>-6850.0211902480742</v>
      </c>
      <c r="E291" s="164">
        <v>-230598.63837712308</v>
      </c>
      <c r="F291" s="164">
        <v>692.07398074088564</v>
      </c>
      <c r="G291" s="300">
        <f>Verokompensaatiot[[#This Row],[Korvaukset vuosilta 2010-2023, €]]+Verokompensaatiot[[#This Row],[Veromenetysten korvaus 2024]]+Verokompensaatiot[[#This Row],[Veromenetysten korvaus 2025]]+Verokompensaatiot[[#This Row],[Veromenetysten korvaus 2026]]</f>
        <v>592864.51876673312</v>
      </c>
    </row>
    <row r="292" spans="1:7" x14ac:dyDescent="0.25">
      <c r="A292" s="32">
        <v>977</v>
      </c>
      <c r="B292" s="13" t="s">
        <v>299</v>
      </c>
      <c r="C292" s="164">
        <v>2434887.9310677741</v>
      </c>
      <c r="D292" s="164">
        <v>-1474.647877423824</v>
      </c>
      <c r="E292" s="164">
        <v>-1440507.7732135148</v>
      </c>
      <c r="F292" s="164">
        <v>-2995.9476566410531</v>
      </c>
      <c r="G292" s="300">
        <f>Verokompensaatiot[[#This Row],[Korvaukset vuosilta 2010-2023, €]]+Verokompensaatiot[[#This Row],[Veromenetysten korvaus 2024]]+Verokompensaatiot[[#This Row],[Veromenetysten korvaus 2025]]+Verokompensaatiot[[#This Row],[Veromenetysten korvaus 2026]]</f>
        <v>989909.56232019421</v>
      </c>
    </row>
    <row r="293" spans="1:7" x14ac:dyDescent="0.25">
      <c r="A293" s="32">
        <v>980</v>
      </c>
      <c r="B293" s="13" t="s">
        <v>300</v>
      </c>
      <c r="C293" s="164">
        <v>4320934.4172466155</v>
      </c>
      <c r="D293" s="164">
        <v>-99965.103571664047</v>
      </c>
      <c r="E293" s="164">
        <v>-2560310.4615513519</v>
      </c>
      <c r="F293" s="164">
        <v>-54414.693797335334</v>
      </c>
      <c r="G293" s="300">
        <f>Verokompensaatiot[[#This Row],[Korvaukset vuosilta 2010-2023, €]]+Verokompensaatiot[[#This Row],[Veromenetysten korvaus 2024]]+Verokompensaatiot[[#This Row],[Veromenetysten korvaus 2025]]+Verokompensaatiot[[#This Row],[Veromenetysten korvaus 2026]]</f>
        <v>1606244.1583262647</v>
      </c>
    </row>
    <row r="294" spans="1:7" x14ac:dyDescent="0.25">
      <c r="A294" s="32">
        <v>981</v>
      </c>
      <c r="B294" s="13" t="s">
        <v>301</v>
      </c>
      <c r="C294" s="164">
        <v>512319.97658165707</v>
      </c>
      <c r="D294" s="164">
        <v>-5725.0016940501655</v>
      </c>
      <c r="E294" s="164">
        <v>-144702.8983041594</v>
      </c>
      <c r="F294" s="164">
        <v>191.47982716094498</v>
      </c>
      <c r="G294" s="300">
        <f>Verokompensaatiot[[#This Row],[Korvaukset vuosilta 2010-2023, €]]+Verokompensaatiot[[#This Row],[Veromenetysten korvaus 2024]]+Verokompensaatiot[[#This Row],[Veromenetysten korvaus 2025]]+Verokompensaatiot[[#This Row],[Veromenetysten korvaus 2026]]</f>
        <v>362083.55641060846</v>
      </c>
    </row>
    <row r="295" spans="1:7" x14ac:dyDescent="0.25">
      <c r="A295" s="32">
        <v>989</v>
      </c>
      <c r="B295" s="13" t="s">
        <v>302</v>
      </c>
      <c r="C295" s="164">
        <v>1159091.2377425535</v>
      </c>
      <c r="D295" s="164">
        <v>-8814.1020562735011</v>
      </c>
      <c r="E295" s="164">
        <v>-473466.53048360412</v>
      </c>
      <c r="F295" s="164">
        <v>73.810987814809835</v>
      </c>
      <c r="G295" s="300">
        <f>Verokompensaatiot[[#This Row],[Korvaukset vuosilta 2010-2023, €]]+Verokompensaatiot[[#This Row],[Veromenetysten korvaus 2024]]+Verokompensaatiot[[#This Row],[Veromenetysten korvaus 2025]]+Verokompensaatiot[[#This Row],[Veromenetysten korvaus 2026]]</f>
        <v>676884.41619049059</v>
      </c>
    </row>
    <row r="296" spans="1:7" x14ac:dyDescent="0.25">
      <c r="A296" s="32">
        <v>992</v>
      </c>
      <c r="B296" s="13" t="s">
        <v>303</v>
      </c>
      <c r="C296" s="164">
        <v>2981917.2262499053</v>
      </c>
      <c r="D296" s="164">
        <v>-47616.011511176992</v>
      </c>
      <c r="E296" s="164">
        <v>-1418804.3990410566</v>
      </c>
      <c r="F296" s="164">
        <v>-3903.0547031280753</v>
      </c>
      <c r="G296" s="300">
        <f>Verokompensaatiot[[#This Row],[Korvaukset vuosilta 2010-2023, €]]+Verokompensaatiot[[#This Row],[Veromenetysten korvaus 2024]]+Verokompensaatiot[[#This Row],[Veromenetysten korvaus 2025]]+Verokompensaatiot[[#This Row],[Veromenetysten korvaus 2026]]</f>
        <v>1511593.7609945438</v>
      </c>
    </row>
    <row r="297" spans="1:7" x14ac:dyDescent="0.25">
      <c r="A297" s="302"/>
    </row>
  </sheetData>
  <phoneticPr fontId="50" type="noConversion"/>
  <pageMargins left="0.7" right="0.7" top="0.75" bottom="0.75" header="0.3" footer="0.3"/>
  <pageSetup paperSize="9" orientation="portrait" r:id="rId1"/>
  <ignoredErrors>
    <ignoredError sqref="G4" calculatedColumn="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10"/>
  <sheetViews>
    <sheetView zoomScale="80" zoomScaleNormal="80" workbookViewId="0">
      <selection activeCell="L43" sqref="L43"/>
    </sheetView>
  </sheetViews>
  <sheetFormatPr defaultRowHeight="15" x14ac:dyDescent="0.25"/>
  <cols>
    <col min="1" max="1" width="33.5" style="242" customWidth="1"/>
    <col min="2" max="2" width="39.125" style="36" bestFit="1" customWidth="1"/>
    <col min="3" max="3" width="20.5" style="41" customWidth="1"/>
    <col min="4" max="4" width="9.625" style="41" customWidth="1"/>
    <col min="5" max="5" width="20.125" style="41" customWidth="1"/>
    <col min="6" max="6" width="22.125" style="132" customWidth="1"/>
    <col min="7" max="11" width="9" style="21"/>
  </cols>
  <sheetData>
    <row r="1" spans="1:11" ht="24" thickBot="1" x14ac:dyDescent="0.4">
      <c r="A1" s="452" t="s">
        <v>1411</v>
      </c>
      <c r="B1" s="468"/>
      <c r="C1" s="321"/>
      <c r="E1" s="455"/>
      <c r="F1" s="160"/>
    </row>
    <row r="2" spans="1:11" ht="15.75" thickTop="1" x14ac:dyDescent="0.25">
      <c r="A2" s="242" t="s">
        <v>1410</v>
      </c>
    </row>
    <row r="4" spans="1:11" x14ac:dyDescent="0.25">
      <c r="A4" s="453" t="s">
        <v>1420</v>
      </c>
      <c r="B4" s="454">
        <v>8833.75</v>
      </c>
    </row>
    <row r="5" spans="1:11" x14ac:dyDescent="0.25">
      <c r="C5" s="455"/>
      <c r="D5" s="455"/>
      <c r="E5" s="455"/>
      <c r="F5" s="455"/>
    </row>
    <row r="6" spans="1:11" s="457" customFormat="1" ht="28.5" x14ac:dyDescent="0.2">
      <c r="A6" s="214" t="s">
        <v>751</v>
      </c>
      <c r="B6" s="213" t="s">
        <v>752</v>
      </c>
      <c r="C6" s="215" t="s">
        <v>753</v>
      </c>
      <c r="D6" s="215" t="s">
        <v>754</v>
      </c>
      <c r="E6" s="215" t="s">
        <v>755</v>
      </c>
      <c r="F6" s="215" t="s">
        <v>756</v>
      </c>
      <c r="G6" s="456"/>
      <c r="H6" s="456"/>
      <c r="I6" s="456"/>
      <c r="J6" s="456"/>
      <c r="K6" s="456"/>
    </row>
    <row r="7" spans="1:11" ht="14.25" x14ac:dyDescent="0.2">
      <c r="A7" s="42"/>
      <c r="B7" s="131" t="s">
        <v>757</v>
      </c>
      <c r="F7" s="458">
        <f>F8-D8</f>
        <v>20139049.860375583</v>
      </c>
    </row>
    <row r="8" spans="1:11" x14ac:dyDescent="0.25">
      <c r="A8" s="132"/>
      <c r="B8" s="36" t="s">
        <v>11</v>
      </c>
      <c r="C8" s="38">
        <f>SUM(C9:C375)</f>
        <v>431401431.14762515</v>
      </c>
      <c r="D8" s="38">
        <f>SUM(D9:D375)</f>
        <v>9979472.8725442886</v>
      </c>
      <c r="E8" s="38">
        <f>SUM(E9:E375)</f>
        <v>411262381.28724957</v>
      </c>
      <c r="F8" s="459">
        <f>C8+D8-E8</f>
        <v>30118522.732919872</v>
      </c>
    </row>
    <row r="9" spans="1:11" s="45" customFormat="1" x14ac:dyDescent="0.25">
      <c r="A9" s="460" t="s">
        <v>1105</v>
      </c>
      <c r="B9" s="36" t="s">
        <v>758</v>
      </c>
      <c r="C9" s="41">
        <v>3356294.9750000001</v>
      </c>
      <c r="D9" s="41">
        <v>0</v>
      </c>
      <c r="E9" s="15">
        <v>643273.67500000005</v>
      </c>
      <c r="F9" s="461">
        <v>2713021.3</v>
      </c>
      <c r="G9" s="112"/>
      <c r="H9" s="112"/>
      <c r="I9" s="112"/>
      <c r="J9" s="112"/>
      <c r="K9" s="112"/>
    </row>
    <row r="10" spans="1:11" s="45" customFormat="1" x14ac:dyDescent="0.25">
      <c r="A10" s="460" t="s">
        <v>1106</v>
      </c>
      <c r="B10" s="36" t="s">
        <v>759</v>
      </c>
      <c r="C10" s="41">
        <v>153795.58749999999</v>
      </c>
      <c r="D10" s="41">
        <v>0</v>
      </c>
      <c r="E10" s="15">
        <v>40723.587500000001</v>
      </c>
      <c r="F10" s="461">
        <v>113072</v>
      </c>
      <c r="G10" s="112"/>
      <c r="H10" s="112"/>
      <c r="I10" s="112"/>
      <c r="J10" s="112"/>
      <c r="K10" s="112"/>
    </row>
    <row r="11" spans="1:11" s="45" customFormat="1" x14ac:dyDescent="0.25">
      <c r="A11" s="460" t="s">
        <v>1107</v>
      </c>
      <c r="B11" s="36" t="s">
        <v>760</v>
      </c>
      <c r="C11" s="41">
        <v>208564.83749999999</v>
      </c>
      <c r="D11" s="41">
        <v>0</v>
      </c>
      <c r="E11" s="15">
        <v>199642.75</v>
      </c>
      <c r="F11" s="461">
        <v>8922.0874999999942</v>
      </c>
      <c r="G11" s="112"/>
      <c r="H11" s="112"/>
      <c r="I11" s="112"/>
      <c r="J11" s="112"/>
      <c r="K11" s="112"/>
    </row>
    <row r="12" spans="1:11" s="45" customFormat="1" x14ac:dyDescent="0.25">
      <c r="A12" s="460" t="s">
        <v>1108</v>
      </c>
      <c r="B12" s="36" t="s">
        <v>761</v>
      </c>
      <c r="C12" s="41">
        <v>743978.42500000005</v>
      </c>
      <c r="D12" s="41">
        <v>0</v>
      </c>
      <c r="E12" s="15">
        <v>260630.96</v>
      </c>
      <c r="F12" s="461">
        <v>483347.46500000008</v>
      </c>
      <c r="G12" s="112"/>
      <c r="H12" s="112"/>
      <c r="I12" s="112"/>
      <c r="J12" s="112"/>
      <c r="K12" s="112"/>
    </row>
    <row r="13" spans="1:11" s="45" customFormat="1" x14ac:dyDescent="0.25">
      <c r="A13" s="460" t="s">
        <v>1109</v>
      </c>
      <c r="B13" s="36" t="s">
        <v>762</v>
      </c>
      <c r="C13" s="41">
        <v>977277.76250000007</v>
      </c>
      <c r="D13" s="41">
        <v>0</v>
      </c>
      <c r="E13" s="15">
        <v>335682.5</v>
      </c>
      <c r="F13" s="461">
        <v>641595.26250000007</v>
      </c>
      <c r="G13" s="112"/>
      <c r="H13" s="112"/>
      <c r="I13" s="112"/>
      <c r="J13" s="112"/>
      <c r="K13" s="112"/>
    </row>
    <row r="14" spans="1:11" s="45" customFormat="1" x14ac:dyDescent="0.25">
      <c r="A14" s="460" t="s">
        <v>1110</v>
      </c>
      <c r="B14" s="36" t="s">
        <v>763</v>
      </c>
      <c r="C14" s="41">
        <v>231620.92499999999</v>
      </c>
      <c r="D14" s="41">
        <v>0</v>
      </c>
      <c r="E14" s="15">
        <v>152028.83749999999</v>
      </c>
      <c r="F14" s="461">
        <v>79592.087499999994</v>
      </c>
      <c r="G14" s="112"/>
      <c r="H14" s="112"/>
      <c r="I14" s="112"/>
      <c r="J14" s="112"/>
      <c r="K14" s="112"/>
    </row>
    <row r="15" spans="1:11" s="45" customFormat="1" x14ac:dyDescent="0.25">
      <c r="A15" s="460" t="s">
        <v>1111</v>
      </c>
      <c r="B15" s="36" t="s">
        <v>764</v>
      </c>
      <c r="C15" s="41">
        <v>341071.08750000002</v>
      </c>
      <c r="D15" s="41">
        <v>0</v>
      </c>
      <c r="E15" s="15">
        <v>699633</v>
      </c>
      <c r="F15" s="461">
        <v>-358561.91249999998</v>
      </c>
      <c r="G15" s="112"/>
      <c r="H15" s="112"/>
      <c r="I15" s="112"/>
      <c r="J15" s="112"/>
      <c r="K15" s="112"/>
    </row>
    <row r="16" spans="1:11" s="45" customFormat="1" x14ac:dyDescent="0.25">
      <c r="A16" s="460" t="s">
        <v>1112</v>
      </c>
      <c r="B16" s="36" t="s">
        <v>765</v>
      </c>
      <c r="C16" s="41">
        <v>542745.60000000009</v>
      </c>
      <c r="D16" s="41">
        <v>0</v>
      </c>
      <c r="E16" s="15">
        <v>31801.5</v>
      </c>
      <c r="F16" s="461">
        <v>510944.10000000009</v>
      </c>
      <c r="G16" s="112"/>
      <c r="H16" s="112"/>
      <c r="I16" s="112"/>
      <c r="J16" s="112"/>
      <c r="K16" s="112"/>
    </row>
    <row r="17" spans="1:11" s="45" customFormat="1" x14ac:dyDescent="0.25">
      <c r="A17" s="460" t="s">
        <v>1113</v>
      </c>
      <c r="B17" s="36" t="s">
        <v>766</v>
      </c>
      <c r="C17" s="41">
        <v>0</v>
      </c>
      <c r="D17" s="41">
        <v>0</v>
      </c>
      <c r="E17" s="15">
        <v>68903.25</v>
      </c>
      <c r="F17" s="461">
        <v>-68903.25</v>
      </c>
      <c r="G17" s="112"/>
      <c r="H17" s="112"/>
      <c r="I17" s="112"/>
      <c r="J17" s="112"/>
      <c r="K17" s="112"/>
    </row>
    <row r="18" spans="1:11" s="45" customFormat="1" x14ac:dyDescent="0.25">
      <c r="A18" s="460" t="s">
        <v>1114</v>
      </c>
      <c r="B18" s="36" t="s">
        <v>767</v>
      </c>
      <c r="C18" s="41">
        <v>3706464.8250000002</v>
      </c>
      <c r="D18" s="41">
        <v>0</v>
      </c>
      <c r="E18" s="15">
        <v>22763566.702499997</v>
      </c>
      <c r="F18" s="461">
        <v>-19057101.877499998</v>
      </c>
      <c r="G18" s="112"/>
      <c r="H18" s="112"/>
      <c r="I18" s="112"/>
      <c r="J18" s="112"/>
      <c r="K18" s="112"/>
    </row>
    <row r="19" spans="1:11" s="45" customFormat="1" x14ac:dyDescent="0.25">
      <c r="A19" s="460" t="s">
        <v>1115</v>
      </c>
      <c r="B19" s="36" t="s">
        <v>768</v>
      </c>
      <c r="C19" s="41">
        <v>459443.33750000002</v>
      </c>
      <c r="D19" s="41">
        <v>0</v>
      </c>
      <c r="E19" s="15">
        <v>186427.46</v>
      </c>
      <c r="F19" s="461">
        <v>273015.87750000006</v>
      </c>
      <c r="G19" s="112"/>
      <c r="H19" s="112"/>
      <c r="I19" s="112"/>
      <c r="J19" s="112"/>
      <c r="K19" s="112"/>
    </row>
    <row r="20" spans="1:11" s="45" customFormat="1" x14ac:dyDescent="0.25">
      <c r="A20" s="460" t="s">
        <v>1116</v>
      </c>
      <c r="B20" s="36" t="s">
        <v>769</v>
      </c>
      <c r="C20" s="41">
        <v>401140.58750000002</v>
      </c>
      <c r="D20" s="41">
        <v>0</v>
      </c>
      <c r="E20" s="15">
        <v>408119.25</v>
      </c>
      <c r="F20" s="461">
        <v>-6978.6624999999767</v>
      </c>
      <c r="G20" s="112"/>
      <c r="H20" s="112"/>
      <c r="I20" s="112"/>
      <c r="J20" s="112"/>
      <c r="K20" s="112"/>
    </row>
    <row r="21" spans="1:11" s="45" customFormat="1" x14ac:dyDescent="0.25">
      <c r="A21" s="460" t="s">
        <v>1117</v>
      </c>
      <c r="B21" s="36" t="s">
        <v>770</v>
      </c>
      <c r="C21" s="41">
        <v>100793.08749999999</v>
      </c>
      <c r="D21" s="41">
        <v>0</v>
      </c>
      <c r="E21" s="15">
        <v>88425.837499999994</v>
      </c>
      <c r="F21" s="461">
        <v>12367.25</v>
      </c>
      <c r="G21" s="112"/>
      <c r="H21" s="112"/>
      <c r="I21" s="112"/>
      <c r="J21" s="112"/>
      <c r="K21" s="112"/>
    </row>
    <row r="22" spans="1:11" s="45" customFormat="1" x14ac:dyDescent="0.25">
      <c r="A22" s="460" t="s">
        <v>1118</v>
      </c>
      <c r="B22" s="36" t="s">
        <v>771</v>
      </c>
      <c r="C22" s="41">
        <v>828782.42500000005</v>
      </c>
      <c r="D22" s="41">
        <v>0</v>
      </c>
      <c r="E22" s="15">
        <v>468365.42499999999</v>
      </c>
      <c r="F22" s="461">
        <v>360417.00000000006</v>
      </c>
      <c r="G22" s="112"/>
      <c r="H22" s="112"/>
      <c r="I22" s="112"/>
      <c r="J22" s="112"/>
      <c r="K22" s="112"/>
    </row>
    <row r="23" spans="1:11" s="45" customFormat="1" x14ac:dyDescent="0.25">
      <c r="A23" s="460" t="s">
        <v>1119</v>
      </c>
      <c r="B23" s="36" t="s">
        <v>772</v>
      </c>
      <c r="C23" s="41">
        <v>137806.5</v>
      </c>
      <c r="D23" s="41">
        <v>0</v>
      </c>
      <c r="E23" s="15">
        <v>160950.92499999999</v>
      </c>
      <c r="F23" s="461">
        <v>-23144.424999999988</v>
      </c>
      <c r="G23" s="112"/>
      <c r="H23" s="112"/>
      <c r="I23" s="112"/>
      <c r="J23" s="112"/>
      <c r="K23" s="112"/>
    </row>
    <row r="24" spans="1:11" s="45" customFormat="1" x14ac:dyDescent="0.25">
      <c r="A24" s="460" t="s">
        <v>1120</v>
      </c>
      <c r="B24" s="36" t="s">
        <v>773</v>
      </c>
      <c r="C24" s="41">
        <v>268546</v>
      </c>
      <c r="D24" s="41">
        <v>0</v>
      </c>
      <c r="E24" s="15">
        <v>236921.17499999999</v>
      </c>
      <c r="F24" s="461">
        <v>31624.825000000012</v>
      </c>
      <c r="G24" s="112"/>
      <c r="H24" s="112"/>
      <c r="I24" s="112"/>
      <c r="J24" s="112"/>
      <c r="K24" s="112"/>
    </row>
    <row r="25" spans="1:11" s="45" customFormat="1" x14ac:dyDescent="0.25">
      <c r="A25" s="460" t="s">
        <v>1121</v>
      </c>
      <c r="B25" s="36" t="s">
        <v>774</v>
      </c>
      <c r="C25" s="41">
        <v>0</v>
      </c>
      <c r="D25" s="41">
        <v>0</v>
      </c>
      <c r="E25" s="15">
        <v>28268</v>
      </c>
      <c r="F25" s="461">
        <v>-28268</v>
      </c>
      <c r="G25" s="112"/>
      <c r="H25" s="112"/>
      <c r="I25" s="112"/>
      <c r="J25" s="112"/>
      <c r="K25" s="112"/>
    </row>
    <row r="26" spans="1:11" s="45" customFormat="1" x14ac:dyDescent="0.25">
      <c r="A26" s="460" t="s">
        <v>1122</v>
      </c>
      <c r="B26" s="36" t="s">
        <v>775</v>
      </c>
      <c r="C26" s="41">
        <v>72436.75</v>
      </c>
      <c r="D26" s="41">
        <v>0</v>
      </c>
      <c r="E26" s="15">
        <v>0</v>
      </c>
      <c r="F26" s="461">
        <v>72436.75</v>
      </c>
      <c r="G26" s="112"/>
      <c r="H26" s="112"/>
      <c r="I26" s="112"/>
      <c r="J26" s="112"/>
      <c r="K26" s="112"/>
    </row>
    <row r="27" spans="1:11" s="45" customFormat="1" x14ac:dyDescent="0.25">
      <c r="A27" s="460" t="s">
        <v>1123</v>
      </c>
      <c r="B27" s="36" t="s">
        <v>776</v>
      </c>
      <c r="C27" s="41">
        <v>408472.60000000003</v>
      </c>
      <c r="D27" s="41">
        <v>0</v>
      </c>
      <c r="E27" s="15">
        <v>356512.48249999998</v>
      </c>
      <c r="F27" s="461">
        <v>51960.117500000051</v>
      </c>
      <c r="G27" s="112"/>
      <c r="H27" s="112"/>
      <c r="I27" s="112"/>
      <c r="J27" s="112"/>
      <c r="K27" s="112"/>
    </row>
    <row r="28" spans="1:11" s="45" customFormat="1" x14ac:dyDescent="0.25">
      <c r="A28" s="460" t="s">
        <v>1124</v>
      </c>
      <c r="B28" s="36" t="s">
        <v>777</v>
      </c>
      <c r="C28" s="41">
        <v>141340</v>
      </c>
      <c r="D28" s="41">
        <v>0</v>
      </c>
      <c r="E28" s="15">
        <v>126675.97500000001</v>
      </c>
      <c r="F28" s="461">
        <v>14664.024999999994</v>
      </c>
      <c r="G28" s="112"/>
      <c r="H28" s="112"/>
      <c r="I28" s="112"/>
      <c r="J28" s="112"/>
      <c r="K28" s="112"/>
    </row>
    <row r="29" spans="1:11" s="45" customFormat="1" x14ac:dyDescent="0.25">
      <c r="A29" s="460" t="s">
        <v>1125</v>
      </c>
      <c r="B29" s="36" t="s">
        <v>778</v>
      </c>
      <c r="C29" s="41">
        <v>153707.25</v>
      </c>
      <c r="D29" s="41">
        <v>0</v>
      </c>
      <c r="E29" s="15">
        <v>116605.5</v>
      </c>
      <c r="F29" s="461">
        <v>37101.75</v>
      </c>
      <c r="G29" s="112"/>
      <c r="H29" s="112"/>
      <c r="I29" s="112"/>
      <c r="J29" s="112"/>
      <c r="K29" s="112"/>
    </row>
    <row r="30" spans="1:11" s="45" customFormat="1" x14ac:dyDescent="0.25">
      <c r="A30" s="460" t="s">
        <v>1126</v>
      </c>
      <c r="B30" s="36" t="s">
        <v>779</v>
      </c>
      <c r="C30" s="41">
        <v>356971.83750000002</v>
      </c>
      <c r="D30" s="41">
        <v>0</v>
      </c>
      <c r="E30" s="15">
        <v>307414.5</v>
      </c>
      <c r="F30" s="461">
        <v>49557.337500000023</v>
      </c>
      <c r="G30" s="112"/>
      <c r="H30" s="112"/>
      <c r="I30" s="112"/>
      <c r="J30" s="112"/>
      <c r="K30" s="112"/>
    </row>
    <row r="31" spans="1:11" s="45" customFormat="1" x14ac:dyDescent="0.25">
      <c r="A31" s="460" t="s">
        <v>1127</v>
      </c>
      <c r="B31" s="36" t="s">
        <v>780</v>
      </c>
      <c r="C31" s="41">
        <v>17667.5</v>
      </c>
      <c r="D31" s="41">
        <v>0</v>
      </c>
      <c r="E31" s="15">
        <v>189042.25</v>
      </c>
      <c r="F31" s="461">
        <v>-171374.75</v>
      </c>
      <c r="G31" s="112"/>
      <c r="H31" s="112"/>
      <c r="I31" s="112"/>
      <c r="J31" s="112"/>
      <c r="K31" s="112"/>
    </row>
    <row r="32" spans="1:11" s="45" customFormat="1" x14ac:dyDescent="0.25">
      <c r="A32" s="460" t="s">
        <v>1128</v>
      </c>
      <c r="B32" s="36" t="s">
        <v>781</v>
      </c>
      <c r="C32" s="41">
        <v>227910.75</v>
      </c>
      <c r="D32" s="41">
        <v>0</v>
      </c>
      <c r="E32" s="15">
        <v>227151.04749999999</v>
      </c>
      <c r="F32" s="461">
        <v>759.70250000001397</v>
      </c>
      <c r="G32" s="112"/>
      <c r="H32" s="112"/>
      <c r="I32" s="112"/>
      <c r="J32" s="112"/>
      <c r="K32" s="112"/>
    </row>
    <row r="33" spans="1:11" s="45" customFormat="1" x14ac:dyDescent="0.25">
      <c r="A33" s="460" t="s">
        <v>1129</v>
      </c>
      <c r="B33" s="36" t="s">
        <v>782</v>
      </c>
      <c r="C33" s="41">
        <v>668096.51250000007</v>
      </c>
      <c r="D33" s="41">
        <v>0</v>
      </c>
      <c r="E33" s="15">
        <v>644952.08750000002</v>
      </c>
      <c r="F33" s="461">
        <v>23144.425000000047</v>
      </c>
      <c r="G33" s="112"/>
      <c r="H33" s="112"/>
      <c r="I33" s="112"/>
      <c r="J33" s="112"/>
      <c r="K33" s="112"/>
    </row>
    <row r="34" spans="1:11" s="45" customFormat="1" x14ac:dyDescent="0.25">
      <c r="A34" s="460" t="s">
        <v>1130</v>
      </c>
      <c r="B34" s="36" t="s">
        <v>783</v>
      </c>
      <c r="C34" s="41">
        <v>42402</v>
      </c>
      <c r="D34" s="41">
        <v>0</v>
      </c>
      <c r="E34" s="15">
        <v>68903.25</v>
      </c>
      <c r="F34" s="461">
        <v>-26501.25</v>
      </c>
      <c r="G34" s="112"/>
      <c r="H34" s="112"/>
      <c r="I34" s="112"/>
      <c r="J34" s="112"/>
      <c r="K34" s="112"/>
    </row>
    <row r="35" spans="1:11" s="45" customFormat="1" x14ac:dyDescent="0.25">
      <c r="A35" s="460" t="s">
        <v>1131</v>
      </c>
      <c r="B35" s="36" t="s">
        <v>784</v>
      </c>
      <c r="C35" s="41">
        <v>5590085.3375000022</v>
      </c>
      <c r="D35" s="41">
        <v>0</v>
      </c>
      <c r="E35" s="15">
        <v>126021293.42025006</v>
      </c>
      <c r="F35" s="461">
        <v>-120431208.08275005</v>
      </c>
      <c r="G35" s="112"/>
      <c r="H35" s="112"/>
      <c r="I35" s="112"/>
      <c r="J35" s="112"/>
      <c r="K35" s="112"/>
    </row>
    <row r="36" spans="1:11" s="45" customFormat="1" x14ac:dyDescent="0.25">
      <c r="A36" s="460" t="s">
        <v>1132</v>
      </c>
      <c r="B36" s="36" t="s">
        <v>785</v>
      </c>
      <c r="C36" s="41">
        <v>4336311.1999999993</v>
      </c>
      <c r="D36" s="41">
        <v>0</v>
      </c>
      <c r="E36" s="15">
        <v>11823331.278000001</v>
      </c>
      <c r="F36" s="461">
        <v>-7487020.0780000016</v>
      </c>
      <c r="G36" s="112"/>
      <c r="H36" s="112"/>
      <c r="I36" s="112"/>
      <c r="J36" s="112"/>
      <c r="K36" s="112"/>
    </row>
    <row r="37" spans="1:11" s="45" customFormat="1" x14ac:dyDescent="0.25">
      <c r="A37" s="460" t="s">
        <v>1133</v>
      </c>
      <c r="B37" s="36" t="s">
        <v>786</v>
      </c>
      <c r="C37" s="41">
        <v>169608</v>
      </c>
      <c r="D37" s="41">
        <v>0</v>
      </c>
      <c r="E37" s="15">
        <v>155862.685</v>
      </c>
      <c r="F37" s="461">
        <v>13745.315000000002</v>
      </c>
      <c r="G37" s="112"/>
      <c r="H37" s="112"/>
      <c r="I37" s="112"/>
      <c r="J37" s="112"/>
      <c r="K37" s="112"/>
    </row>
    <row r="38" spans="1:11" s="45" customFormat="1" x14ac:dyDescent="0.25">
      <c r="A38" s="460" t="s">
        <v>1134</v>
      </c>
      <c r="B38" s="36" t="s">
        <v>787</v>
      </c>
      <c r="C38" s="41">
        <v>1383718.6</v>
      </c>
      <c r="D38" s="41">
        <v>0</v>
      </c>
      <c r="E38" s="15">
        <v>4018949.8975</v>
      </c>
      <c r="F38" s="461">
        <v>-2635231.2974999999</v>
      </c>
      <c r="G38" s="112"/>
      <c r="H38" s="112"/>
      <c r="I38" s="112"/>
      <c r="J38" s="112"/>
      <c r="K38" s="112"/>
    </row>
    <row r="39" spans="1:11" s="45" customFormat="1" x14ac:dyDescent="0.25">
      <c r="A39" s="460" t="s">
        <v>1135</v>
      </c>
      <c r="B39" s="36" t="s">
        <v>788</v>
      </c>
      <c r="C39" s="41">
        <v>350081.51249999995</v>
      </c>
      <c r="D39" s="41">
        <v>0</v>
      </c>
      <c r="E39" s="15">
        <v>159007.5</v>
      </c>
      <c r="F39" s="461">
        <v>191074.01249999995</v>
      </c>
      <c r="G39" s="112"/>
      <c r="H39" s="112"/>
      <c r="I39" s="112"/>
      <c r="J39" s="112"/>
      <c r="K39" s="112"/>
    </row>
    <row r="40" spans="1:11" s="45" customFormat="1" x14ac:dyDescent="0.25">
      <c r="A40" s="460" t="s">
        <v>1136</v>
      </c>
      <c r="B40" s="36" t="s">
        <v>789</v>
      </c>
      <c r="C40" s="41">
        <v>98938</v>
      </c>
      <c r="D40" s="41">
        <v>0</v>
      </c>
      <c r="E40" s="15">
        <v>51235.75</v>
      </c>
      <c r="F40" s="461">
        <v>47702.25</v>
      </c>
      <c r="G40" s="112"/>
      <c r="H40" s="112"/>
      <c r="I40" s="112"/>
      <c r="J40" s="112"/>
      <c r="K40" s="112"/>
    </row>
    <row r="41" spans="1:11" s="45" customFormat="1" x14ac:dyDescent="0.25">
      <c r="A41" s="460" t="s">
        <v>1137</v>
      </c>
      <c r="B41" s="36" t="s">
        <v>790</v>
      </c>
      <c r="C41" s="41">
        <v>8833.75</v>
      </c>
      <c r="D41" s="41">
        <v>0</v>
      </c>
      <c r="E41" s="15">
        <v>28268</v>
      </c>
      <c r="F41" s="461">
        <v>-19434.25</v>
      </c>
      <c r="G41" s="112"/>
      <c r="H41" s="112"/>
      <c r="I41" s="112"/>
      <c r="J41" s="112"/>
      <c r="K41" s="112"/>
    </row>
    <row r="42" spans="1:11" s="45" customFormat="1" x14ac:dyDescent="0.25">
      <c r="A42" s="460" t="s">
        <v>1138</v>
      </c>
      <c r="B42" s="36" t="s">
        <v>791</v>
      </c>
      <c r="C42" s="41">
        <v>1079837.6000000001</v>
      </c>
      <c r="D42" s="41">
        <v>0</v>
      </c>
      <c r="E42" s="15">
        <v>1305292.5674999999</v>
      </c>
      <c r="F42" s="461">
        <v>-225454.9674999998</v>
      </c>
      <c r="G42" s="112"/>
      <c r="H42" s="112"/>
      <c r="I42" s="112"/>
      <c r="J42" s="112"/>
      <c r="K42" s="112"/>
    </row>
    <row r="43" spans="1:11" s="45" customFormat="1" x14ac:dyDescent="0.25">
      <c r="A43" s="460" t="s">
        <v>1139</v>
      </c>
      <c r="B43" s="36" t="s">
        <v>792</v>
      </c>
      <c r="C43" s="41">
        <v>342749.5</v>
      </c>
      <c r="D43" s="41">
        <v>0</v>
      </c>
      <c r="E43" s="15">
        <v>302202.58750000002</v>
      </c>
      <c r="F43" s="461">
        <v>40546.912499999977</v>
      </c>
      <c r="G43" s="112"/>
      <c r="H43" s="112"/>
      <c r="I43" s="112"/>
      <c r="J43" s="112"/>
      <c r="K43" s="112"/>
    </row>
    <row r="44" spans="1:11" s="45" customFormat="1" x14ac:dyDescent="0.25">
      <c r="A44" s="460" t="s">
        <v>1140</v>
      </c>
      <c r="B44" s="36" t="s">
        <v>793</v>
      </c>
      <c r="C44" s="41">
        <v>1468964.2875000001</v>
      </c>
      <c r="D44" s="41">
        <v>0</v>
      </c>
      <c r="E44" s="15">
        <v>1331175.4550000001</v>
      </c>
      <c r="F44" s="461">
        <v>137788.83250000002</v>
      </c>
      <c r="G44" s="112"/>
      <c r="H44" s="112"/>
      <c r="I44" s="112"/>
      <c r="J44" s="112"/>
      <c r="K44" s="112"/>
    </row>
    <row r="45" spans="1:11" s="45" customFormat="1" x14ac:dyDescent="0.25">
      <c r="A45" s="460" t="s">
        <v>1141</v>
      </c>
      <c r="B45" s="36" t="s">
        <v>794</v>
      </c>
      <c r="C45" s="41">
        <v>487799.67499999999</v>
      </c>
      <c r="D45" s="41">
        <v>0</v>
      </c>
      <c r="E45" s="15">
        <v>336777.88500000001</v>
      </c>
      <c r="F45" s="461">
        <v>151021.78999999998</v>
      </c>
      <c r="G45" s="112"/>
      <c r="H45" s="112"/>
      <c r="I45" s="112"/>
      <c r="J45" s="112"/>
      <c r="K45" s="112"/>
    </row>
    <row r="46" spans="1:11" s="45" customFormat="1" x14ac:dyDescent="0.25">
      <c r="A46" s="460" t="s">
        <v>1142</v>
      </c>
      <c r="B46" s="36" t="s">
        <v>795</v>
      </c>
      <c r="C46" s="41">
        <v>318103.33750000002</v>
      </c>
      <c r="D46" s="41">
        <v>0</v>
      </c>
      <c r="E46" s="15">
        <v>169696.33749999999</v>
      </c>
      <c r="F46" s="461">
        <v>148407.00000000003</v>
      </c>
      <c r="G46" s="112"/>
      <c r="H46" s="112"/>
      <c r="I46" s="112"/>
      <c r="J46" s="112"/>
      <c r="K46" s="112"/>
    </row>
    <row r="47" spans="1:11" s="45" customFormat="1" x14ac:dyDescent="0.25">
      <c r="A47" s="460" t="s">
        <v>1143</v>
      </c>
      <c r="B47" s="36" t="s">
        <v>796</v>
      </c>
      <c r="C47" s="41">
        <v>585059.26250000007</v>
      </c>
      <c r="D47" s="41">
        <v>0</v>
      </c>
      <c r="E47" s="15">
        <v>676170.56</v>
      </c>
      <c r="F47" s="461">
        <v>-91111.297499999986</v>
      </c>
      <c r="G47" s="112"/>
      <c r="H47" s="112"/>
      <c r="I47" s="112"/>
      <c r="J47" s="112"/>
      <c r="K47" s="112"/>
    </row>
    <row r="48" spans="1:11" s="45" customFormat="1" x14ac:dyDescent="0.25">
      <c r="A48" s="460" t="s">
        <v>1144</v>
      </c>
      <c r="B48" s="36" t="s">
        <v>797</v>
      </c>
      <c r="C48" s="41">
        <v>731611.17500000005</v>
      </c>
      <c r="D48" s="41">
        <v>0</v>
      </c>
      <c r="E48" s="15">
        <v>144113.79749999999</v>
      </c>
      <c r="F48" s="461">
        <v>587497.37750000006</v>
      </c>
      <c r="G48" s="112"/>
      <c r="H48" s="112"/>
      <c r="I48" s="112"/>
      <c r="J48" s="112"/>
      <c r="K48" s="112"/>
    </row>
    <row r="49" spans="1:11" s="45" customFormat="1" x14ac:dyDescent="0.25">
      <c r="A49" s="460" t="s">
        <v>1145</v>
      </c>
      <c r="B49" s="36" t="s">
        <v>798</v>
      </c>
      <c r="C49" s="41">
        <v>321636.83750000002</v>
      </c>
      <c r="D49" s="41">
        <v>0</v>
      </c>
      <c r="E49" s="15">
        <v>161869.63499999998</v>
      </c>
      <c r="F49" s="461">
        <v>159767.20250000004</v>
      </c>
      <c r="G49" s="112"/>
      <c r="H49" s="112"/>
      <c r="I49" s="112"/>
      <c r="J49" s="112"/>
      <c r="K49" s="112"/>
    </row>
    <row r="50" spans="1:11" s="45" customFormat="1" x14ac:dyDescent="0.25">
      <c r="A50" s="460" t="s">
        <v>1146</v>
      </c>
      <c r="B50" s="36" t="s">
        <v>799</v>
      </c>
      <c r="C50" s="41">
        <v>542833.9375</v>
      </c>
      <c r="D50" s="41">
        <v>0</v>
      </c>
      <c r="E50" s="15">
        <v>263334.08750000002</v>
      </c>
      <c r="F50" s="461">
        <v>279499.84999999998</v>
      </c>
      <c r="G50" s="112"/>
      <c r="H50" s="112"/>
      <c r="I50" s="112"/>
      <c r="J50" s="112"/>
      <c r="K50" s="112"/>
    </row>
    <row r="51" spans="1:11" s="45" customFormat="1" x14ac:dyDescent="0.25">
      <c r="A51" s="460" t="s">
        <v>1147</v>
      </c>
      <c r="B51" s="36" t="s">
        <v>800</v>
      </c>
      <c r="C51" s="41">
        <v>214041.76250000001</v>
      </c>
      <c r="D51" s="41">
        <v>0</v>
      </c>
      <c r="E51" s="15">
        <v>68991.587499999994</v>
      </c>
      <c r="F51" s="461">
        <v>145050.17500000002</v>
      </c>
      <c r="G51" s="112"/>
      <c r="H51" s="112"/>
      <c r="I51" s="112"/>
      <c r="J51" s="112"/>
      <c r="K51" s="112"/>
    </row>
    <row r="52" spans="1:11" s="45" customFormat="1" x14ac:dyDescent="0.25">
      <c r="A52" s="460" t="s">
        <v>1148</v>
      </c>
      <c r="B52" s="36" t="s">
        <v>801</v>
      </c>
      <c r="C52" s="41">
        <v>125615.925</v>
      </c>
      <c r="D52" s="41">
        <v>0</v>
      </c>
      <c r="E52" s="15">
        <v>197876</v>
      </c>
      <c r="F52" s="461">
        <v>-72260.074999999997</v>
      </c>
      <c r="G52" s="112"/>
      <c r="H52" s="112"/>
      <c r="I52" s="112"/>
      <c r="J52" s="112"/>
      <c r="K52" s="112"/>
    </row>
    <row r="53" spans="1:11" s="45" customFormat="1" x14ac:dyDescent="0.25">
      <c r="A53" s="460" t="s">
        <v>1149</v>
      </c>
      <c r="B53" s="36" t="s">
        <v>1150</v>
      </c>
      <c r="C53" s="41">
        <v>58302.75</v>
      </c>
      <c r="D53" s="41">
        <v>0</v>
      </c>
      <c r="E53" s="15">
        <v>2793496.7624999997</v>
      </c>
      <c r="F53" s="461">
        <v>-2735194.0124999997</v>
      </c>
      <c r="G53" s="112"/>
      <c r="H53" s="112"/>
      <c r="I53" s="112"/>
      <c r="J53" s="112"/>
      <c r="K53" s="112"/>
    </row>
    <row r="54" spans="1:11" s="45" customFormat="1" x14ac:dyDescent="0.25">
      <c r="A54" s="460" t="s">
        <v>1151</v>
      </c>
      <c r="B54" s="36" t="s">
        <v>802</v>
      </c>
      <c r="C54" s="41">
        <v>45935.5</v>
      </c>
      <c r="D54" s="41">
        <v>0</v>
      </c>
      <c r="E54" s="15">
        <v>33656.587500000001</v>
      </c>
      <c r="F54" s="461">
        <v>12278.912499999999</v>
      </c>
      <c r="G54" s="112"/>
      <c r="H54" s="112"/>
      <c r="I54" s="112"/>
      <c r="J54" s="112"/>
      <c r="K54" s="112"/>
    </row>
    <row r="55" spans="1:11" s="45" customFormat="1" x14ac:dyDescent="0.25">
      <c r="A55" s="460" t="s">
        <v>1152</v>
      </c>
      <c r="B55" s="36" t="s">
        <v>803</v>
      </c>
      <c r="C55" s="41">
        <v>560148.08750000002</v>
      </c>
      <c r="D55" s="41">
        <v>0</v>
      </c>
      <c r="E55" s="15">
        <v>139661.58749999999</v>
      </c>
      <c r="F55" s="461">
        <v>420486.5</v>
      </c>
      <c r="G55" s="112"/>
      <c r="H55" s="112"/>
      <c r="I55" s="112"/>
      <c r="J55" s="112"/>
      <c r="K55" s="112"/>
    </row>
    <row r="56" spans="1:11" s="45" customFormat="1" x14ac:dyDescent="0.25">
      <c r="A56" s="460" t="s">
        <v>1153</v>
      </c>
      <c r="B56" s="36" t="s">
        <v>804</v>
      </c>
      <c r="C56" s="41">
        <v>597426.51249999995</v>
      </c>
      <c r="D56" s="41">
        <v>0</v>
      </c>
      <c r="E56" s="15">
        <v>1582937.3299999998</v>
      </c>
      <c r="F56" s="461">
        <v>-985510.81749999989</v>
      </c>
      <c r="G56" s="112"/>
      <c r="H56" s="112"/>
      <c r="I56" s="112"/>
      <c r="J56" s="112"/>
      <c r="K56" s="112"/>
    </row>
    <row r="57" spans="1:11" s="45" customFormat="1" x14ac:dyDescent="0.25">
      <c r="A57" s="460" t="s">
        <v>1154</v>
      </c>
      <c r="B57" s="36" t="s">
        <v>805</v>
      </c>
      <c r="C57" s="41">
        <v>908197.83750000002</v>
      </c>
      <c r="D57" s="41">
        <v>0</v>
      </c>
      <c r="E57" s="15">
        <v>533558.5</v>
      </c>
      <c r="F57" s="461">
        <v>374639.33750000002</v>
      </c>
      <c r="G57" s="112"/>
      <c r="H57" s="112"/>
      <c r="I57" s="112"/>
      <c r="J57" s="112"/>
      <c r="K57" s="112"/>
    </row>
    <row r="58" spans="1:11" s="45" customFormat="1" x14ac:dyDescent="0.25">
      <c r="A58" s="460" t="s">
        <v>1155</v>
      </c>
      <c r="B58" s="36" t="s">
        <v>806</v>
      </c>
      <c r="C58" s="41">
        <v>1074979.0375000001</v>
      </c>
      <c r="D58" s="41">
        <v>0</v>
      </c>
      <c r="E58" s="15">
        <v>12873918.564999999</v>
      </c>
      <c r="F58" s="461">
        <v>-11798939.5275</v>
      </c>
      <c r="G58" s="112"/>
      <c r="H58" s="112"/>
      <c r="I58" s="112"/>
      <c r="J58" s="112"/>
      <c r="K58" s="112"/>
    </row>
    <row r="59" spans="1:11" s="45" customFormat="1" x14ac:dyDescent="0.25">
      <c r="A59" s="460" t="s">
        <v>1156</v>
      </c>
      <c r="B59" s="36" t="s">
        <v>807</v>
      </c>
      <c r="C59" s="41">
        <v>178530.08749999999</v>
      </c>
      <c r="D59" s="41">
        <v>0</v>
      </c>
      <c r="E59" s="15">
        <v>252645.25</v>
      </c>
      <c r="F59" s="461">
        <v>-74115.162500000006</v>
      </c>
      <c r="G59" s="112"/>
      <c r="H59" s="112"/>
      <c r="I59" s="112"/>
      <c r="J59" s="112"/>
      <c r="K59" s="112"/>
    </row>
    <row r="60" spans="1:11" s="45" customFormat="1" x14ac:dyDescent="0.25">
      <c r="A60" s="460" t="s">
        <v>1157</v>
      </c>
      <c r="B60" s="36" t="s">
        <v>808</v>
      </c>
      <c r="C60" s="41">
        <v>114838.75</v>
      </c>
      <c r="D60" s="41">
        <v>0</v>
      </c>
      <c r="E60" s="15">
        <v>77737</v>
      </c>
      <c r="F60" s="461">
        <v>37101.75</v>
      </c>
      <c r="G60" s="112"/>
      <c r="H60" s="112"/>
      <c r="I60" s="112"/>
      <c r="J60" s="112"/>
      <c r="K60" s="112"/>
    </row>
    <row r="61" spans="1:11" s="45" customFormat="1" x14ac:dyDescent="0.25">
      <c r="A61" s="460" t="s">
        <v>1158</v>
      </c>
      <c r="B61" s="36" t="s">
        <v>809</v>
      </c>
      <c r="C61" s="41">
        <v>549635.92500000005</v>
      </c>
      <c r="D61" s="41">
        <v>0</v>
      </c>
      <c r="E61" s="15">
        <v>398225.45</v>
      </c>
      <c r="F61" s="461">
        <v>151410.47500000003</v>
      </c>
      <c r="G61" s="112"/>
      <c r="H61" s="112"/>
      <c r="I61" s="112"/>
      <c r="J61" s="112"/>
      <c r="K61" s="112"/>
    </row>
    <row r="62" spans="1:11" s="45" customFormat="1" x14ac:dyDescent="0.25">
      <c r="A62" s="460" t="s">
        <v>1159</v>
      </c>
      <c r="B62" s="36" t="s">
        <v>810</v>
      </c>
      <c r="C62" s="41">
        <v>56536</v>
      </c>
      <c r="D62" s="41">
        <v>0</v>
      </c>
      <c r="E62" s="15">
        <v>311124.67499999999</v>
      </c>
      <c r="F62" s="461">
        <v>-254588.67499999999</v>
      </c>
      <c r="G62" s="112"/>
      <c r="H62" s="112"/>
      <c r="I62" s="112"/>
      <c r="J62" s="112"/>
      <c r="K62" s="112"/>
    </row>
    <row r="63" spans="1:11" s="45" customFormat="1" x14ac:dyDescent="0.25">
      <c r="A63" s="460" t="s">
        <v>1160</v>
      </c>
      <c r="B63" s="36" t="s">
        <v>811</v>
      </c>
      <c r="C63" s="41">
        <v>325347.01250000001</v>
      </c>
      <c r="D63" s="41">
        <v>0</v>
      </c>
      <c r="E63" s="15">
        <v>56536</v>
      </c>
      <c r="F63" s="461">
        <v>268811.01250000001</v>
      </c>
      <c r="G63" s="112"/>
      <c r="H63" s="112"/>
      <c r="I63" s="112"/>
      <c r="J63" s="112"/>
      <c r="K63" s="112"/>
    </row>
    <row r="64" spans="1:11" s="45" customFormat="1" x14ac:dyDescent="0.25">
      <c r="A64" s="460" t="s">
        <v>1161</v>
      </c>
      <c r="B64" s="36" t="s">
        <v>812</v>
      </c>
      <c r="C64" s="41">
        <v>185597.08749999999</v>
      </c>
      <c r="D64" s="41">
        <v>0</v>
      </c>
      <c r="E64" s="15">
        <v>167841.25</v>
      </c>
      <c r="F64" s="461">
        <v>17755.837499999994</v>
      </c>
      <c r="G64" s="112"/>
      <c r="H64" s="112"/>
      <c r="I64" s="112"/>
      <c r="J64" s="112"/>
      <c r="K64" s="112"/>
    </row>
    <row r="65" spans="1:11" s="45" customFormat="1" x14ac:dyDescent="0.25">
      <c r="A65" s="460" t="s">
        <v>1162</v>
      </c>
      <c r="B65" s="36" t="s">
        <v>813</v>
      </c>
      <c r="C65" s="41">
        <v>1490253.6249999998</v>
      </c>
      <c r="D65" s="41">
        <v>0</v>
      </c>
      <c r="E65" s="15">
        <v>15054918.437500002</v>
      </c>
      <c r="F65" s="461">
        <v>-13564664.812500002</v>
      </c>
      <c r="G65" s="112"/>
      <c r="H65" s="112"/>
      <c r="I65" s="112"/>
      <c r="J65" s="112"/>
      <c r="K65" s="112"/>
    </row>
    <row r="66" spans="1:11" s="45" customFormat="1" x14ac:dyDescent="0.25">
      <c r="A66" s="460" t="s">
        <v>1163</v>
      </c>
      <c r="B66" s="36" t="s">
        <v>814</v>
      </c>
      <c r="C66" s="41">
        <v>22967.75</v>
      </c>
      <c r="D66" s="41">
        <v>0</v>
      </c>
      <c r="E66" s="15">
        <v>56536</v>
      </c>
      <c r="F66" s="461">
        <v>-33568.25</v>
      </c>
      <c r="G66" s="112"/>
      <c r="H66" s="112"/>
      <c r="I66" s="112"/>
      <c r="J66" s="112"/>
      <c r="K66" s="112"/>
    </row>
    <row r="67" spans="1:11" s="45" customFormat="1" x14ac:dyDescent="0.25">
      <c r="A67" s="460" t="s">
        <v>1164</v>
      </c>
      <c r="B67" s="36" t="s">
        <v>815</v>
      </c>
      <c r="C67" s="41">
        <v>512799.1875</v>
      </c>
      <c r="D67" s="41">
        <v>0</v>
      </c>
      <c r="E67" s="15">
        <v>575766.15749999997</v>
      </c>
      <c r="F67" s="461">
        <v>-62966.969999999972</v>
      </c>
      <c r="G67" s="112"/>
      <c r="H67" s="112"/>
      <c r="I67" s="112"/>
      <c r="J67" s="112"/>
      <c r="K67" s="112"/>
    </row>
    <row r="68" spans="1:11" s="45" customFormat="1" x14ac:dyDescent="0.25">
      <c r="A68" s="460" t="s">
        <v>1165</v>
      </c>
      <c r="B68" s="36" t="s">
        <v>816</v>
      </c>
      <c r="C68" s="41">
        <v>996800.35</v>
      </c>
      <c r="D68" s="41">
        <v>0</v>
      </c>
      <c r="E68" s="15">
        <v>4385974.5425000004</v>
      </c>
      <c r="F68" s="461">
        <v>-3389174.1925000004</v>
      </c>
      <c r="G68" s="112"/>
      <c r="H68" s="112"/>
      <c r="I68" s="112"/>
      <c r="J68" s="112"/>
      <c r="K68" s="112"/>
    </row>
    <row r="69" spans="1:11" s="45" customFormat="1" x14ac:dyDescent="0.25">
      <c r="A69" s="460" t="s">
        <v>1166</v>
      </c>
      <c r="B69" s="36" t="s">
        <v>817</v>
      </c>
      <c r="C69" s="41">
        <v>1159518.0249999999</v>
      </c>
      <c r="D69" s="41">
        <v>0</v>
      </c>
      <c r="E69" s="15">
        <v>5011686.7225000001</v>
      </c>
      <c r="F69" s="461">
        <v>-3852168.6975000002</v>
      </c>
      <c r="G69" s="112"/>
      <c r="H69" s="112"/>
      <c r="I69" s="112"/>
      <c r="J69" s="112"/>
      <c r="K69" s="112"/>
    </row>
    <row r="70" spans="1:11" s="45" customFormat="1" x14ac:dyDescent="0.25">
      <c r="A70" s="460" t="s">
        <v>1167</v>
      </c>
      <c r="B70" s="36" t="s">
        <v>818</v>
      </c>
      <c r="C70" s="41">
        <v>58302.75</v>
      </c>
      <c r="D70" s="41">
        <v>0</v>
      </c>
      <c r="E70" s="15">
        <v>937614.22499999998</v>
      </c>
      <c r="F70" s="461">
        <v>-879311.47499999998</v>
      </c>
      <c r="G70" s="112"/>
      <c r="H70" s="112"/>
      <c r="I70" s="112"/>
      <c r="J70" s="112"/>
      <c r="K70" s="112"/>
    </row>
    <row r="71" spans="1:11" s="45" customFormat="1" x14ac:dyDescent="0.25">
      <c r="A71" s="460" t="s">
        <v>1168</v>
      </c>
      <c r="B71" s="36" t="s">
        <v>819</v>
      </c>
      <c r="C71" s="41">
        <v>509530.7</v>
      </c>
      <c r="D71" s="41">
        <v>0</v>
      </c>
      <c r="E71" s="15">
        <v>420486.5</v>
      </c>
      <c r="F71" s="461">
        <v>89044.200000000012</v>
      </c>
      <c r="G71" s="112"/>
      <c r="H71" s="112"/>
      <c r="I71" s="112"/>
      <c r="J71" s="112"/>
      <c r="K71" s="112"/>
    </row>
    <row r="72" spans="1:11" s="45" customFormat="1" x14ac:dyDescent="0.25">
      <c r="A72" s="460" t="s">
        <v>1169</v>
      </c>
      <c r="B72" s="36" t="s">
        <v>820</v>
      </c>
      <c r="C72" s="41">
        <v>187363.83749999999</v>
      </c>
      <c r="D72" s="41">
        <v>0</v>
      </c>
      <c r="E72" s="15">
        <v>144961.83749999999</v>
      </c>
      <c r="F72" s="461">
        <v>42402</v>
      </c>
      <c r="G72" s="112"/>
      <c r="H72" s="112"/>
      <c r="I72" s="112"/>
      <c r="J72" s="112"/>
      <c r="K72" s="112"/>
    </row>
    <row r="73" spans="1:11" s="45" customFormat="1" x14ac:dyDescent="0.25">
      <c r="A73" s="460" t="s">
        <v>1170</v>
      </c>
      <c r="B73" s="36" t="s">
        <v>821</v>
      </c>
      <c r="C73" s="41">
        <v>744155.10000000009</v>
      </c>
      <c r="D73" s="41">
        <v>0</v>
      </c>
      <c r="E73" s="15">
        <v>1922930.7000000002</v>
      </c>
      <c r="F73" s="461">
        <v>-1178775.6000000001</v>
      </c>
      <c r="G73" s="112"/>
      <c r="H73" s="112"/>
      <c r="I73" s="112"/>
      <c r="J73" s="112"/>
      <c r="K73" s="112"/>
    </row>
    <row r="74" spans="1:11" s="45" customFormat="1" x14ac:dyDescent="0.25">
      <c r="A74" s="460" t="s">
        <v>1171</v>
      </c>
      <c r="B74" s="36" t="s">
        <v>822</v>
      </c>
      <c r="C74" s="41">
        <v>81270.5</v>
      </c>
      <c r="D74" s="41">
        <v>0</v>
      </c>
      <c r="E74" s="15">
        <v>151410.47500000001</v>
      </c>
      <c r="F74" s="461">
        <v>-70139.975000000006</v>
      </c>
      <c r="G74" s="112"/>
      <c r="H74" s="112"/>
      <c r="I74" s="112"/>
      <c r="J74" s="112"/>
      <c r="K74" s="112"/>
    </row>
    <row r="75" spans="1:11" s="45" customFormat="1" x14ac:dyDescent="0.25">
      <c r="A75" s="460" t="s">
        <v>1172</v>
      </c>
      <c r="B75" s="36" t="s">
        <v>823</v>
      </c>
      <c r="C75" s="41">
        <v>528523.26249999995</v>
      </c>
      <c r="D75" s="41">
        <v>0</v>
      </c>
      <c r="E75" s="15">
        <v>155562.33749999999</v>
      </c>
      <c r="F75" s="461">
        <v>372960.92499999993</v>
      </c>
      <c r="G75" s="112"/>
      <c r="H75" s="112"/>
      <c r="I75" s="112"/>
      <c r="J75" s="112"/>
      <c r="K75" s="112"/>
    </row>
    <row r="76" spans="1:11" s="45" customFormat="1" x14ac:dyDescent="0.25">
      <c r="A76" s="460" t="s">
        <v>1173</v>
      </c>
      <c r="B76" s="36" t="s">
        <v>824</v>
      </c>
      <c r="C76" s="41">
        <v>65458.087500000001</v>
      </c>
      <c r="D76" s="41">
        <v>0</v>
      </c>
      <c r="E76" s="15">
        <v>46023.837500000001</v>
      </c>
      <c r="F76" s="461">
        <v>19434.25</v>
      </c>
      <c r="G76" s="112"/>
      <c r="H76" s="112"/>
      <c r="I76" s="112"/>
      <c r="J76" s="112"/>
      <c r="K76" s="112"/>
    </row>
    <row r="77" spans="1:11" s="45" customFormat="1" x14ac:dyDescent="0.25">
      <c r="A77" s="460" t="s">
        <v>1174</v>
      </c>
      <c r="B77" s="36" t="s">
        <v>825</v>
      </c>
      <c r="C77" s="41">
        <v>58302.75</v>
      </c>
      <c r="D77" s="41">
        <v>0</v>
      </c>
      <c r="E77" s="15">
        <v>102736.5125</v>
      </c>
      <c r="F77" s="461">
        <v>-44433.762499999997</v>
      </c>
      <c r="G77" s="112"/>
      <c r="H77" s="112"/>
      <c r="I77" s="112"/>
      <c r="J77" s="112"/>
      <c r="K77" s="112"/>
    </row>
    <row r="78" spans="1:11" s="45" customFormat="1" x14ac:dyDescent="0.25">
      <c r="A78" s="460" t="s">
        <v>1175</v>
      </c>
      <c r="B78" s="36" t="s">
        <v>826</v>
      </c>
      <c r="C78" s="41">
        <v>46112.175000000003</v>
      </c>
      <c r="D78" s="41">
        <v>0</v>
      </c>
      <c r="E78" s="15">
        <v>351583.25</v>
      </c>
      <c r="F78" s="461">
        <v>-305471.07500000001</v>
      </c>
      <c r="G78" s="112"/>
      <c r="H78" s="112"/>
      <c r="I78" s="112"/>
      <c r="J78" s="112"/>
      <c r="K78" s="112"/>
    </row>
    <row r="79" spans="1:11" s="45" customFormat="1" x14ac:dyDescent="0.25">
      <c r="A79" s="460" t="s">
        <v>1176</v>
      </c>
      <c r="B79" s="36" t="s">
        <v>827</v>
      </c>
      <c r="C79" s="41">
        <v>468188.75</v>
      </c>
      <c r="D79" s="41">
        <v>0</v>
      </c>
      <c r="E79" s="15">
        <v>134273</v>
      </c>
      <c r="F79" s="461">
        <v>333915.75</v>
      </c>
      <c r="G79" s="112"/>
      <c r="H79" s="112"/>
      <c r="I79" s="112"/>
      <c r="J79" s="112"/>
      <c r="K79" s="112"/>
    </row>
    <row r="80" spans="1:11" s="45" customFormat="1" x14ac:dyDescent="0.25">
      <c r="A80" s="460" t="s">
        <v>1177</v>
      </c>
      <c r="B80" s="36" t="s">
        <v>828</v>
      </c>
      <c r="C80" s="41">
        <v>93726.087499999994</v>
      </c>
      <c r="D80" s="41">
        <v>0</v>
      </c>
      <c r="E80" s="15">
        <v>40635.25</v>
      </c>
      <c r="F80" s="461">
        <v>53090.837499999994</v>
      </c>
      <c r="G80" s="112"/>
      <c r="H80" s="112"/>
      <c r="I80" s="112"/>
      <c r="J80" s="112"/>
      <c r="K80" s="112"/>
    </row>
    <row r="81" spans="1:11" s="45" customFormat="1" x14ac:dyDescent="0.25">
      <c r="A81" s="460" t="s">
        <v>1178</v>
      </c>
      <c r="B81" s="36" t="s">
        <v>829</v>
      </c>
      <c r="C81" s="41">
        <v>65369.75</v>
      </c>
      <c r="D81" s="41">
        <v>0</v>
      </c>
      <c r="E81" s="15">
        <v>58302.75</v>
      </c>
      <c r="F81" s="461">
        <v>7067</v>
      </c>
      <c r="G81" s="112"/>
      <c r="H81" s="112"/>
      <c r="I81" s="112"/>
      <c r="J81" s="112"/>
      <c r="K81" s="112"/>
    </row>
    <row r="82" spans="1:11" s="45" customFormat="1" x14ac:dyDescent="0.25">
      <c r="A82" s="460" t="s">
        <v>1179</v>
      </c>
      <c r="B82" s="36" t="s">
        <v>1180</v>
      </c>
      <c r="C82" s="41">
        <v>102471.5</v>
      </c>
      <c r="D82" s="41">
        <v>0</v>
      </c>
      <c r="E82" s="15">
        <v>507057.25</v>
      </c>
      <c r="F82" s="461">
        <v>-404585.75</v>
      </c>
      <c r="G82" s="112"/>
      <c r="H82" s="112"/>
      <c r="I82" s="112"/>
      <c r="J82" s="112"/>
      <c r="K82" s="112"/>
    </row>
    <row r="83" spans="1:11" s="45" customFormat="1" x14ac:dyDescent="0.25">
      <c r="A83" s="460" t="s">
        <v>1181</v>
      </c>
      <c r="B83" s="36" t="s">
        <v>830</v>
      </c>
      <c r="C83" s="41">
        <v>295135.58750000002</v>
      </c>
      <c r="D83" s="41">
        <v>0</v>
      </c>
      <c r="E83" s="15">
        <v>284535.08750000002</v>
      </c>
      <c r="F83" s="461">
        <v>10600.5</v>
      </c>
      <c r="G83" s="112"/>
      <c r="H83" s="112"/>
      <c r="I83" s="112"/>
      <c r="J83" s="112"/>
      <c r="K83" s="112"/>
    </row>
    <row r="84" spans="1:11" s="45" customFormat="1" x14ac:dyDescent="0.25">
      <c r="A84" s="460" t="s">
        <v>1182</v>
      </c>
      <c r="B84" s="36" t="s">
        <v>831</v>
      </c>
      <c r="C84" s="41">
        <v>489743.10000000003</v>
      </c>
      <c r="D84" s="41">
        <v>0</v>
      </c>
      <c r="E84" s="15">
        <v>328085.47499999998</v>
      </c>
      <c r="F84" s="461">
        <v>161657.62500000006</v>
      </c>
      <c r="G84" s="112"/>
      <c r="H84" s="112"/>
      <c r="I84" s="112"/>
      <c r="J84" s="112"/>
      <c r="K84" s="112"/>
    </row>
    <row r="85" spans="1:11" s="45" customFormat="1" x14ac:dyDescent="0.25">
      <c r="A85" s="460" t="s">
        <v>1183</v>
      </c>
      <c r="B85" s="36" t="s">
        <v>832</v>
      </c>
      <c r="C85" s="41">
        <v>3906372.5874999999</v>
      </c>
      <c r="D85" s="41">
        <v>0</v>
      </c>
      <c r="E85" s="15">
        <v>1041534.46</v>
      </c>
      <c r="F85" s="461">
        <v>2864838.1274999999</v>
      </c>
      <c r="G85" s="112"/>
      <c r="H85" s="112"/>
      <c r="I85" s="112"/>
      <c r="J85" s="112"/>
      <c r="K85" s="112"/>
    </row>
    <row r="86" spans="1:11" s="45" customFormat="1" x14ac:dyDescent="0.25">
      <c r="A86" s="460" t="s">
        <v>1184</v>
      </c>
      <c r="B86" s="36" t="s">
        <v>833</v>
      </c>
      <c r="C86" s="41">
        <v>349993.17500000005</v>
      </c>
      <c r="D86" s="41">
        <v>0</v>
      </c>
      <c r="E86" s="15">
        <v>31801.5</v>
      </c>
      <c r="F86" s="461">
        <v>318191.67500000005</v>
      </c>
      <c r="G86" s="112"/>
      <c r="H86" s="112"/>
      <c r="I86" s="112"/>
      <c r="J86" s="112"/>
      <c r="K86" s="112"/>
    </row>
    <row r="87" spans="1:11" s="45" customFormat="1" x14ac:dyDescent="0.25">
      <c r="A87" s="460" t="s">
        <v>1185</v>
      </c>
      <c r="B87" s="36" t="s">
        <v>834</v>
      </c>
      <c r="C87" s="41">
        <v>35335</v>
      </c>
      <c r="D87" s="41">
        <v>0</v>
      </c>
      <c r="E87" s="15">
        <v>49469</v>
      </c>
      <c r="F87" s="461">
        <v>-14134</v>
      </c>
      <c r="G87" s="112"/>
      <c r="H87" s="112"/>
      <c r="I87" s="112"/>
      <c r="J87" s="112"/>
      <c r="K87" s="112"/>
    </row>
    <row r="88" spans="1:11" s="45" customFormat="1" x14ac:dyDescent="0.25">
      <c r="A88" s="460" t="s">
        <v>1186</v>
      </c>
      <c r="B88" s="36" t="s">
        <v>835</v>
      </c>
      <c r="C88" s="41">
        <v>378084.5</v>
      </c>
      <c r="D88" s="41">
        <v>0</v>
      </c>
      <c r="E88" s="15">
        <v>595748.10000000009</v>
      </c>
      <c r="F88" s="461">
        <v>-217663.60000000009</v>
      </c>
      <c r="G88" s="112"/>
      <c r="H88" s="112"/>
      <c r="I88" s="112"/>
      <c r="J88" s="112"/>
      <c r="K88" s="112"/>
    </row>
    <row r="89" spans="1:11" s="45" customFormat="1" x14ac:dyDescent="0.25">
      <c r="A89" s="460" t="s">
        <v>1187</v>
      </c>
      <c r="B89" s="36" t="s">
        <v>836</v>
      </c>
      <c r="C89" s="41">
        <v>475344.08750000002</v>
      </c>
      <c r="D89" s="41">
        <v>0</v>
      </c>
      <c r="E89" s="15">
        <v>120139</v>
      </c>
      <c r="F89" s="461">
        <v>355205.08750000002</v>
      </c>
      <c r="G89" s="112"/>
      <c r="H89" s="112"/>
      <c r="I89" s="112"/>
      <c r="J89" s="112"/>
      <c r="K89" s="112"/>
    </row>
    <row r="90" spans="1:11" s="45" customFormat="1" x14ac:dyDescent="0.25">
      <c r="A90" s="460" t="s">
        <v>1188</v>
      </c>
      <c r="B90" s="36" t="s">
        <v>837</v>
      </c>
      <c r="C90" s="41">
        <v>791680.67500000005</v>
      </c>
      <c r="D90" s="41">
        <v>0</v>
      </c>
      <c r="E90" s="15">
        <v>489796.10250000004</v>
      </c>
      <c r="F90" s="461">
        <v>301884.57250000001</v>
      </c>
      <c r="G90" s="112"/>
      <c r="H90" s="112"/>
      <c r="I90" s="112"/>
      <c r="J90" s="112"/>
      <c r="K90" s="112"/>
    </row>
    <row r="91" spans="1:11" s="45" customFormat="1" x14ac:dyDescent="0.25">
      <c r="A91" s="460" t="s">
        <v>1189</v>
      </c>
      <c r="B91" s="36" t="s">
        <v>838</v>
      </c>
      <c r="C91" s="41">
        <v>738059.8125</v>
      </c>
      <c r="D91" s="41">
        <v>0</v>
      </c>
      <c r="E91" s="15">
        <v>2355024.7474999996</v>
      </c>
      <c r="F91" s="461">
        <v>-1616964.9349999996</v>
      </c>
      <c r="G91" s="112"/>
      <c r="H91" s="112"/>
      <c r="I91" s="112"/>
      <c r="J91" s="112"/>
      <c r="K91" s="112"/>
    </row>
    <row r="92" spans="1:11" s="45" customFormat="1" x14ac:dyDescent="0.25">
      <c r="A92" s="460" t="s">
        <v>1190</v>
      </c>
      <c r="B92" s="36" t="s">
        <v>839</v>
      </c>
      <c r="C92" s="41">
        <v>145050.17499999999</v>
      </c>
      <c r="D92" s="41">
        <v>0</v>
      </c>
      <c r="E92" s="15">
        <v>151940.5</v>
      </c>
      <c r="F92" s="461">
        <v>-6890.3250000000116</v>
      </c>
      <c r="G92" s="112"/>
      <c r="H92" s="112"/>
      <c r="I92" s="112"/>
      <c r="J92" s="112"/>
      <c r="K92" s="112"/>
    </row>
    <row r="93" spans="1:11" s="45" customFormat="1" x14ac:dyDescent="0.25">
      <c r="A93" s="460" t="s">
        <v>1191</v>
      </c>
      <c r="B93" s="36" t="s">
        <v>840</v>
      </c>
      <c r="C93" s="41">
        <v>106093.33749999999</v>
      </c>
      <c r="D93" s="41">
        <v>0</v>
      </c>
      <c r="E93" s="15">
        <v>51324.087500000001</v>
      </c>
      <c r="F93" s="461">
        <v>54769.249999999993</v>
      </c>
      <c r="G93" s="112"/>
      <c r="H93" s="112"/>
      <c r="I93" s="112"/>
      <c r="J93" s="112"/>
      <c r="K93" s="112"/>
    </row>
    <row r="94" spans="1:11" s="45" customFormat="1" x14ac:dyDescent="0.25">
      <c r="A94" s="460" t="s">
        <v>1192</v>
      </c>
      <c r="B94" s="36" t="s">
        <v>841</v>
      </c>
      <c r="C94" s="41">
        <v>137806.5</v>
      </c>
      <c r="D94" s="41">
        <v>0</v>
      </c>
      <c r="E94" s="15">
        <v>22967.75</v>
      </c>
      <c r="F94" s="461">
        <v>114838.75</v>
      </c>
      <c r="G94" s="112"/>
      <c r="H94" s="112"/>
      <c r="I94" s="112"/>
      <c r="J94" s="112"/>
      <c r="K94" s="112"/>
    </row>
    <row r="95" spans="1:11" s="45" customFormat="1" x14ac:dyDescent="0.25">
      <c r="A95" s="460" t="s">
        <v>1193</v>
      </c>
      <c r="B95" s="36" t="s">
        <v>842</v>
      </c>
      <c r="C95" s="41">
        <v>1254834.1875</v>
      </c>
      <c r="D95" s="41">
        <v>0</v>
      </c>
      <c r="E95" s="15">
        <v>1829322.9847500001</v>
      </c>
      <c r="F95" s="461">
        <v>-574488.79725000006</v>
      </c>
      <c r="G95" s="112"/>
      <c r="H95" s="112"/>
      <c r="I95" s="112"/>
      <c r="J95" s="112"/>
      <c r="K95" s="112"/>
    </row>
    <row r="96" spans="1:11" s="45" customFormat="1" x14ac:dyDescent="0.25">
      <c r="A96" s="460" t="s">
        <v>1194</v>
      </c>
      <c r="B96" s="36" t="s">
        <v>843</v>
      </c>
      <c r="C96" s="41">
        <v>300435.83750000002</v>
      </c>
      <c r="D96" s="41">
        <v>0</v>
      </c>
      <c r="E96" s="15">
        <v>376317.75</v>
      </c>
      <c r="F96" s="461">
        <v>-75881.912499999977</v>
      </c>
      <c r="G96" s="112"/>
      <c r="H96" s="112"/>
      <c r="I96" s="112"/>
      <c r="J96" s="112"/>
      <c r="K96" s="112"/>
    </row>
    <row r="97" spans="1:11" s="45" customFormat="1" x14ac:dyDescent="0.25">
      <c r="A97" s="460" t="s">
        <v>1195</v>
      </c>
      <c r="B97" s="36" t="s">
        <v>844</v>
      </c>
      <c r="C97" s="41">
        <v>167929.58749999999</v>
      </c>
      <c r="D97" s="41">
        <v>0</v>
      </c>
      <c r="E97" s="15">
        <v>339392.67500000005</v>
      </c>
      <c r="F97" s="461">
        <v>-171463.08750000005</v>
      </c>
      <c r="G97" s="112"/>
      <c r="H97" s="112"/>
      <c r="I97" s="112"/>
      <c r="J97" s="112"/>
      <c r="K97" s="112"/>
    </row>
    <row r="98" spans="1:11" s="45" customFormat="1" x14ac:dyDescent="0.25">
      <c r="A98" s="460" t="s">
        <v>1196</v>
      </c>
      <c r="B98" s="36" t="s">
        <v>845</v>
      </c>
      <c r="C98" s="41">
        <v>408295.92499999999</v>
      </c>
      <c r="D98" s="41">
        <v>0</v>
      </c>
      <c r="E98" s="15">
        <v>160774.25</v>
      </c>
      <c r="F98" s="461">
        <v>247521.67499999999</v>
      </c>
      <c r="G98" s="112"/>
      <c r="H98" s="112"/>
      <c r="I98" s="112"/>
      <c r="J98" s="112"/>
      <c r="K98" s="112"/>
    </row>
    <row r="99" spans="1:11" s="45" customFormat="1" x14ac:dyDescent="0.25">
      <c r="A99" s="460" t="s">
        <v>1197</v>
      </c>
      <c r="B99" s="36" t="s">
        <v>846</v>
      </c>
      <c r="C99" s="41">
        <v>0</v>
      </c>
      <c r="D99" s="41">
        <v>0</v>
      </c>
      <c r="E99" s="15">
        <v>51324.087500000001</v>
      </c>
      <c r="F99" s="461">
        <v>-51324.087500000001</v>
      </c>
      <c r="G99" s="112"/>
      <c r="H99" s="112"/>
      <c r="I99" s="112"/>
      <c r="J99" s="112"/>
      <c r="K99" s="112"/>
    </row>
    <row r="100" spans="1:11" s="45" customFormat="1" x14ac:dyDescent="0.25">
      <c r="A100" s="460" t="s">
        <v>1198</v>
      </c>
      <c r="B100" s="36" t="s">
        <v>847</v>
      </c>
      <c r="C100" s="41">
        <v>420486.5</v>
      </c>
      <c r="D100" s="41">
        <v>0</v>
      </c>
      <c r="E100" s="15">
        <v>217486.92499999999</v>
      </c>
      <c r="F100" s="461">
        <v>202999.57500000001</v>
      </c>
      <c r="G100" s="112"/>
      <c r="H100" s="112"/>
      <c r="I100" s="112"/>
      <c r="J100" s="112"/>
      <c r="K100" s="112"/>
    </row>
    <row r="101" spans="1:11" s="45" customFormat="1" x14ac:dyDescent="0.25">
      <c r="A101" s="460" t="s">
        <v>1199</v>
      </c>
      <c r="B101" s="36" t="s">
        <v>848</v>
      </c>
      <c r="C101" s="41">
        <v>1036375.5499999999</v>
      </c>
      <c r="D101" s="41">
        <v>0</v>
      </c>
      <c r="E101" s="15">
        <v>884382.04749999999</v>
      </c>
      <c r="F101" s="461">
        <v>151993.50249999994</v>
      </c>
      <c r="G101" s="112"/>
      <c r="H101" s="112"/>
      <c r="I101" s="112"/>
      <c r="J101" s="112"/>
      <c r="K101" s="112"/>
    </row>
    <row r="102" spans="1:11" s="45" customFormat="1" x14ac:dyDescent="0.25">
      <c r="A102" s="460" t="s">
        <v>1200</v>
      </c>
      <c r="B102" s="36" t="s">
        <v>849</v>
      </c>
      <c r="C102" s="41">
        <v>182063.58749999999</v>
      </c>
      <c r="D102" s="41">
        <v>0</v>
      </c>
      <c r="E102" s="15">
        <v>97171.25</v>
      </c>
      <c r="F102" s="461">
        <v>84892.337499999994</v>
      </c>
      <c r="G102" s="112"/>
      <c r="H102" s="112"/>
      <c r="I102" s="112"/>
      <c r="J102" s="112"/>
      <c r="K102" s="112"/>
    </row>
    <row r="103" spans="1:11" s="45" customFormat="1" x14ac:dyDescent="0.25">
      <c r="A103" s="460" t="s">
        <v>1201</v>
      </c>
      <c r="B103" s="36" t="s">
        <v>850</v>
      </c>
      <c r="C103" s="41">
        <v>31801.5</v>
      </c>
      <c r="D103" s="41">
        <v>0</v>
      </c>
      <c r="E103" s="15">
        <v>33656.587500000001</v>
      </c>
      <c r="F103" s="461">
        <v>-1855.0875000000015</v>
      </c>
      <c r="G103" s="112"/>
      <c r="H103" s="112"/>
      <c r="I103" s="112"/>
      <c r="J103" s="112"/>
      <c r="K103" s="112"/>
    </row>
    <row r="104" spans="1:11" s="45" customFormat="1" x14ac:dyDescent="0.25">
      <c r="A104" s="460" t="s">
        <v>1202</v>
      </c>
      <c r="B104" s="36" t="s">
        <v>851</v>
      </c>
      <c r="C104" s="41">
        <v>535590.26250000007</v>
      </c>
      <c r="D104" s="41">
        <v>0</v>
      </c>
      <c r="E104" s="15">
        <v>830284.16249999998</v>
      </c>
      <c r="F104" s="461">
        <v>-294693.89999999991</v>
      </c>
      <c r="G104" s="112"/>
      <c r="H104" s="112"/>
      <c r="I104" s="112"/>
      <c r="J104" s="112"/>
      <c r="K104" s="112"/>
    </row>
    <row r="105" spans="1:11" s="45" customFormat="1" x14ac:dyDescent="0.25">
      <c r="A105" s="460" t="s">
        <v>1203</v>
      </c>
      <c r="B105" s="36" t="s">
        <v>852</v>
      </c>
      <c r="C105" s="41">
        <v>22967.75</v>
      </c>
      <c r="D105" s="41">
        <v>0</v>
      </c>
      <c r="E105" s="15">
        <v>1017648</v>
      </c>
      <c r="F105" s="461">
        <v>-994680.25</v>
      </c>
      <c r="G105" s="112"/>
      <c r="H105" s="112"/>
      <c r="I105" s="112"/>
      <c r="J105" s="112"/>
      <c r="K105" s="112"/>
    </row>
    <row r="106" spans="1:11" s="45" customFormat="1" x14ac:dyDescent="0.25">
      <c r="A106" s="460" t="s">
        <v>1204</v>
      </c>
      <c r="B106" s="36" t="s">
        <v>853</v>
      </c>
      <c r="C106" s="41">
        <v>1505359.3374999999</v>
      </c>
      <c r="D106" s="41">
        <v>0</v>
      </c>
      <c r="E106" s="15">
        <v>54769.25</v>
      </c>
      <c r="F106" s="461">
        <v>1450590.0874999999</v>
      </c>
      <c r="G106" s="112"/>
      <c r="H106" s="112"/>
      <c r="I106" s="112"/>
      <c r="J106" s="112"/>
      <c r="K106" s="112"/>
    </row>
    <row r="107" spans="1:11" s="45" customFormat="1" x14ac:dyDescent="0.25">
      <c r="A107" s="460" t="s">
        <v>1205</v>
      </c>
      <c r="B107" s="36" t="s">
        <v>854</v>
      </c>
      <c r="C107" s="41">
        <v>567391.76249999995</v>
      </c>
      <c r="D107" s="41">
        <v>0</v>
      </c>
      <c r="E107" s="15">
        <v>1748782.1524999999</v>
      </c>
      <c r="F107" s="461">
        <v>-1181390.3899999999</v>
      </c>
      <c r="G107" s="112"/>
      <c r="H107" s="112"/>
      <c r="I107" s="112"/>
      <c r="J107" s="112"/>
      <c r="K107" s="112"/>
    </row>
    <row r="108" spans="1:11" s="45" customFormat="1" x14ac:dyDescent="0.25">
      <c r="A108" s="460" t="s">
        <v>1206</v>
      </c>
      <c r="B108" s="36" t="s">
        <v>855</v>
      </c>
      <c r="C108" s="41">
        <v>1369407.9249999998</v>
      </c>
      <c r="D108" s="41">
        <v>0</v>
      </c>
      <c r="E108" s="15">
        <v>1602618.9249999998</v>
      </c>
      <c r="F108" s="461">
        <v>-233211</v>
      </c>
      <c r="G108" s="112"/>
      <c r="H108" s="112"/>
      <c r="I108" s="112"/>
      <c r="J108" s="112"/>
      <c r="K108" s="112"/>
    </row>
    <row r="109" spans="1:11" s="45" customFormat="1" x14ac:dyDescent="0.25">
      <c r="A109" s="460" t="s">
        <v>1207</v>
      </c>
      <c r="B109" s="36" t="s">
        <v>1208</v>
      </c>
      <c r="C109" s="41">
        <v>1288225.7625</v>
      </c>
      <c r="D109" s="41">
        <v>0</v>
      </c>
      <c r="E109" s="15">
        <v>65369.75</v>
      </c>
      <c r="F109" s="461">
        <v>1222856.0125</v>
      </c>
      <c r="G109" s="112"/>
      <c r="H109" s="112"/>
      <c r="I109" s="112"/>
      <c r="J109" s="112"/>
      <c r="K109" s="112"/>
    </row>
    <row r="110" spans="1:11" s="45" customFormat="1" x14ac:dyDescent="0.25">
      <c r="A110" s="460" t="s">
        <v>1209</v>
      </c>
      <c r="B110" s="36" t="s">
        <v>856</v>
      </c>
      <c r="C110" s="41">
        <v>79592.087499999994</v>
      </c>
      <c r="D110" s="41">
        <v>0</v>
      </c>
      <c r="E110" s="15">
        <v>710410.17500000005</v>
      </c>
      <c r="F110" s="461">
        <v>-630818.08750000002</v>
      </c>
      <c r="G110" s="112"/>
      <c r="H110" s="112"/>
      <c r="I110" s="112"/>
      <c r="J110" s="112"/>
      <c r="K110" s="112"/>
    </row>
    <row r="111" spans="1:11" s="45" customFormat="1" x14ac:dyDescent="0.25">
      <c r="A111" s="460" t="s">
        <v>1210</v>
      </c>
      <c r="B111" s="36" t="s">
        <v>857</v>
      </c>
      <c r="C111" s="41">
        <v>49469</v>
      </c>
      <c r="D111" s="41">
        <v>0</v>
      </c>
      <c r="E111" s="15">
        <v>88337.5</v>
      </c>
      <c r="F111" s="461">
        <v>-38868.5</v>
      </c>
      <c r="G111" s="112"/>
      <c r="H111" s="112"/>
      <c r="I111" s="112"/>
      <c r="J111" s="112"/>
      <c r="K111" s="112"/>
    </row>
    <row r="112" spans="1:11" s="45" customFormat="1" x14ac:dyDescent="0.25">
      <c r="A112" s="460" t="s">
        <v>1211</v>
      </c>
      <c r="B112" s="36" t="s">
        <v>858</v>
      </c>
      <c r="C112" s="41">
        <v>17667.5</v>
      </c>
      <c r="D112" s="41">
        <v>0</v>
      </c>
      <c r="E112" s="15">
        <v>8833.75</v>
      </c>
      <c r="F112" s="461">
        <v>8833.75</v>
      </c>
      <c r="G112" s="112"/>
      <c r="H112" s="112"/>
      <c r="I112" s="112"/>
      <c r="J112" s="112"/>
      <c r="K112" s="112"/>
    </row>
    <row r="113" spans="1:15" s="45" customFormat="1" x14ac:dyDescent="0.25">
      <c r="A113" s="460" t="s">
        <v>1212</v>
      </c>
      <c r="B113" s="36" t="s">
        <v>859</v>
      </c>
      <c r="C113" s="41">
        <v>1809593.6875</v>
      </c>
      <c r="D113" s="41">
        <v>0</v>
      </c>
      <c r="E113" s="15">
        <v>5614201.4750000006</v>
      </c>
      <c r="F113" s="461">
        <v>-3804607.7875000006</v>
      </c>
      <c r="G113" s="112"/>
      <c r="H113" s="112"/>
      <c r="I113" s="112"/>
      <c r="J113" s="112"/>
      <c r="K113" s="112"/>
    </row>
    <row r="114" spans="1:15" s="45" customFormat="1" x14ac:dyDescent="0.25">
      <c r="A114" s="460" t="s">
        <v>1213</v>
      </c>
      <c r="B114" s="36" t="s">
        <v>860</v>
      </c>
      <c r="C114" s="41">
        <v>519601.17500000005</v>
      </c>
      <c r="D114" s="41">
        <v>0</v>
      </c>
      <c r="E114" s="15">
        <v>22967.75</v>
      </c>
      <c r="F114" s="461">
        <v>496633.42500000005</v>
      </c>
      <c r="G114" s="112"/>
      <c r="H114" s="112"/>
      <c r="I114" s="112"/>
      <c r="J114" s="112"/>
      <c r="K114" s="112"/>
    </row>
    <row r="115" spans="1:15" s="45" customFormat="1" x14ac:dyDescent="0.25">
      <c r="A115" s="460" t="s">
        <v>1214</v>
      </c>
      <c r="B115" s="36" t="s">
        <v>861</v>
      </c>
      <c r="C115" s="41">
        <v>802192.83750000002</v>
      </c>
      <c r="D115" s="41">
        <v>0</v>
      </c>
      <c r="E115" s="15">
        <v>510767.42500000005</v>
      </c>
      <c r="F115" s="461">
        <v>291425.41249999998</v>
      </c>
      <c r="G115" s="112"/>
      <c r="H115" s="112"/>
      <c r="I115" s="112"/>
      <c r="J115" s="112"/>
      <c r="K115" s="112"/>
    </row>
    <row r="116" spans="1:15" s="45" customFormat="1" x14ac:dyDescent="0.25">
      <c r="A116" s="462" t="s">
        <v>1215</v>
      </c>
      <c r="B116" s="36" t="s">
        <v>862</v>
      </c>
      <c r="C116" s="41">
        <v>0</v>
      </c>
      <c r="D116" s="41">
        <v>0</v>
      </c>
      <c r="E116" s="15">
        <v>257945.5</v>
      </c>
      <c r="F116" s="461">
        <v>-257945.5</v>
      </c>
      <c r="G116" s="112"/>
      <c r="H116" s="112"/>
      <c r="I116" s="112"/>
      <c r="J116" s="112"/>
      <c r="K116" s="112"/>
    </row>
    <row r="117" spans="1:15" s="45" customFormat="1" x14ac:dyDescent="0.25">
      <c r="A117" s="460" t="s">
        <v>1216</v>
      </c>
      <c r="B117" s="36" t="s">
        <v>863</v>
      </c>
      <c r="C117" s="41">
        <v>114838.75</v>
      </c>
      <c r="D117" s="41">
        <v>0</v>
      </c>
      <c r="E117" s="15">
        <v>325082</v>
      </c>
      <c r="F117" s="461">
        <v>-210243.25</v>
      </c>
      <c r="G117" s="112"/>
      <c r="H117" s="112"/>
      <c r="I117" s="112"/>
      <c r="J117" s="112"/>
      <c r="K117" s="112"/>
    </row>
    <row r="118" spans="1:15" s="45" customFormat="1" x14ac:dyDescent="0.25">
      <c r="A118" s="460" t="s">
        <v>1217</v>
      </c>
      <c r="B118" s="36" t="s">
        <v>864</v>
      </c>
      <c r="C118" s="41">
        <v>169608</v>
      </c>
      <c r="D118" s="41">
        <v>0</v>
      </c>
      <c r="E118" s="15">
        <v>151940.5</v>
      </c>
      <c r="F118" s="461">
        <v>17667.5</v>
      </c>
      <c r="G118" s="112"/>
      <c r="H118" s="112"/>
      <c r="I118" s="112"/>
      <c r="J118" s="112"/>
      <c r="K118" s="112"/>
    </row>
    <row r="119" spans="1:15" s="45" customFormat="1" x14ac:dyDescent="0.25">
      <c r="A119" s="460" t="s">
        <v>1218</v>
      </c>
      <c r="B119" s="36" t="s">
        <v>865</v>
      </c>
      <c r="C119" s="41">
        <v>14222.3375</v>
      </c>
      <c r="D119" s="41">
        <v>0</v>
      </c>
      <c r="E119" s="15">
        <v>14134</v>
      </c>
      <c r="F119" s="461">
        <v>88.337499999999636</v>
      </c>
      <c r="G119" s="112"/>
      <c r="H119" s="112"/>
      <c r="I119" s="112"/>
      <c r="J119" s="112"/>
      <c r="K119" s="112"/>
    </row>
    <row r="120" spans="1:15" s="45" customFormat="1" x14ac:dyDescent="0.25">
      <c r="A120" s="460" t="s">
        <v>1219</v>
      </c>
      <c r="B120" s="36" t="s">
        <v>866</v>
      </c>
      <c r="C120" s="41">
        <v>206798.08749999999</v>
      </c>
      <c r="D120" s="41">
        <v>0</v>
      </c>
      <c r="E120" s="15">
        <v>168017.92499999999</v>
      </c>
      <c r="F120" s="461">
        <v>38780.162500000006</v>
      </c>
      <c r="G120" s="112"/>
      <c r="H120" s="112"/>
      <c r="I120" s="112"/>
      <c r="J120" s="112"/>
      <c r="K120" s="112"/>
    </row>
    <row r="121" spans="1:15" s="45" customFormat="1" x14ac:dyDescent="0.25">
      <c r="A121" s="460" t="s">
        <v>1220</v>
      </c>
      <c r="B121" s="36" t="s">
        <v>867</v>
      </c>
      <c r="C121" s="41">
        <v>22967.75</v>
      </c>
      <c r="D121" s="41">
        <v>0</v>
      </c>
      <c r="E121" s="15">
        <v>51235.75</v>
      </c>
      <c r="F121" s="461">
        <v>-28268</v>
      </c>
      <c r="G121" s="112"/>
      <c r="H121" s="112"/>
      <c r="I121" s="112"/>
      <c r="J121" s="112"/>
      <c r="K121" s="112"/>
    </row>
    <row r="122" spans="1:15" s="45" customFormat="1" x14ac:dyDescent="0.25">
      <c r="A122" s="460" t="s">
        <v>1221</v>
      </c>
      <c r="B122" s="36" t="s">
        <v>868</v>
      </c>
      <c r="C122" s="41">
        <v>201586.17499999999</v>
      </c>
      <c r="D122" s="41">
        <v>0</v>
      </c>
      <c r="E122" s="15">
        <v>201497.83749999999</v>
      </c>
      <c r="F122" s="461">
        <v>88.337499999994179</v>
      </c>
      <c r="G122" s="112"/>
      <c r="H122" s="112"/>
      <c r="I122" s="112"/>
      <c r="J122" s="112"/>
      <c r="K122" s="112"/>
    </row>
    <row r="123" spans="1:15" s="45" customFormat="1" x14ac:dyDescent="0.25">
      <c r="A123" s="460" t="s">
        <v>1222</v>
      </c>
      <c r="B123" s="36" t="s">
        <v>1223</v>
      </c>
      <c r="C123" s="41">
        <v>289923.67500000005</v>
      </c>
      <c r="D123" s="41">
        <v>0</v>
      </c>
      <c r="E123" s="15">
        <v>182982.29749999999</v>
      </c>
      <c r="F123" s="461">
        <v>106941.37750000006</v>
      </c>
      <c r="G123" s="112"/>
      <c r="H123" s="112"/>
      <c r="I123" s="112"/>
      <c r="J123" s="112"/>
      <c r="K123" s="112"/>
    </row>
    <row r="124" spans="1:15" s="45" customFormat="1" x14ac:dyDescent="0.25">
      <c r="A124" s="460" t="s">
        <v>1224</v>
      </c>
      <c r="B124" s="36" t="s">
        <v>869</v>
      </c>
      <c r="C124" s="41">
        <v>4080750.8125</v>
      </c>
      <c r="D124" s="41">
        <v>0</v>
      </c>
      <c r="E124" s="15">
        <v>14240393.685000002</v>
      </c>
      <c r="F124" s="461">
        <v>-10159642.872500002</v>
      </c>
      <c r="G124" s="112"/>
      <c r="H124" s="112"/>
      <c r="I124" s="112"/>
      <c r="J124" s="112"/>
      <c r="K124" s="112"/>
    </row>
    <row r="125" spans="1:15" s="45" customFormat="1" x14ac:dyDescent="0.25">
      <c r="A125" s="460" t="s">
        <v>1225</v>
      </c>
      <c r="B125" s="36" t="s">
        <v>870</v>
      </c>
      <c r="C125" s="41">
        <v>81270.5</v>
      </c>
      <c r="D125" s="41">
        <v>0</v>
      </c>
      <c r="E125" s="15">
        <v>120845.7</v>
      </c>
      <c r="F125" s="461">
        <v>-39575.199999999997</v>
      </c>
      <c r="G125" s="112"/>
      <c r="H125" s="112"/>
      <c r="I125" s="112"/>
      <c r="J125" s="112"/>
      <c r="K125" s="112"/>
      <c r="M125" s="112"/>
      <c r="N125" s="463"/>
      <c r="O125" s="464"/>
    </row>
    <row r="126" spans="1:15" s="45" customFormat="1" x14ac:dyDescent="0.25">
      <c r="A126" s="460" t="s">
        <v>1226</v>
      </c>
      <c r="B126" s="36" t="s">
        <v>871</v>
      </c>
      <c r="C126" s="41">
        <v>249288.42499999999</v>
      </c>
      <c r="D126" s="41">
        <v>0</v>
      </c>
      <c r="E126" s="15">
        <v>249200.08749999999</v>
      </c>
      <c r="F126" s="461">
        <v>88.337499999994179</v>
      </c>
      <c r="G126" s="112"/>
      <c r="H126" s="112"/>
      <c r="I126" s="112"/>
      <c r="J126" s="112"/>
      <c r="K126" s="112"/>
      <c r="M126" s="112"/>
      <c r="N126" s="463"/>
    </row>
    <row r="127" spans="1:15" s="45" customFormat="1" x14ac:dyDescent="0.25">
      <c r="A127" s="460" t="s">
        <v>1227</v>
      </c>
      <c r="B127" s="36" t="s">
        <v>872</v>
      </c>
      <c r="C127" s="41">
        <v>715710.42500000005</v>
      </c>
      <c r="D127" s="41">
        <v>0</v>
      </c>
      <c r="E127" s="15">
        <v>290665.71000000002</v>
      </c>
      <c r="F127" s="461">
        <v>425044.71500000003</v>
      </c>
      <c r="G127" s="112"/>
      <c r="H127" s="112"/>
      <c r="I127" s="112"/>
      <c r="J127" s="112"/>
      <c r="K127" s="112"/>
    </row>
    <row r="128" spans="1:15" s="45" customFormat="1" x14ac:dyDescent="0.25">
      <c r="A128" s="460" t="s">
        <v>1228</v>
      </c>
      <c r="B128" s="36" t="s">
        <v>873</v>
      </c>
      <c r="C128" s="41">
        <v>8833.75</v>
      </c>
      <c r="D128" s="41">
        <v>0</v>
      </c>
      <c r="E128" s="15">
        <v>86570.75</v>
      </c>
      <c r="F128" s="461">
        <v>-77737</v>
      </c>
      <c r="G128" s="112"/>
      <c r="H128" s="112"/>
      <c r="I128" s="112"/>
      <c r="J128" s="112"/>
      <c r="K128" s="112"/>
    </row>
    <row r="129" spans="1:11" s="45" customFormat="1" x14ac:dyDescent="0.25">
      <c r="A129" s="460" t="s">
        <v>1229</v>
      </c>
      <c r="B129" s="36" t="s">
        <v>874</v>
      </c>
      <c r="C129" s="41">
        <v>1288225.7625000002</v>
      </c>
      <c r="D129" s="41">
        <v>0</v>
      </c>
      <c r="E129" s="15">
        <v>3200467.625</v>
      </c>
      <c r="F129" s="461">
        <v>-1912241.8624999998</v>
      </c>
      <c r="G129" s="112"/>
      <c r="H129" s="112"/>
      <c r="I129" s="112"/>
      <c r="J129" s="112"/>
      <c r="K129" s="112"/>
    </row>
    <row r="130" spans="1:11" s="45" customFormat="1" x14ac:dyDescent="0.25">
      <c r="A130" s="460" t="s">
        <v>1230</v>
      </c>
      <c r="B130" s="36" t="s">
        <v>875</v>
      </c>
      <c r="C130" s="41">
        <v>139749.92499999999</v>
      </c>
      <c r="D130" s="41">
        <v>0</v>
      </c>
      <c r="E130" s="15">
        <v>1044237.5875</v>
      </c>
      <c r="F130" s="461">
        <v>-904487.66250000009</v>
      </c>
      <c r="G130" s="112"/>
      <c r="H130" s="112"/>
      <c r="I130" s="112"/>
      <c r="J130" s="112"/>
      <c r="K130" s="112"/>
    </row>
    <row r="131" spans="1:11" s="45" customFormat="1" x14ac:dyDescent="0.25">
      <c r="A131" s="460" t="s">
        <v>1231</v>
      </c>
      <c r="B131" s="36" t="s">
        <v>876</v>
      </c>
      <c r="C131" s="41">
        <v>314834.84999999998</v>
      </c>
      <c r="D131" s="41">
        <v>0</v>
      </c>
      <c r="E131" s="15">
        <v>459531.67499999999</v>
      </c>
      <c r="F131" s="461">
        <v>-144696.82500000001</v>
      </c>
      <c r="G131" s="112"/>
      <c r="H131" s="112"/>
      <c r="I131" s="112"/>
      <c r="J131" s="112"/>
      <c r="K131" s="112"/>
    </row>
    <row r="132" spans="1:11" s="45" customFormat="1" x14ac:dyDescent="0.25">
      <c r="A132" s="460" t="s">
        <v>1232</v>
      </c>
      <c r="B132" s="36" t="s">
        <v>877</v>
      </c>
      <c r="C132" s="41">
        <v>698042.92500000005</v>
      </c>
      <c r="D132" s="41">
        <v>0</v>
      </c>
      <c r="E132" s="15">
        <v>549176.56999999995</v>
      </c>
      <c r="F132" s="461">
        <v>148866.3550000001</v>
      </c>
      <c r="G132" s="112"/>
      <c r="H132" s="112"/>
      <c r="I132" s="112"/>
      <c r="J132" s="112"/>
      <c r="K132" s="112"/>
    </row>
    <row r="133" spans="1:11" s="45" customFormat="1" x14ac:dyDescent="0.25">
      <c r="A133" s="460" t="s">
        <v>1233</v>
      </c>
      <c r="B133" s="36" t="s">
        <v>878</v>
      </c>
      <c r="C133" s="41">
        <v>63603</v>
      </c>
      <c r="D133" s="41">
        <v>0</v>
      </c>
      <c r="E133" s="15">
        <v>147647.29749999999</v>
      </c>
      <c r="F133" s="461">
        <v>-84044.297499999986</v>
      </c>
      <c r="G133" s="112"/>
      <c r="H133" s="112"/>
      <c r="I133" s="112"/>
      <c r="J133" s="112"/>
      <c r="K133" s="112"/>
    </row>
    <row r="134" spans="1:11" s="45" customFormat="1" x14ac:dyDescent="0.25">
      <c r="A134" s="460" t="s">
        <v>1234</v>
      </c>
      <c r="B134" s="36" t="s">
        <v>879</v>
      </c>
      <c r="C134" s="41">
        <v>668008.17500000005</v>
      </c>
      <c r="D134" s="41">
        <v>0</v>
      </c>
      <c r="E134" s="15">
        <v>1327447.6125</v>
      </c>
      <c r="F134" s="461">
        <v>-659439.4375</v>
      </c>
      <c r="G134" s="112"/>
      <c r="H134" s="112"/>
      <c r="I134" s="112"/>
      <c r="J134" s="112"/>
      <c r="K134" s="112"/>
    </row>
    <row r="135" spans="1:11" s="45" customFormat="1" x14ac:dyDescent="0.25">
      <c r="A135" s="460" t="s">
        <v>1235</v>
      </c>
      <c r="B135" s="36" t="s">
        <v>880</v>
      </c>
      <c r="C135" s="41">
        <v>226320.67499999999</v>
      </c>
      <c r="D135" s="41">
        <v>0</v>
      </c>
      <c r="E135" s="15">
        <v>364957.54749999999</v>
      </c>
      <c r="F135" s="461">
        <v>-138636.8725</v>
      </c>
      <c r="G135" s="112"/>
      <c r="H135" s="112"/>
      <c r="I135" s="112"/>
      <c r="J135" s="112"/>
      <c r="K135" s="112"/>
    </row>
    <row r="136" spans="1:11" s="45" customFormat="1" x14ac:dyDescent="0.25">
      <c r="A136" s="460" t="s">
        <v>1236</v>
      </c>
      <c r="B136" s="36" t="s">
        <v>881</v>
      </c>
      <c r="C136" s="41">
        <v>0</v>
      </c>
      <c r="D136" s="41">
        <v>0</v>
      </c>
      <c r="E136" s="15">
        <v>8833.75</v>
      </c>
      <c r="F136" s="461">
        <v>-8833.75</v>
      </c>
      <c r="G136" s="112"/>
      <c r="H136" s="112"/>
      <c r="I136" s="112"/>
      <c r="J136" s="112"/>
      <c r="K136" s="112"/>
    </row>
    <row r="137" spans="1:11" s="45" customFormat="1" x14ac:dyDescent="0.25">
      <c r="A137" s="460" t="s">
        <v>1237</v>
      </c>
      <c r="B137" s="36" t="s">
        <v>882</v>
      </c>
      <c r="C137" s="41">
        <v>365982.26249999995</v>
      </c>
      <c r="D137" s="41">
        <v>0</v>
      </c>
      <c r="E137" s="15">
        <v>296814</v>
      </c>
      <c r="F137" s="461">
        <v>69168.262499999953</v>
      </c>
      <c r="G137" s="112"/>
      <c r="H137" s="112"/>
      <c r="I137" s="112"/>
      <c r="J137" s="112"/>
      <c r="K137" s="112"/>
    </row>
    <row r="138" spans="1:11" s="45" customFormat="1" x14ac:dyDescent="0.25">
      <c r="A138" s="460" t="s">
        <v>1238</v>
      </c>
      <c r="B138" s="36" t="s">
        <v>883</v>
      </c>
      <c r="C138" s="41">
        <v>901837.53750000009</v>
      </c>
      <c r="D138" s="41">
        <v>0</v>
      </c>
      <c r="E138" s="15">
        <v>1457515.7475000001</v>
      </c>
      <c r="F138" s="461">
        <v>-555678.21</v>
      </c>
      <c r="G138" s="112"/>
      <c r="H138" s="112"/>
      <c r="I138" s="112"/>
      <c r="J138" s="112"/>
      <c r="K138" s="112"/>
    </row>
    <row r="139" spans="1:11" s="45" customFormat="1" x14ac:dyDescent="0.25">
      <c r="A139" s="460" t="s">
        <v>1239</v>
      </c>
      <c r="B139" s="36" t="s">
        <v>884</v>
      </c>
      <c r="C139" s="41">
        <v>416953</v>
      </c>
      <c r="D139" s="41">
        <v>0</v>
      </c>
      <c r="E139" s="15">
        <v>170526.71</v>
      </c>
      <c r="F139" s="461">
        <v>246426.29</v>
      </c>
      <c r="G139" s="112"/>
      <c r="H139" s="112"/>
      <c r="I139" s="112"/>
      <c r="J139" s="112"/>
      <c r="K139" s="112"/>
    </row>
    <row r="140" spans="1:11" s="45" customFormat="1" x14ac:dyDescent="0.25">
      <c r="A140" s="460" t="s">
        <v>1240</v>
      </c>
      <c r="B140" s="36" t="s">
        <v>885</v>
      </c>
      <c r="C140" s="41">
        <v>574193.75</v>
      </c>
      <c r="D140" s="41">
        <v>0</v>
      </c>
      <c r="E140" s="15">
        <v>1441049.6375000002</v>
      </c>
      <c r="F140" s="461">
        <v>-866855.88750000019</v>
      </c>
      <c r="G140" s="112"/>
      <c r="H140" s="112"/>
      <c r="I140" s="112"/>
      <c r="J140" s="112"/>
      <c r="K140" s="112"/>
    </row>
    <row r="141" spans="1:11" s="45" customFormat="1" x14ac:dyDescent="0.25">
      <c r="A141" s="460" t="s">
        <v>1241</v>
      </c>
      <c r="B141" s="36" t="s">
        <v>886</v>
      </c>
      <c r="C141" s="41">
        <v>869506.01250000007</v>
      </c>
      <c r="D141" s="41">
        <v>0</v>
      </c>
      <c r="E141" s="15">
        <v>720250.97250000003</v>
      </c>
      <c r="F141" s="461">
        <v>149255.04000000004</v>
      </c>
      <c r="G141" s="112"/>
      <c r="H141" s="112"/>
      <c r="I141" s="112"/>
      <c r="J141" s="112"/>
      <c r="K141" s="112"/>
    </row>
    <row r="142" spans="1:11" s="45" customFormat="1" x14ac:dyDescent="0.25">
      <c r="A142" s="462" t="s">
        <v>1242</v>
      </c>
      <c r="B142" s="36" t="s">
        <v>887</v>
      </c>
      <c r="C142" s="41">
        <v>277379.75</v>
      </c>
      <c r="D142" s="41">
        <v>0</v>
      </c>
      <c r="E142" s="15">
        <v>151940.5</v>
      </c>
      <c r="F142" s="461">
        <v>125439.25</v>
      </c>
      <c r="G142" s="112"/>
      <c r="H142" s="112"/>
      <c r="I142" s="112"/>
      <c r="J142" s="112"/>
      <c r="K142" s="112"/>
    </row>
    <row r="143" spans="1:11" s="45" customFormat="1" x14ac:dyDescent="0.25">
      <c r="A143" s="460" t="s">
        <v>1243</v>
      </c>
      <c r="B143" s="36" t="s">
        <v>888</v>
      </c>
      <c r="C143" s="41">
        <v>1402887.8374999999</v>
      </c>
      <c r="D143" s="41">
        <v>0</v>
      </c>
      <c r="E143" s="15">
        <v>353438.33750000002</v>
      </c>
      <c r="F143" s="461">
        <v>1049449.5</v>
      </c>
      <c r="G143" s="112"/>
      <c r="H143" s="112"/>
      <c r="I143" s="112"/>
      <c r="J143" s="112"/>
      <c r="K143" s="112"/>
    </row>
    <row r="144" spans="1:11" s="45" customFormat="1" x14ac:dyDescent="0.25">
      <c r="A144" s="460" t="s">
        <v>1244</v>
      </c>
      <c r="B144" s="36" t="s">
        <v>889</v>
      </c>
      <c r="C144" s="41">
        <v>79503.75</v>
      </c>
      <c r="D144" s="41">
        <v>0</v>
      </c>
      <c r="E144" s="15">
        <v>296814</v>
      </c>
      <c r="F144" s="461">
        <v>-217310.25</v>
      </c>
      <c r="G144" s="112"/>
      <c r="H144" s="112"/>
      <c r="I144" s="112"/>
      <c r="J144" s="112"/>
      <c r="K144" s="112"/>
    </row>
    <row r="145" spans="1:11" s="45" customFormat="1" x14ac:dyDescent="0.25">
      <c r="A145" s="460" t="s">
        <v>1245</v>
      </c>
      <c r="B145" s="36" t="s">
        <v>890</v>
      </c>
      <c r="C145" s="41">
        <v>136039.75</v>
      </c>
      <c r="D145" s="41">
        <v>0</v>
      </c>
      <c r="E145" s="15">
        <v>71588.709999999992</v>
      </c>
      <c r="F145" s="461">
        <v>64451.040000000008</v>
      </c>
      <c r="G145" s="112"/>
      <c r="H145" s="112"/>
      <c r="I145" s="112"/>
      <c r="J145" s="112"/>
      <c r="K145" s="112"/>
    </row>
    <row r="146" spans="1:11" s="45" customFormat="1" x14ac:dyDescent="0.25">
      <c r="A146" s="460" t="s">
        <v>1246</v>
      </c>
      <c r="B146" s="36" t="s">
        <v>891</v>
      </c>
      <c r="C146" s="41">
        <v>106005</v>
      </c>
      <c r="D146" s="41">
        <v>0</v>
      </c>
      <c r="E146" s="15">
        <v>144873.5</v>
      </c>
      <c r="F146" s="461">
        <v>-38868.5</v>
      </c>
      <c r="G146" s="112"/>
      <c r="H146" s="112"/>
      <c r="I146" s="112"/>
      <c r="J146" s="112"/>
      <c r="K146" s="112"/>
    </row>
    <row r="147" spans="1:11" s="45" customFormat="1" x14ac:dyDescent="0.25">
      <c r="A147" s="460" t="s">
        <v>1247</v>
      </c>
      <c r="B147" s="36" t="s">
        <v>892</v>
      </c>
      <c r="C147" s="41">
        <v>40635.25</v>
      </c>
      <c r="D147" s="41">
        <v>0</v>
      </c>
      <c r="E147" s="15">
        <v>116605.5</v>
      </c>
      <c r="F147" s="461">
        <v>-75970.25</v>
      </c>
      <c r="G147" s="112"/>
      <c r="H147" s="112"/>
      <c r="I147" s="112"/>
      <c r="J147" s="112"/>
      <c r="K147" s="112"/>
    </row>
    <row r="148" spans="1:11" s="45" customFormat="1" x14ac:dyDescent="0.25">
      <c r="A148" s="460" t="s">
        <v>1248</v>
      </c>
      <c r="B148" s="36" t="s">
        <v>893</v>
      </c>
      <c r="C148" s="41">
        <v>4539310.7750000004</v>
      </c>
      <c r="D148" s="41">
        <v>0</v>
      </c>
      <c r="E148" s="15">
        <v>1721203.1850000001</v>
      </c>
      <c r="F148" s="461">
        <v>2818107.5900000003</v>
      </c>
      <c r="G148" s="112"/>
      <c r="H148" s="112"/>
      <c r="I148" s="112"/>
      <c r="J148" s="112"/>
      <c r="K148" s="112"/>
    </row>
    <row r="149" spans="1:11" s="45" customFormat="1" x14ac:dyDescent="0.25">
      <c r="A149" s="460" t="s">
        <v>1249</v>
      </c>
      <c r="B149" s="36" t="s">
        <v>1250</v>
      </c>
      <c r="C149" s="41">
        <v>365893.92499999999</v>
      </c>
      <c r="D149" s="41">
        <v>0</v>
      </c>
      <c r="E149" s="15">
        <v>116693.83749999999</v>
      </c>
      <c r="F149" s="461">
        <v>249200.08749999999</v>
      </c>
      <c r="G149" s="112"/>
      <c r="H149" s="112"/>
      <c r="I149" s="112"/>
      <c r="J149" s="112"/>
      <c r="K149" s="112"/>
    </row>
    <row r="150" spans="1:11" s="45" customFormat="1" x14ac:dyDescent="0.25">
      <c r="A150" s="460" t="s">
        <v>1251</v>
      </c>
      <c r="B150" s="36" t="s">
        <v>1252</v>
      </c>
      <c r="C150" s="41">
        <v>998302.08750000002</v>
      </c>
      <c r="D150" s="41">
        <v>0</v>
      </c>
      <c r="E150" s="15">
        <v>157240.75</v>
      </c>
      <c r="F150" s="461">
        <v>841061.33750000002</v>
      </c>
      <c r="G150" s="112"/>
      <c r="H150" s="112"/>
      <c r="I150" s="112"/>
      <c r="J150" s="112"/>
      <c r="K150" s="112"/>
    </row>
    <row r="151" spans="1:11" s="45" customFormat="1" x14ac:dyDescent="0.25">
      <c r="A151" s="460" t="s">
        <v>1253</v>
      </c>
      <c r="B151" s="36" t="s">
        <v>894</v>
      </c>
      <c r="C151" s="41">
        <v>107948.425</v>
      </c>
      <c r="D151" s="41">
        <v>0</v>
      </c>
      <c r="E151" s="15">
        <v>978779.5</v>
      </c>
      <c r="F151" s="461">
        <v>-870831.07499999995</v>
      </c>
      <c r="G151" s="112"/>
      <c r="H151" s="112"/>
      <c r="I151" s="112"/>
      <c r="J151" s="112"/>
      <c r="K151" s="112"/>
    </row>
    <row r="152" spans="1:11" s="45" customFormat="1" x14ac:dyDescent="0.25">
      <c r="A152" s="460" t="s">
        <v>1254</v>
      </c>
      <c r="B152" s="36" t="s">
        <v>895</v>
      </c>
      <c r="C152" s="41">
        <v>330558.92499999999</v>
      </c>
      <c r="D152" s="41">
        <v>0</v>
      </c>
      <c r="E152" s="15">
        <v>622249.35000000009</v>
      </c>
      <c r="F152" s="461">
        <v>-291690.4250000001</v>
      </c>
      <c r="G152" s="112"/>
      <c r="H152" s="112"/>
      <c r="I152" s="112"/>
      <c r="J152" s="112"/>
      <c r="K152" s="112"/>
    </row>
    <row r="153" spans="1:11" s="45" customFormat="1" x14ac:dyDescent="0.25">
      <c r="A153" s="460" t="s">
        <v>1255</v>
      </c>
      <c r="B153" s="36" t="s">
        <v>896</v>
      </c>
      <c r="C153" s="41">
        <v>54769.25</v>
      </c>
      <c r="D153" s="41">
        <v>0</v>
      </c>
      <c r="E153" s="15">
        <v>8303.7250000000004</v>
      </c>
      <c r="F153" s="461">
        <v>46465.525000000001</v>
      </c>
      <c r="G153" s="112"/>
      <c r="H153" s="112"/>
      <c r="I153" s="112"/>
      <c r="J153" s="112"/>
      <c r="K153" s="112"/>
    </row>
    <row r="154" spans="1:11" s="45" customFormat="1" x14ac:dyDescent="0.25">
      <c r="A154" s="460" t="s">
        <v>1256</v>
      </c>
      <c r="B154" s="36" t="s">
        <v>897</v>
      </c>
      <c r="C154" s="41">
        <v>130827.83749999999</v>
      </c>
      <c r="D154" s="41">
        <v>0</v>
      </c>
      <c r="E154" s="15">
        <v>22967.75</v>
      </c>
      <c r="F154" s="461">
        <v>107860.08749999999</v>
      </c>
      <c r="G154" s="112"/>
      <c r="H154" s="112"/>
      <c r="I154" s="112"/>
      <c r="J154" s="112"/>
      <c r="K154" s="112"/>
    </row>
    <row r="155" spans="1:11" s="45" customFormat="1" x14ac:dyDescent="0.25">
      <c r="A155" s="460" t="s">
        <v>1257</v>
      </c>
      <c r="B155" s="36" t="s">
        <v>158</v>
      </c>
      <c r="C155" s="41">
        <v>8833.75</v>
      </c>
      <c r="D155" s="41">
        <v>0</v>
      </c>
      <c r="E155" s="15">
        <v>715622.08750000002</v>
      </c>
      <c r="F155" s="461">
        <v>-706788.33750000002</v>
      </c>
      <c r="G155" s="112"/>
      <c r="H155" s="112"/>
      <c r="I155" s="112"/>
      <c r="J155" s="112"/>
      <c r="K155" s="112"/>
    </row>
    <row r="156" spans="1:11" s="45" customFormat="1" x14ac:dyDescent="0.25">
      <c r="A156" s="460" t="s">
        <v>1258</v>
      </c>
      <c r="B156" s="36" t="s">
        <v>898</v>
      </c>
      <c r="C156" s="41">
        <v>1122857.9625000001</v>
      </c>
      <c r="D156" s="41">
        <v>0</v>
      </c>
      <c r="E156" s="15">
        <v>830301.83000000007</v>
      </c>
      <c r="F156" s="461">
        <v>292556.13250000007</v>
      </c>
      <c r="G156" s="112"/>
      <c r="H156" s="112"/>
      <c r="I156" s="112"/>
      <c r="J156" s="112"/>
      <c r="K156" s="112"/>
    </row>
    <row r="157" spans="1:11" s="45" customFormat="1" x14ac:dyDescent="0.25">
      <c r="A157" s="460" t="s">
        <v>1259</v>
      </c>
      <c r="B157" s="36" t="s">
        <v>899</v>
      </c>
      <c r="C157" s="41">
        <v>346459.67499999999</v>
      </c>
      <c r="D157" s="41">
        <v>0</v>
      </c>
      <c r="E157" s="15">
        <v>291584.42</v>
      </c>
      <c r="F157" s="461">
        <v>54875.255000000005</v>
      </c>
      <c r="G157" s="112"/>
      <c r="H157" s="112"/>
      <c r="I157" s="112"/>
      <c r="J157" s="112"/>
      <c r="K157" s="112"/>
    </row>
    <row r="158" spans="1:11" s="45" customFormat="1" x14ac:dyDescent="0.25">
      <c r="A158" s="460" t="s">
        <v>1260</v>
      </c>
      <c r="B158" s="36" t="s">
        <v>900</v>
      </c>
      <c r="C158" s="41">
        <v>8833.75</v>
      </c>
      <c r="D158" s="41">
        <v>0</v>
      </c>
      <c r="E158" s="15">
        <v>27419.96</v>
      </c>
      <c r="F158" s="461">
        <v>-18586.21</v>
      </c>
      <c r="G158" s="112"/>
      <c r="H158" s="112"/>
      <c r="I158" s="112"/>
      <c r="J158" s="112"/>
      <c r="K158" s="112"/>
    </row>
    <row r="159" spans="1:11" s="45" customFormat="1" x14ac:dyDescent="0.25">
      <c r="A159" s="460" t="s">
        <v>1261</v>
      </c>
      <c r="B159" s="36" t="s">
        <v>901</v>
      </c>
      <c r="C159" s="41">
        <v>217398.58749999999</v>
      </c>
      <c r="D159" s="41">
        <v>0</v>
      </c>
      <c r="E159" s="15">
        <v>65369.75</v>
      </c>
      <c r="F159" s="461">
        <v>152028.83749999999</v>
      </c>
      <c r="G159" s="112"/>
      <c r="H159" s="112"/>
      <c r="I159" s="112"/>
      <c r="J159" s="112"/>
      <c r="K159" s="112"/>
    </row>
    <row r="160" spans="1:11" s="45" customFormat="1" x14ac:dyDescent="0.25">
      <c r="A160" s="460" t="s">
        <v>1262</v>
      </c>
      <c r="B160" s="36" t="s">
        <v>1263</v>
      </c>
      <c r="C160" s="41">
        <v>1433010.925</v>
      </c>
      <c r="D160" s="41">
        <v>0</v>
      </c>
      <c r="E160" s="15">
        <v>853181.24249999993</v>
      </c>
      <c r="F160" s="461">
        <v>579829.68250000011</v>
      </c>
      <c r="G160" s="112"/>
      <c r="H160" s="112"/>
      <c r="I160" s="112"/>
      <c r="J160" s="112"/>
      <c r="K160" s="112"/>
    </row>
    <row r="161" spans="1:11" s="45" customFormat="1" x14ac:dyDescent="0.25">
      <c r="A161" s="460" t="s">
        <v>1264</v>
      </c>
      <c r="B161" s="36" t="s">
        <v>902</v>
      </c>
      <c r="C161" s="41">
        <v>212186.67499999999</v>
      </c>
      <c r="D161" s="41">
        <v>0</v>
      </c>
      <c r="E161" s="15">
        <v>419267.44250000006</v>
      </c>
      <c r="F161" s="461">
        <v>-207080.76750000007</v>
      </c>
      <c r="G161" s="112"/>
      <c r="H161" s="112"/>
      <c r="I161" s="112"/>
      <c r="J161" s="112"/>
      <c r="K161" s="112"/>
    </row>
    <row r="162" spans="1:11" s="45" customFormat="1" x14ac:dyDescent="0.25">
      <c r="A162" s="460" t="s">
        <v>1265</v>
      </c>
      <c r="B162" s="36" t="s">
        <v>903</v>
      </c>
      <c r="C162" s="41">
        <v>427730.17500000005</v>
      </c>
      <c r="D162" s="41">
        <v>0</v>
      </c>
      <c r="E162" s="15">
        <v>151940.5</v>
      </c>
      <c r="F162" s="461">
        <v>275789.67500000005</v>
      </c>
      <c r="G162" s="112"/>
      <c r="H162" s="112"/>
      <c r="I162" s="112"/>
      <c r="J162" s="112"/>
      <c r="K162" s="112"/>
    </row>
    <row r="163" spans="1:11" s="45" customFormat="1" x14ac:dyDescent="0.25">
      <c r="A163" s="460" t="s">
        <v>1266</v>
      </c>
      <c r="B163" s="36" t="s">
        <v>904</v>
      </c>
      <c r="C163" s="41">
        <v>116782.17499999999</v>
      </c>
      <c r="D163" s="41">
        <v>0</v>
      </c>
      <c r="E163" s="15">
        <v>885141.75</v>
      </c>
      <c r="F163" s="461">
        <v>-768359.57499999995</v>
      </c>
      <c r="G163" s="112"/>
      <c r="H163" s="112"/>
      <c r="I163" s="112"/>
      <c r="J163" s="112"/>
      <c r="K163" s="112"/>
    </row>
    <row r="164" spans="1:11" s="45" customFormat="1" x14ac:dyDescent="0.25">
      <c r="A164" s="460" t="s">
        <v>1267</v>
      </c>
      <c r="B164" s="36" t="s">
        <v>905</v>
      </c>
      <c r="C164" s="41">
        <v>1088318</v>
      </c>
      <c r="D164" s="41">
        <v>0</v>
      </c>
      <c r="E164" s="15">
        <v>3150150.585</v>
      </c>
      <c r="F164" s="461">
        <v>-2061832.585</v>
      </c>
      <c r="G164" s="112"/>
      <c r="H164" s="112"/>
      <c r="I164" s="112"/>
      <c r="J164" s="112"/>
      <c r="K164" s="112"/>
    </row>
    <row r="165" spans="1:11" s="45" customFormat="1" x14ac:dyDescent="0.25">
      <c r="A165" s="460" t="s">
        <v>1268</v>
      </c>
      <c r="B165" s="36" t="s">
        <v>906</v>
      </c>
      <c r="C165" s="41">
        <v>227999.08749999999</v>
      </c>
      <c r="D165" s="41">
        <v>0</v>
      </c>
      <c r="E165" s="15">
        <v>246885.64499999999</v>
      </c>
      <c r="F165" s="461">
        <v>-18886.557499999995</v>
      </c>
      <c r="G165" s="112"/>
      <c r="H165" s="112"/>
      <c r="I165" s="112"/>
      <c r="J165" s="112"/>
      <c r="K165" s="112"/>
    </row>
    <row r="166" spans="1:11" s="45" customFormat="1" x14ac:dyDescent="0.25">
      <c r="A166" s="460" t="s">
        <v>1269</v>
      </c>
      <c r="B166" s="36" t="s">
        <v>907</v>
      </c>
      <c r="C166" s="41">
        <v>199642.75</v>
      </c>
      <c r="D166" s="41">
        <v>0</v>
      </c>
      <c r="E166" s="15">
        <v>236832.83749999999</v>
      </c>
      <c r="F166" s="461">
        <v>-37190.087499999994</v>
      </c>
      <c r="G166" s="112"/>
      <c r="H166" s="112"/>
      <c r="I166" s="112"/>
      <c r="J166" s="112"/>
      <c r="K166" s="112"/>
    </row>
    <row r="167" spans="1:11" s="45" customFormat="1" x14ac:dyDescent="0.25">
      <c r="A167" s="460" t="s">
        <v>1270</v>
      </c>
      <c r="B167" s="36" t="s">
        <v>908</v>
      </c>
      <c r="C167" s="41">
        <v>646895.51250000007</v>
      </c>
      <c r="D167" s="41">
        <v>0</v>
      </c>
      <c r="E167" s="15">
        <v>635853.32500000007</v>
      </c>
      <c r="F167" s="461">
        <v>11042.1875</v>
      </c>
      <c r="G167" s="112"/>
      <c r="H167" s="112"/>
      <c r="I167" s="112"/>
      <c r="J167" s="112"/>
      <c r="K167" s="112"/>
    </row>
    <row r="168" spans="1:11" s="45" customFormat="1" x14ac:dyDescent="0.25">
      <c r="A168" s="460" t="s">
        <v>1271</v>
      </c>
      <c r="B168" s="36" t="s">
        <v>909</v>
      </c>
      <c r="C168" s="41">
        <v>167841.25</v>
      </c>
      <c r="D168" s="41">
        <v>0</v>
      </c>
      <c r="E168" s="15">
        <v>265931.21000000002</v>
      </c>
      <c r="F168" s="461">
        <v>-98089.960000000021</v>
      </c>
      <c r="G168" s="112"/>
      <c r="H168" s="112"/>
      <c r="I168" s="112"/>
      <c r="J168" s="112"/>
      <c r="K168" s="112"/>
    </row>
    <row r="169" spans="1:11" s="45" customFormat="1" x14ac:dyDescent="0.25">
      <c r="A169" s="460" t="s">
        <v>1272</v>
      </c>
      <c r="B169" s="36" t="s">
        <v>910</v>
      </c>
      <c r="C169" s="41">
        <v>289835.33750000002</v>
      </c>
      <c r="D169" s="41">
        <v>0</v>
      </c>
      <c r="E169" s="15">
        <v>481563.04749999999</v>
      </c>
      <c r="F169" s="461">
        <v>-191727.70999999996</v>
      </c>
      <c r="G169" s="112"/>
      <c r="H169" s="112"/>
      <c r="I169" s="112"/>
      <c r="J169" s="112"/>
      <c r="K169" s="112"/>
    </row>
    <row r="170" spans="1:11" s="45" customFormat="1" x14ac:dyDescent="0.25">
      <c r="A170" s="460" t="s">
        <v>1273</v>
      </c>
      <c r="B170" s="36" t="s">
        <v>911</v>
      </c>
      <c r="C170" s="41">
        <v>1389195.5249999999</v>
      </c>
      <c r="D170" s="41">
        <v>0</v>
      </c>
      <c r="E170" s="15">
        <v>1141921.1949999998</v>
      </c>
      <c r="F170" s="461">
        <v>247274.33000000007</v>
      </c>
      <c r="G170" s="112"/>
      <c r="H170" s="112"/>
      <c r="I170" s="112"/>
      <c r="J170" s="112"/>
      <c r="K170" s="112"/>
    </row>
    <row r="171" spans="1:11" s="45" customFormat="1" x14ac:dyDescent="0.25">
      <c r="A171" s="460" t="s">
        <v>1274</v>
      </c>
      <c r="B171" s="36" t="s">
        <v>912</v>
      </c>
      <c r="C171" s="41">
        <v>164307.75</v>
      </c>
      <c r="D171" s="41">
        <v>0</v>
      </c>
      <c r="E171" s="15">
        <v>156569.38499999998</v>
      </c>
      <c r="F171" s="461">
        <v>7738.3650000000198</v>
      </c>
      <c r="G171" s="112"/>
      <c r="H171" s="112"/>
      <c r="I171" s="112"/>
      <c r="J171" s="112"/>
      <c r="K171" s="112"/>
    </row>
    <row r="172" spans="1:11" s="45" customFormat="1" x14ac:dyDescent="0.25">
      <c r="A172" s="460" t="s">
        <v>1275</v>
      </c>
      <c r="B172" s="36" t="s">
        <v>913</v>
      </c>
      <c r="C172" s="41">
        <v>75970.25</v>
      </c>
      <c r="D172" s="41">
        <v>0</v>
      </c>
      <c r="E172" s="15">
        <v>152117.17499999999</v>
      </c>
      <c r="F172" s="461">
        <v>-76146.924999999988</v>
      </c>
      <c r="G172" s="112"/>
      <c r="H172" s="112"/>
      <c r="I172" s="112"/>
      <c r="J172" s="112"/>
      <c r="K172" s="112"/>
    </row>
    <row r="173" spans="1:11" s="45" customFormat="1" x14ac:dyDescent="0.25">
      <c r="A173" s="460" t="s">
        <v>1276</v>
      </c>
      <c r="B173" s="36" t="s">
        <v>914</v>
      </c>
      <c r="C173" s="41">
        <v>788147.17500000005</v>
      </c>
      <c r="D173" s="41">
        <v>0</v>
      </c>
      <c r="E173" s="15">
        <v>985528.4850000001</v>
      </c>
      <c r="F173" s="461">
        <v>-197381.31000000006</v>
      </c>
      <c r="G173" s="112"/>
      <c r="H173" s="112"/>
      <c r="I173" s="112"/>
      <c r="J173" s="112"/>
      <c r="K173" s="112"/>
    </row>
    <row r="174" spans="1:11" s="45" customFormat="1" x14ac:dyDescent="0.25">
      <c r="A174" s="460" t="s">
        <v>1277</v>
      </c>
      <c r="B174" s="36" t="s">
        <v>915</v>
      </c>
      <c r="C174" s="41">
        <v>266867.58750000002</v>
      </c>
      <c r="D174" s="41">
        <v>0</v>
      </c>
      <c r="E174" s="15">
        <v>129061.08749999999</v>
      </c>
      <c r="F174" s="461">
        <v>137806.50000000003</v>
      </c>
      <c r="G174" s="112"/>
      <c r="H174" s="112"/>
      <c r="I174" s="112"/>
      <c r="J174" s="112"/>
      <c r="K174" s="112"/>
    </row>
    <row r="175" spans="1:11" s="45" customFormat="1" x14ac:dyDescent="0.25">
      <c r="A175" s="460" t="s">
        <v>1278</v>
      </c>
      <c r="B175" s="36" t="s">
        <v>916</v>
      </c>
      <c r="C175" s="41">
        <v>1442109.6874999998</v>
      </c>
      <c r="D175" s="41">
        <v>0</v>
      </c>
      <c r="E175" s="15">
        <v>1067558.6875</v>
      </c>
      <c r="F175" s="461">
        <v>374550.99999999977</v>
      </c>
      <c r="G175" s="112"/>
      <c r="H175" s="112"/>
      <c r="I175" s="112"/>
      <c r="J175" s="112"/>
      <c r="K175" s="112"/>
    </row>
    <row r="176" spans="1:11" s="45" customFormat="1" x14ac:dyDescent="0.25">
      <c r="A176" s="460" t="s">
        <v>1279</v>
      </c>
      <c r="B176" s="36" t="s">
        <v>917</v>
      </c>
      <c r="C176" s="41">
        <v>49557.337500000001</v>
      </c>
      <c r="D176" s="41">
        <v>0</v>
      </c>
      <c r="E176" s="15">
        <v>722600.75</v>
      </c>
      <c r="F176" s="461">
        <v>-673043.41249999998</v>
      </c>
      <c r="G176" s="112"/>
      <c r="H176" s="112"/>
      <c r="I176" s="112"/>
      <c r="J176" s="112"/>
      <c r="K176" s="112"/>
    </row>
    <row r="177" spans="1:11" s="45" customFormat="1" x14ac:dyDescent="0.25">
      <c r="A177" s="460" t="s">
        <v>1280</v>
      </c>
      <c r="B177" s="36" t="s">
        <v>918</v>
      </c>
      <c r="C177" s="41">
        <v>358826.92499999999</v>
      </c>
      <c r="D177" s="41">
        <v>0</v>
      </c>
      <c r="E177" s="15">
        <v>608027.01249999995</v>
      </c>
      <c r="F177" s="461">
        <v>-249200.08749999997</v>
      </c>
      <c r="G177" s="112"/>
      <c r="H177" s="112"/>
      <c r="I177" s="112"/>
      <c r="J177" s="112"/>
      <c r="K177" s="112"/>
    </row>
    <row r="178" spans="1:11" s="45" customFormat="1" x14ac:dyDescent="0.25">
      <c r="A178" s="460" t="s">
        <v>1281</v>
      </c>
      <c r="B178" s="36" t="s">
        <v>919</v>
      </c>
      <c r="C178" s="41">
        <v>369339.08750000002</v>
      </c>
      <c r="D178" s="41">
        <v>0</v>
      </c>
      <c r="E178" s="15">
        <v>250966.83749999999</v>
      </c>
      <c r="F178" s="461">
        <v>118372.25000000003</v>
      </c>
      <c r="G178" s="112"/>
      <c r="H178" s="112"/>
      <c r="I178" s="112"/>
      <c r="J178" s="112"/>
      <c r="K178" s="112"/>
    </row>
    <row r="179" spans="1:11" s="45" customFormat="1" x14ac:dyDescent="0.25">
      <c r="A179" s="460" t="s">
        <v>1282</v>
      </c>
      <c r="B179" s="36" t="s">
        <v>920</v>
      </c>
      <c r="C179" s="41">
        <v>1875405.1249999998</v>
      </c>
      <c r="D179" s="41">
        <v>0</v>
      </c>
      <c r="E179" s="15">
        <v>17760201.372499999</v>
      </c>
      <c r="F179" s="461">
        <v>-15884796.247499999</v>
      </c>
      <c r="G179" s="112"/>
      <c r="H179" s="112"/>
      <c r="I179" s="112"/>
      <c r="J179" s="112"/>
      <c r="K179" s="112"/>
    </row>
    <row r="180" spans="1:11" s="45" customFormat="1" x14ac:dyDescent="0.25">
      <c r="A180" s="460" t="s">
        <v>1283</v>
      </c>
      <c r="B180" s="36" t="s">
        <v>921</v>
      </c>
      <c r="C180" s="41">
        <v>8833.75</v>
      </c>
      <c r="D180" s="41">
        <v>0</v>
      </c>
      <c r="E180" s="15">
        <v>83037.25</v>
      </c>
      <c r="F180" s="461">
        <v>-74203.5</v>
      </c>
      <c r="G180" s="112"/>
      <c r="H180" s="112"/>
      <c r="I180" s="112"/>
      <c r="J180" s="112"/>
      <c r="K180" s="112"/>
    </row>
    <row r="181" spans="1:11" s="45" customFormat="1" x14ac:dyDescent="0.25">
      <c r="A181" s="460" t="s">
        <v>1284</v>
      </c>
      <c r="B181" s="36" t="s">
        <v>922</v>
      </c>
      <c r="C181" s="41">
        <v>482322.75</v>
      </c>
      <c r="D181" s="41">
        <v>0</v>
      </c>
      <c r="E181" s="15">
        <v>468453.76249999995</v>
      </c>
      <c r="F181" s="461">
        <v>13868.987500000047</v>
      </c>
      <c r="G181" s="112"/>
      <c r="H181" s="112"/>
      <c r="I181" s="112"/>
      <c r="J181" s="112"/>
      <c r="K181" s="112"/>
    </row>
    <row r="182" spans="1:11" s="45" customFormat="1" x14ac:dyDescent="0.25">
      <c r="A182" s="460" t="s">
        <v>1285</v>
      </c>
      <c r="B182" s="36" t="s">
        <v>923</v>
      </c>
      <c r="C182" s="41">
        <v>68991.587499999994</v>
      </c>
      <c r="D182" s="41">
        <v>0</v>
      </c>
      <c r="E182" s="15">
        <v>84804</v>
      </c>
      <c r="F182" s="461">
        <v>-15812.412500000006</v>
      </c>
      <c r="G182" s="112"/>
      <c r="H182" s="112"/>
      <c r="I182" s="112"/>
      <c r="J182" s="112"/>
      <c r="K182" s="112"/>
    </row>
    <row r="183" spans="1:11" s="45" customFormat="1" x14ac:dyDescent="0.25">
      <c r="A183" s="460" t="s">
        <v>1286</v>
      </c>
      <c r="B183" s="36" t="s">
        <v>924</v>
      </c>
      <c r="C183" s="41">
        <v>281001.58750000002</v>
      </c>
      <c r="D183" s="41">
        <v>0</v>
      </c>
      <c r="E183" s="15">
        <v>17667.5</v>
      </c>
      <c r="F183" s="461">
        <v>263334.08750000002</v>
      </c>
      <c r="G183" s="112"/>
      <c r="H183" s="112"/>
      <c r="I183" s="112"/>
      <c r="J183" s="112"/>
      <c r="K183" s="112"/>
    </row>
    <row r="184" spans="1:11" s="45" customFormat="1" x14ac:dyDescent="0.25">
      <c r="A184" s="460" t="s">
        <v>1287</v>
      </c>
      <c r="B184" s="36" t="s">
        <v>925</v>
      </c>
      <c r="C184" s="41">
        <v>166074.5</v>
      </c>
      <c r="D184" s="41">
        <v>0</v>
      </c>
      <c r="E184" s="15">
        <v>198971.38499999998</v>
      </c>
      <c r="F184" s="461">
        <v>-32896.88499999998</v>
      </c>
      <c r="G184" s="112"/>
      <c r="H184" s="112"/>
      <c r="I184" s="112"/>
      <c r="J184" s="112"/>
      <c r="K184" s="112"/>
    </row>
    <row r="185" spans="1:11" s="45" customFormat="1" x14ac:dyDescent="0.25">
      <c r="A185" s="460" t="s">
        <v>1288</v>
      </c>
      <c r="B185" s="36" t="s">
        <v>926</v>
      </c>
      <c r="C185" s="41">
        <v>132682.92499999999</v>
      </c>
      <c r="D185" s="41">
        <v>0</v>
      </c>
      <c r="E185" s="15">
        <v>0</v>
      </c>
      <c r="F185" s="461">
        <v>132682.92499999999</v>
      </c>
      <c r="G185" s="112"/>
      <c r="H185" s="112"/>
      <c r="I185" s="112"/>
      <c r="J185" s="112"/>
      <c r="K185" s="112"/>
    </row>
    <row r="186" spans="1:11" s="45" customFormat="1" x14ac:dyDescent="0.25">
      <c r="A186" s="460" t="s">
        <v>1289</v>
      </c>
      <c r="B186" s="36" t="s">
        <v>927</v>
      </c>
      <c r="C186" s="41">
        <v>14134</v>
      </c>
      <c r="D186" s="41">
        <v>0</v>
      </c>
      <c r="E186" s="15">
        <v>17667.5</v>
      </c>
      <c r="F186" s="461">
        <v>-3533.5</v>
      </c>
      <c r="G186" s="112"/>
      <c r="H186" s="112"/>
      <c r="I186" s="112"/>
      <c r="J186" s="112"/>
      <c r="K186" s="112"/>
    </row>
    <row r="187" spans="1:11" s="45" customFormat="1" x14ac:dyDescent="0.25">
      <c r="A187" s="460" t="s">
        <v>1290</v>
      </c>
      <c r="B187" s="36" t="s">
        <v>928</v>
      </c>
      <c r="C187" s="41">
        <v>224377.25</v>
      </c>
      <c r="D187" s="41">
        <v>0</v>
      </c>
      <c r="E187" s="15">
        <v>84132.634999999995</v>
      </c>
      <c r="F187" s="461">
        <v>140244.61499999999</v>
      </c>
      <c r="G187" s="112"/>
      <c r="H187" s="112"/>
      <c r="I187" s="112"/>
      <c r="J187" s="112"/>
      <c r="K187" s="112"/>
    </row>
    <row r="188" spans="1:11" s="45" customFormat="1" x14ac:dyDescent="0.25">
      <c r="A188" s="460" t="s">
        <v>1291</v>
      </c>
      <c r="B188" s="36" t="s">
        <v>929</v>
      </c>
      <c r="C188" s="41">
        <v>433207.10000000003</v>
      </c>
      <c r="D188" s="41">
        <v>0</v>
      </c>
      <c r="E188" s="15">
        <v>655640.92500000005</v>
      </c>
      <c r="F188" s="461">
        <v>-222433.82500000001</v>
      </c>
      <c r="G188" s="112"/>
      <c r="H188" s="112"/>
      <c r="I188" s="112"/>
      <c r="J188" s="112"/>
      <c r="K188" s="112"/>
    </row>
    <row r="189" spans="1:11" s="45" customFormat="1" x14ac:dyDescent="0.25">
      <c r="A189" s="460" t="s">
        <v>1292</v>
      </c>
      <c r="B189" s="36" t="s">
        <v>930</v>
      </c>
      <c r="C189" s="41">
        <v>224465.58749999999</v>
      </c>
      <c r="D189" s="41">
        <v>0</v>
      </c>
      <c r="E189" s="15">
        <v>142435.38500000001</v>
      </c>
      <c r="F189" s="461">
        <v>82030.202499999985</v>
      </c>
      <c r="G189" s="112"/>
      <c r="H189" s="112"/>
      <c r="I189" s="112"/>
      <c r="J189" s="112"/>
      <c r="K189" s="112"/>
    </row>
    <row r="190" spans="1:11" s="45" customFormat="1" x14ac:dyDescent="0.25">
      <c r="A190" s="460" t="s">
        <v>1293</v>
      </c>
      <c r="B190" s="36" t="s">
        <v>1294</v>
      </c>
      <c r="C190" s="41">
        <v>1291759.2625</v>
      </c>
      <c r="D190" s="41">
        <v>0</v>
      </c>
      <c r="E190" s="15">
        <v>360505.33750000002</v>
      </c>
      <c r="F190" s="461">
        <v>931253.92499999993</v>
      </c>
      <c r="G190" s="112"/>
      <c r="H190" s="112"/>
      <c r="I190" s="112"/>
      <c r="J190" s="112"/>
      <c r="K190" s="112"/>
    </row>
    <row r="191" spans="1:11" s="45" customFormat="1" x14ac:dyDescent="0.25">
      <c r="A191" s="460" t="s">
        <v>1295</v>
      </c>
      <c r="B191" s="36" t="s">
        <v>1296</v>
      </c>
      <c r="C191" s="41">
        <v>307591.17500000005</v>
      </c>
      <c r="D191" s="41">
        <v>0</v>
      </c>
      <c r="E191" s="15">
        <v>736823.08750000002</v>
      </c>
      <c r="F191" s="461">
        <v>-429231.91249999998</v>
      </c>
      <c r="G191" s="112"/>
      <c r="H191" s="112"/>
      <c r="I191" s="112"/>
      <c r="J191" s="112"/>
      <c r="K191" s="112"/>
    </row>
    <row r="192" spans="1:11" s="45" customFormat="1" x14ac:dyDescent="0.25">
      <c r="A192" s="460" t="s">
        <v>1297</v>
      </c>
      <c r="B192" s="36" t="s">
        <v>931</v>
      </c>
      <c r="C192" s="41">
        <v>92047.675000000003</v>
      </c>
      <c r="D192" s="41">
        <v>0</v>
      </c>
      <c r="E192" s="15">
        <v>91022.959999999992</v>
      </c>
      <c r="F192" s="461">
        <v>1024.7150000000111</v>
      </c>
      <c r="G192" s="112"/>
      <c r="H192" s="112"/>
      <c r="I192" s="112"/>
      <c r="J192" s="112"/>
      <c r="K192" s="112"/>
    </row>
    <row r="193" spans="1:11" s="45" customFormat="1" x14ac:dyDescent="0.25">
      <c r="A193" s="460" t="s">
        <v>1298</v>
      </c>
      <c r="B193" s="36" t="s">
        <v>932</v>
      </c>
      <c r="C193" s="41">
        <v>235066.08749999999</v>
      </c>
      <c r="D193" s="41">
        <v>0</v>
      </c>
      <c r="E193" s="15">
        <v>922897.19750000001</v>
      </c>
      <c r="F193" s="461">
        <v>-687831.11</v>
      </c>
      <c r="G193" s="112"/>
      <c r="H193" s="112"/>
      <c r="I193" s="112"/>
      <c r="J193" s="112"/>
      <c r="K193" s="112"/>
    </row>
    <row r="194" spans="1:11" s="45" customFormat="1" x14ac:dyDescent="0.25">
      <c r="A194" s="460" t="s">
        <v>1299</v>
      </c>
      <c r="B194" s="36" t="s">
        <v>933</v>
      </c>
      <c r="C194" s="41">
        <v>56536</v>
      </c>
      <c r="D194" s="41">
        <v>0</v>
      </c>
      <c r="E194" s="15">
        <v>188441.55499999999</v>
      </c>
      <c r="F194" s="461">
        <v>-131905.55499999999</v>
      </c>
      <c r="G194" s="112"/>
      <c r="H194" s="112"/>
      <c r="I194" s="112"/>
      <c r="J194" s="112"/>
      <c r="K194" s="112"/>
    </row>
    <row r="195" spans="1:11" s="45" customFormat="1" x14ac:dyDescent="0.25">
      <c r="A195" s="460" t="s">
        <v>1300</v>
      </c>
      <c r="B195" s="36" t="s">
        <v>934</v>
      </c>
      <c r="C195" s="41">
        <v>28268</v>
      </c>
      <c r="D195" s="41">
        <v>0</v>
      </c>
      <c r="E195" s="15">
        <v>51235.75</v>
      </c>
      <c r="F195" s="461">
        <v>-22967.75</v>
      </c>
      <c r="G195" s="112"/>
      <c r="H195" s="112"/>
      <c r="I195" s="112"/>
      <c r="J195" s="112"/>
      <c r="K195" s="112"/>
    </row>
    <row r="196" spans="1:11" s="45" customFormat="1" x14ac:dyDescent="0.25">
      <c r="A196" s="460" t="s">
        <v>1301</v>
      </c>
      <c r="B196" s="36" t="s">
        <v>935</v>
      </c>
      <c r="C196" s="41">
        <v>1852525.7124999999</v>
      </c>
      <c r="D196" s="41">
        <v>0</v>
      </c>
      <c r="E196" s="15">
        <v>5524132.5599999996</v>
      </c>
      <c r="F196" s="461">
        <v>-3671606.8474999997</v>
      </c>
      <c r="G196" s="112"/>
      <c r="H196" s="112"/>
      <c r="I196" s="112"/>
      <c r="J196" s="112"/>
      <c r="K196" s="112"/>
    </row>
    <row r="197" spans="1:11" s="45" customFormat="1" x14ac:dyDescent="0.25">
      <c r="A197" s="460" t="s">
        <v>1302</v>
      </c>
      <c r="B197" s="36" t="s">
        <v>936</v>
      </c>
      <c r="C197" s="41">
        <v>311036.33750000002</v>
      </c>
      <c r="D197" s="41">
        <v>0</v>
      </c>
      <c r="E197" s="15">
        <v>304888.04750000004</v>
      </c>
      <c r="F197" s="461">
        <v>6148.289999999979</v>
      </c>
      <c r="G197" s="112"/>
      <c r="H197" s="112"/>
      <c r="I197" s="112"/>
      <c r="J197" s="112"/>
      <c r="K197" s="112"/>
    </row>
    <row r="198" spans="1:11" s="45" customFormat="1" x14ac:dyDescent="0.25">
      <c r="A198" s="460" t="s">
        <v>1303</v>
      </c>
      <c r="B198" s="36" t="s">
        <v>937</v>
      </c>
      <c r="C198" s="41">
        <v>0</v>
      </c>
      <c r="D198" s="41">
        <v>0</v>
      </c>
      <c r="E198" s="15">
        <v>68903.25</v>
      </c>
      <c r="F198" s="461">
        <v>-68903.25</v>
      </c>
      <c r="G198" s="112"/>
      <c r="H198" s="112"/>
      <c r="I198" s="112"/>
      <c r="J198" s="112"/>
      <c r="K198" s="112"/>
    </row>
    <row r="199" spans="1:11" s="45" customFormat="1" x14ac:dyDescent="0.25">
      <c r="A199" s="460" t="s">
        <v>1304</v>
      </c>
      <c r="B199" s="36" t="s">
        <v>938</v>
      </c>
      <c r="C199" s="41">
        <v>132771.26250000001</v>
      </c>
      <c r="D199" s="41">
        <v>0</v>
      </c>
      <c r="E199" s="15">
        <v>83037.25</v>
      </c>
      <c r="F199" s="461">
        <v>49734.012500000012</v>
      </c>
      <c r="G199" s="112"/>
      <c r="H199" s="112"/>
      <c r="I199" s="112"/>
      <c r="J199" s="112"/>
      <c r="K199" s="112"/>
    </row>
    <row r="200" spans="1:11" s="45" customFormat="1" x14ac:dyDescent="0.25">
      <c r="A200" s="460" t="s">
        <v>1305</v>
      </c>
      <c r="B200" s="36" t="s">
        <v>939</v>
      </c>
      <c r="C200" s="41">
        <v>40635.25</v>
      </c>
      <c r="D200" s="41">
        <v>0</v>
      </c>
      <c r="E200" s="15">
        <v>955811.75</v>
      </c>
      <c r="F200" s="461">
        <v>-915176.5</v>
      </c>
      <c r="G200" s="112"/>
      <c r="H200" s="112"/>
      <c r="I200" s="112"/>
      <c r="J200" s="112"/>
      <c r="K200" s="112"/>
    </row>
    <row r="201" spans="1:11" s="45" customFormat="1" x14ac:dyDescent="0.25">
      <c r="A201" s="460" t="s">
        <v>1306</v>
      </c>
      <c r="B201" s="36" t="s">
        <v>940</v>
      </c>
      <c r="C201" s="41">
        <v>176763.33749999999</v>
      </c>
      <c r="D201" s="41">
        <v>0</v>
      </c>
      <c r="E201" s="15">
        <v>28268</v>
      </c>
      <c r="F201" s="461">
        <v>148495.33749999999</v>
      </c>
      <c r="G201" s="112"/>
      <c r="H201" s="112"/>
      <c r="I201" s="112"/>
      <c r="J201" s="112"/>
      <c r="K201" s="112"/>
    </row>
    <row r="202" spans="1:11" s="45" customFormat="1" x14ac:dyDescent="0.25">
      <c r="A202" s="462" t="s">
        <v>1307</v>
      </c>
      <c r="B202" s="36" t="s">
        <v>941</v>
      </c>
      <c r="C202" s="41">
        <v>37101.75</v>
      </c>
      <c r="D202" s="41">
        <v>0</v>
      </c>
      <c r="E202" s="15">
        <v>42402</v>
      </c>
      <c r="F202" s="461">
        <v>-5300.25</v>
      </c>
      <c r="G202" s="112"/>
      <c r="H202" s="112"/>
      <c r="I202" s="112"/>
      <c r="J202" s="112"/>
      <c r="K202" s="112"/>
    </row>
    <row r="203" spans="1:11" s="45" customFormat="1" x14ac:dyDescent="0.25">
      <c r="A203" s="460" t="s">
        <v>1308</v>
      </c>
      <c r="B203" s="36" t="s">
        <v>942</v>
      </c>
      <c r="C203" s="41">
        <v>54857.587500000001</v>
      </c>
      <c r="D203" s="41">
        <v>0</v>
      </c>
      <c r="E203" s="15">
        <v>76977.297500000001</v>
      </c>
      <c r="F203" s="461">
        <v>-22119.71</v>
      </c>
      <c r="G203" s="112"/>
      <c r="H203" s="112"/>
      <c r="I203" s="112"/>
      <c r="J203" s="112"/>
      <c r="K203" s="112"/>
    </row>
    <row r="204" spans="1:11" s="45" customFormat="1" x14ac:dyDescent="0.25">
      <c r="A204" s="460" t="s">
        <v>1309</v>
      </c>
      <c r="B204" s="36" t="s">
        <v>943</v>
      </c>
      <c r="C204" s="41">
        <v>175084.92499999999</v>
      </c>
      <c r="D204" s="41">
        <v>0</v>
      </c>
      <c r="E204" s="15">
        <v>411652.75</v>
      </c>
      <c r="F204" s="461">
        <v>-236567.82500000001</v>
      </c>
      <c r="G204" s="112"/>
      <c r="H204" s="112"/>
      <c r="I204" s="112"/>
      <c r="J204" s="112"/>
      <c r="K204" s="112"/>
    </row>
    <row r="205" spans="1:11" s="45" customFormat="1" x14ac:dyDescent="0.25">
      <c r="A205" s="460" t="s">
        <v>1310</v>
      </c>
      <c r="B205" s="36" t="s">
        <v>944</v>
      </c>
      <c r="C205" s="41">
        <v>127294.33749999999</v>
      </c>
      <c r="D205" s="41">
        <v>0</v>
      </c>
      <c r="E205" s="15">
        <v>180296.83749999999</v>
      </c>
      <c r="F205" s="461">
        <v>-53002.5</v>
      </c>
      <c r="G205" s="112"/>
      <c r="H205" s="112"/>
      <c r="I205" s="112"/>
      <c r="J205" s="112"/>
      <c r="K205" s="112"/>
    </row>
    <row r="206" spans="1:11" s="45" customFormat="1" x14ac:dyDescent="0.25">
      <c r="A206" s="460" t="s">
        <v>1311</v>
      </c>
      <c r="B206" s="36" t="s">
        <v>945</v>
      </c>
      <c r="C206" s="41">
        <v>49469</v>
      </c>
      <c r="D206" s="41">
        <v>0</v>
      </c>
      <c r="E206" s="15">
        <v>134361.33749999999</v>
      </c>
      <c r="F206" s="461">
        <v>-84892.337499999994</v>
      </c>
      <c r="G206" s="112"/>
      <c r="H206" s="112"/>
      <c r="I206" s="112"/>
      <c r="J206" s="112"/>
      <c r="K206" s="112"/>
    </row>
    <row r="207" spans="1:11" s="45" customFormat="1" x14ac:dyDescent="0.25">
      <c r="A207" s="460" t="s">
        <v>1312</v>
      </c>
      <c r="B207" s="36" t="s">
        <v>946</v>
      </c>
      <c r="C207" s="41">
        <v>272344.51250000001</v>
      </c>
      <c r="D207" s="41">
        <v>0</v>
      </c>
      <c r="E207" s="15">
        <v>14134</v>
      </c>
      <c r="F207" s="461">
        <v>258210.51250000001</v>
      </c>
      <c r="G207" s="112"/>
      <c r="H207" s="112"/>
      <c r="I207" s="112"/>
      <c r="J207" s="112"/>
      <c r="K207" s="112"/>
    </row>
    <row r="208" spans="1:11" s="45" customFormat="1" x14ac:dyDescent="0.25">
      <c r="A208" s="460" t="s">
        <v>1313</v>
      </c>
      <c r="B208" s="36" t="s">
        <v>947</v>
      </c>
      <c r="C208" s="41">
        <v>58391.087500000001</v>
      </c>
      <c r="D208" s="41">
        <v>0</v>
      </c>
      <c r="E208" s="15">
        <v>1038849</v>
      </c>
      <c r="F208" s="461">
        <v>-980457.91249999998</v>
      </c>
      <c r="G208" s="112"/>
      <c r="H208" s="112"/>
      <c r="I208" s="112"/>
      <c r="J208" s="112"/>
      <c r="K208" s="112"/>
    </row>
    <row r="209" spans="1:11" s="45" customFormat="1" x14ac:dyDescent="0.25">
      <c r="A209" s="460" t="s">
        <v>1314</v>
      </c>
      <c r="B209" s="36" t="s">
        <v>948</v>
      </c>
      <c r="C209" s="41">
        <v>385239.83750000002</v>
      </c>
      <c r="D209" s="41">
        <v>0</v>
      </c>
      <c r="E209" s="15">
        <v>691064.26250000007</v>
      </c>
      <c r="F209" s="461">
        <v>-305824.42500000005</v>
      </c>
      <c r="G209" s="112"/>
      <c r="H209" s="112"/>
      <c r="I209" s="112"/>
      <c r="J209" s="112"/>
      <c r="K209" s="112"/>
    </row>
    <row r="210" spans="1:11" s="45" customFormat="1" x14ac:dyDescent="0.25">
      <c r="A210" s="460" t="s">
        <v>1315</v>
      </c>
      <c r="B210" s="36" t="s">
        <v>949</v>
      </c>
      <c r="C210" s="41">
        <v>855283.67500000005</v>
      </c>
      <c r="D210" s="41">
        <v>0</v>
      </c>
      <c r="E210" s="15">
        <v>152028.83749999999</v>
      </c>
      <c r="F210" s="461">
        <v>703254.83750000002</v>
      </c>
      <c r="G210" s="112"/>
      <c r="H210" s="112"/>
      <c r="I210" s="112"/>
      <c r="J210" s="112"/>
      <c r="K210" s="112"/>
    </row>
    <row r="211" spans="1:11" s="45" customFormat="1" x14ac:dyDescent="0.25">
      <c r="A211" s="460" t="s">
        <v>1316</v>
      </c>
      <c r="B211" s="36" t="s">
        <v>950</v>
      </c>
      <c r="C211" s="41">
        <v>1092116.5125000002</v>
      </c>
      <c r="D211" s="41">
        <v>0</v>
      </c>
      <c r="E211" s="15">
        <v>1717210.33</v>
      </c>
      <c r="F211" s="461">
        <v>-625093.81749999989</v>
      </c>
      <c r="G211" s="112"/>
      <c r="H211" s="112"/>
      <c r="I211" s="112"/>
      <c r="J211" s="112"/>
      <c r="K211" s="112"/>
    </row>
    <row r="212" spans="1:11" s="45" customFormat="1" x14ac:dyDescent="0.25">
      <c r="A212" s="460" t="s">
        <v>1317</v>
      </c>
      <c r="B212" s="36" t="s">
        <v>951</v>
      </c>
      <c r="C212" s="41">
        <v>571013.6</v>
      </c>
      <c r="D212" s="41">
        <v>0</v>
      </c>
      <c r="E212" s="15">
        <v>519936.85750000004</v>
      </c>
      <c r="F212" s="461">
        <v>51076.742499999935</v>
      </c>
      <c r="G212" s="112"/>
      <c r="H212" s="112"/>
      <c r="I212" s="112"/>
      <c r="J212" s="112"/>
      <c r="K212" s="112"/>
    </row>
    <row r="213" spans="1:11" s="45" customFormat="1" x14ac:dyDescent="0.25">
      <c r="A213" s="460" t="s">
        <v>1318</v>
      </c>
      <c r="B213" s="36" t="s">
        <v>952</v>
      </c>
      <c r="C213" s="41">
        <v>1207043.6000000001</v>
      </c>
      <c r="D213" s="41">
        <v>0</v>
      </c>
      <c r="E213" s="15">
        <v>1963459.9450000001</v>
      </c>
      <c r="F213" s="461">
        <v>-756416.34499999997</v>
      </c>
      <c r="G213" s="112"/>
      <c r="H213" s="112"/>
      <c r="I213" s="112"/>
      <c r="J213" s="112"/>
      <c r="K213" s="112"/>
    </row>
    <row r="214" spans="1:11" s="45" customFormat="1" x14ac:dyDescent="0.25">
      <c r="A214" s="460" t="s">
        <v>1319</v>
      </c>
      <c r="B214" s="36" t="s">
        <v>953</v>
      </c>
      <c r="C214" s="41">
        <v>70935.012499999997</v>
      </c>
      <c r="D214" s="41">
        <v>0</v>
      </c>
      <c r="E214" s="15">
        <v>37101.75</v>
      </c>
      <c r="F214" s="461">
        <v>33833.262499999997</v>
      </c>
      <c r="G214" s="112"/>
      <c r="H214" s="112"/>
      <c r="I214" s="112"/>
      <c r="J214" s="112"/>
      <c r="K214" s="112"/>
    </row>
    <row r="215" spans="1:11" s="45" customFormat="1" x14ac:dyDescent="0.25">
      <c r="A215" s="460" t="s">
        <v>1320</v>
      </c>
      <c r="B215" s="36" t="s">
        <v>954</v>
      </c>
      <c r="C215" s="41">
        <v>171463.08749999999</v>
      </c>
      <c r="D215" s="41">
        <v>0</v>
      </c>
      <c r="E215" s="15">
        <v>139661.58749999999</v>
      </c>
      <c r="F215" s="461">
        <v>31801.5</v>
      </c>
      <c r="G215" s="112"/>
      <c r="H215" s="112"/>
      <c r="I215" s="112"/>
      <c r="J215" s="112"/>
      <c r="K215" s="112"/>
    </row>
    <row r="216" spans="1:11" s="45" customFormat="1" x14ac:dyDescent="0.25">
      <c r="A216" s="460" t="s">
        <v>1321</v>
      </c>
      <c r="B216" s="36" t="s">
        <v>955</v>
      </c>
      <c r="C216" s="41">
        <v>1567813.95</v>
      </c>
      <c r="D216" s="41">
        <v>0</v>
      </c>
      <c r="E216" s="15">
        <v>4639079.1475</v>
      </c>
      <c r="F216" s="461">
        <v>-3071265.1974999998</v>
      </c>
      <c r="G216" s="112"/>
      <c r="H216" s="112"/>
      <c r="I216" s="112"/>
      <c r="J216" s="112"/>
      <c r="K216" s="112"/>
    </row>
    <row r="217" spans="1:11" s="45" customFormat="1" x14ac:dyDescent="0.25">
      <c r="A217" s="460" t="s">
        <v>1322</v>
      </c>
      <c r="B217" s="36" t="s">
        <v>956</v>
      </c>
      <c r="C217" s="41">
        <v>81358.837499999994</v>
      </c>
      <c r="D217" s="41">
        <v>0</v>
      </c>
      <c r="E217" s="15">
        <v>102559.83749999999</v>
      </c>
      <c r="F217" s="461">
        <v>-21201</v>
      </c>
      <c r="G217" s="112"/>
      <c r="H217" s="112"/>
      <c r="I217" s="112"/>
      <c r="J217" s="112"/>
      <c r="K217" s="112"/>
    </row>
    <row r="218" spans="1:11" s="45" customFormat="1" x14ac:dyDescent="0.25">
      <c r="A218" s="460" t="s">
        <v>1323</v>
      </c>
      <c r="B218" s="36" t="s">
        <v>957</v>
      </c>
      <c r="C218" s="41">
        <v>178530.08749999999</v>
      </c>
      <c r="D218" s="41">
        <v>0</v>
      </c>
      <c r="E218" s="15">
        <v>17667.5</v>
      </c>
      <c r="F218" s="461">
        <v>160862.58749999999</v>
      </c>
      <c r="G218" s="112"/>
      <c r="H218" s="112"/>
      <c r="I218" s="112"/>
      <c r="J218" s="112"/>
      <c r="K218" s="112"/>
    </row>
    <row r="219" spans="1:11" s="45" customFormat="1" x14ac:dyDescent="0.25">
      <c r="A219" s="460" t="s">
        <v>1324</v>
      </c>
      <c r="B219" s="36" t="s">
        <v>958</v>
      </c>
      <c r="C219" s="41">
        <v>23056.087500000001</v>
      </c>
      <c r="D219" s="41">
        <v>0</v>
      </c>
      <c r="E219" s="15">
        <v>40635.25</v>
      </c>
      <c r="F219" s="461">
        <v>-17579.162499999999</v>
      </c>
      <c r="G219" s="112"/>
      <c r="H219" s="112"/>
      <c r="I219" s="112"/>
      <c r="J219" s="112"/>
      <c r="K219" s="112"/>
    </row>
    <row r="220" spans="1:11" s="45" customFormat="1" x14ac:dyDescent="0.25">
      <c r="A220" s="460" t="s">
        <v>1325</v>
      </c>
      <c r="B220" s="36" t="s">
        <v>959</v>
      </c>
      <c r="C220" s="41">
        <v>68903.25</v>
      </c>
      <c r="D220" s="41">
        <v>0</v>
      </c>
      <c r="E220" s="15">
        <v>45935.5</v>
      </c>
      <c r="F220" s="461">
        <v>22967.75</v>
      </c>
      <c r="G220" s="112"/>
      <c r="H220" s="112"/>
      <c r="I220" s="112"/>
      <c r="J220" s="112"/>
      <c r="K220" s="112"/>
    </row>
    <row r="221" spans="1:11" s="45" customFormat="1" x14ac:dyDescent="0.25">
      <c r="A221" s="460" t="s">
        <v>1326</v>
      </c>
      <c r="B221" s="36" t="s">
        <v>960</v>
      </c>
      <c r="C221" s="41">
        <v>744243.43750000012</v>
      </c>
      <c r="D221" s="41">
        <v>0</v>
      </c>
      <c r="E221" s="15">
        <v>607002.29749999999</v>
      </c>
      <c r="F221" s="461">
        <v>137241.14000000013</v>
      </c>
      <c r="G221" s="112"/>
      <c r="H221" s="112"/>
      <c r="I221" s="112"/>
      <c r="J221" s="112"/>
      <c r="K221" s="112"/>
    </row>
    <row r="222" spans="1:11" s="45" customFormat="1" x14ac:dyDescent="0.25">
      <c r="A222" s="460" t="s">
        <v>1327</v>
      </c>
      <c r="B222" s="36" t="s">
        <v>961</v>
      </c>
      <c r="C222" s="41">
        <v>42402</v>
      </c>
      <c r="D222" s="41">
        <v>0</v>
      </c>
      <c r="E222" s="15">
        <v>14134</v>
      </c>
      <c r="F222" s="461">
        <v>28268</v>
      </c>
      <c r="G222" s="112"/>
      <c r="H222" s="112"/>
      <c r="I222" s="112"/>
      <c r="J222" s="112"/>
      <c r="K222" s="112"/>
    </row>
    <row r="223" spans="1:11" s="45" customFormat="1" x14ac:dyDescent="0.25">
      <c r="A223" s="460" t="s">
        <v>1328</v>
      </c>
      <c r="B223" s="36" t="s">
        <v>962</v>
      </c>
      <c r="C223" s="41">
        <v>1244322.0249999999</v>
      </c>
      <c r="D223" s="41">
        <v>0</v>
      </c>
      <c r="E223" s="15">
        <v>7082830.080000001</v>
      </c>
      <c r="F223" s="461">
        <v>-5838508.0550000016</v>
      </c>
      <c r="G223" s="112"/>
      <c r="H223" s="112"/>
      <c r="I223" s="112"/>
      <c r="J223" s="112"/>
      <c r="K223" s="112"/>
    </row>
    <row r="224" spans="1:11" s="45" customFormat="1" x14ac:dyDescent="0.25">
      <c r="A224" s="460" t="s">
        <v>1329</v>
      </c>
      <c r="B224" s="36" t="s">
        <v>963</v>
      </c>
      <c r="C224" s="41">
        <v>114927.08749999999</v>
      </c>
      <c r="D224" s="41">
        <v>0</v>
      </c>
      <c r="E224" s="15">
        <v>220843.75</v>
      </c>
      <c r="F224" s="461">
        <v>-105916.66250000001</v>
      </c>
      <c r="G224" s="112"/>
      <c r="H224" s="112"/>
      <c r="I224" s="112"/>
      <c r="J224" s="112"/>
      <c r="K224" s="112"/>
    </row>
    <row r="225" spans="1:11" s="45" customFormat="1" x14ac:dyDescent="0.25">
      <c r="A225" s="460" t="s">
        <v>1330</v>
      </c>
      <c r="B225" s="36" t="s">
        <v>964</v>
      </c>
      <c r="C225" s="41">
        <v>120227.33749999999</v>
      </c>
      <c r="D225" s="41">
        <v>0</v>
      </c>
      <c r="E225" s="15">
        <v>130827.83749999999</v>
      </c>
      <c r="F225" s="461">
        <v>-10600.5</v>
      </c>
      <c r="G225" s="112"/>
      <c r="H225" s="112"/>
      <c r="I225" s="112"/>
      <c r="J225" s="112"/>
      <c r="K225" s="112"/>
    </row>
    <row r="226" spans="1:11" s="45" customFormat="1" x14ac:dyDescent="0.25">
      <c r="A226" s="460" t="s">
        <v>1331</v>
      </c>
      <c r="B226" s="36" t="s">
        <v>965</v>
      </c>
      <c r="C226" s="41">
        <v>369339.08750000002</v>
      </c>
      <c r="D226" s="41">
        <v>0</v>
      </c>
      <c r="E226" s="15">
        <v>327202.09999999998</v>
      </c>
      <c r="F226" s="461">
        <v>42136.987500000047</v>
      </c>
      <c r="G226" s="112"/>
      <c r="H226" s="112"/>
      <c r="I226" s="112"/>
      <c r="J226" s="112"/>
      <c r="K226" s="112"/>
    </row>
    <row r="227" spans="1:11" s="45" customFormat="1" x14ac:dyDescent="0.25">
      <c r="A227" s="460" t="s">
        <v>1332</v>
      </c>
      <c r="B227" s="36" t="s">
        <v>966</v>
      </c>
      <c r="C227" s="41">
        <v>28444.674999999999</v>
      </c>
      <c r="D227" s="41">
        <v>0</v>
      </c>
      <c r="E227" s="15">
        <v>59309.797500000001</v>
      </c>
      <c r="F227" s="461">
        <v>-30865.122500000001</v>
      </c>
      <c r="G227" s="112"/>
      <c r="H227" s="112"/>
      <c r="I227" s="112"/>
      <c r="J227" s="112"/>
      <c r="K227" s="112"/>
    </row>
    <row r="228" spans="1:11" s="45" customFormat="1" x14ac:dyDescent="0.25">
      <c r="A228" s="460" t="s">
        <v>1333</v>
      </c>
      <c r="B228" s="36" t="s">
        <v>1334</v>
      </c>
      <c r="C228" s="41">
        <v>480997.6875</v>
      </c>
      <c r="D228" s="41">
        <v>0</v>
      </c>
      <c r="E228" s="15">
        <v>1832826.45</v>
      </c>
      <c r="F228" s="461">
        <v>-1351828.7625</v>
      </c>
      <c r="G228" s="112"/>
      <c r="H228" s="112"/>
      <c r="I228" s="112"/>
      <c r="J228" s="112"/>
      <c r="K228" s="112"/>
    </row>
    <row r="229" spans="1:11" s="45" customFormat="1" x14ac:dyDescent="0.25">
      <c r="A229" s="460" t="s">
        <v>1335</v>
      </c>
      <c r="B229" s="36" t="s">
        <v>967</v>
      </c>
      <c r="C229" s="41">
        <v>215631.83749999999</v>
      </c>
      <c r="D229" s="41">
        <v>0</v>
      </c>
      <c r="E229" s="15">
        <v>193671.13499999998</v>
      </c>
      <c r="F229" s="461">
        <v>21960.702500000014</v>
      </c>
      <c r="G229" s="112"/>
      <c r="H229" s="112"/>
      <c r="I229" s="112"/>
      <c r="J229" s="112"/>
      <c r="K229" s="112"/>
    </row>
    <row r="230" spans="1:11" s="45" customFormat="1" x14ac:dyDescent="0.25">
      <c r="A230" s="460" t="s">
        <v>1336</v>
      </c>
      <c r="B230" s="36" t="s">
        <v>968</v>
      </c>
      <c r="C230" s="41">
        <v>0</v>
      </c>
      <c r="D230" s="41">
        <v>0</v>
      </c>
      <c r="E230" s="15">
        <v>113072</v>
      </c>
      <c r="F230" s="461">
        <v>-113072</v>
      </c>
      <c r="G230" s="112"/>
      <c r="H230" s="112"/>
      <c r="I230" s="112"/>
      <c r="J230" s="112"/>
      <c r="K230" s="112"/>
    </row>
    <row r="231" spans="1:11" s="45" customFormat="1" x14ac:dyDescent="0.25">
      <c r="A231" s="460" t="s">
        <v>1337</v>
      </c>
      <c r="B231" s="36" t="s">
        <v>969</v>
      </c>
      <c r="C231" s="41">
        <v>892915.45000000007</v>
      </c>
      <c r="D231" s="41">
        <v>0</v>
      </c>
      <c r="E231" s="15">
        <v>1473151.4849999999</v>
      </c>
      <c r="F231" s="461">
        <v>-580236.0349999998</v>
      </c>
      <c r="G231" s="112"/>
      <c r="H231" s="112"/>
      <c r="I231" s="112"/>
      <c r="J231" s="112"/>
      <c r="K231" s="112"/>
    </row>
    <row r="232" spans="1:11" s="45" customFormat="1" x14ac:dyDescent="0.25">
      <c r="A232" s="460" t="s">
        <v>1338</v>
      </c>
      <c r="B232" s="36" t="s">
        <v>970</v>
      </c>
      <c r="C232" s="41">
        <v>302114.25</v>
      </c>
      <c r="D232" s="41">
        <v>0</v>
      </c>
      <c r="E232" s="15">
        <v>213865.08749999999</v>
      </c>
      <c r="F232" s="461">
        <v>88249.162500000006</v>
      </c>
      <c r="G232" s="112"/>
      <c r="H232" s="112"/>
      <c r="I232" s="112"/>
      <c r="J232" s="112"/>
      <c r="K232" s="112"/>
    </row>
    <row r="233" spans="1:11" s="45" customFormat="1" x14ac:dyDescent="0.25">
      <c r="A233" s="460" t="s">
        <v>1339</v>
      </c>
      <c r="B233" s="36" t="s">
        <v>971</v>
      </c>
      <c r="C233" s="41">
        <v>104238.25</v>
      </c>
      <c r="D233" s="41">
        <v>0</v>
      </c>
      <c r="E233" s="15">
        <v>45935.5</v>
      </c>
      <c r="F233" s="461">
        <v>58302.75</v>
      </c>
      <c r="G233" s="112"/>
      <c r="H233" s="112"/>
      <c r="I233" s="112"/>
      <c r="J233" s="112"/>
      <c r="K233" s="112"/>
    </row>
    <row r="234" spans="1:11" s="45" customFormat="1" x14ac:dyDescent="0.25">
      <c r="A234" s="460" t="s">
        <v>1340</v>
      </c>
      <c r="B234" s="36" t="s">
        <v>972</v>
      </c>
      <c r="C234" s="41">
        <v>408295.92500000005</v>
      </c>
      <c r="D234" s="41">
        <v>0</v>
      </c>
      <c r="E234" s="15">
        <v>1122327.9375</v>
      </c>
      <c r="F234" s="461">
        <v>-714032.01249999995</v>
      </c>
      <c r="G234" s="112"/>
      <c r="H234" s="112"/>
      <c r="I234" s="112"/>
      <c r="J234" s="112"/>
      <c r="K234" s="112"/>
    </row>
    <row r="235" spans="1:11" s="45" customFormat="1" x14ac:dyDescent="0.25">
      <c r="A235" s="460" t="s">
        <v>1341</v>
      </c>
      <c r="B235" s="36" t="s">
        <v>973</v>
      </c>
      <c r="C235" s="41">
        <v>60069.5</v>
      </c>
      <c r="D235" s="41">
        <v>0</v>
      </c>
      <c r="E235" s="15">
        <v>14222.3375</v>
      </c>
      <c r="F235" s="461">
        <v>45847.162499999999</v>
      </c>
      <c r="G235" s="112"/>
      <c r="H235" s="112"/>
      <c r="I235" s="112"/>
      <c r="J235" s="112"/>
      <c r="K235" s="112"/>
    </row>
    <row r="236" spans="1:11" s="45" customFormat="1" x14ac:dyDescent="0.25">
      <c r="A236" s="460" t="s">
        <v>1342</v>
      </c>
      <c r="B236" s="36" t="s">
        <v>974</v>
      </c>
      <c r="C236" s="41">
        <v>1634950.45</v>
      </c>
      <c r="D236" s="41">
        <v>0</v>
      </c>
      <c r="E236" s="15">
        <v>2025207.8574999997</v>
      </c>
      <c r="F236" s="461">
        <v>-390257.40749999974</v>
      </c>
      <c r="G236" s="112"/>
      <c r="H236" s="112"/>
      <c r="I236" s="112"/>
      <c r="J236" s="112"/>
      <c r="K236" s="112"/>
    </row>
    <row r="237" spans="1:11" s="45" customFormat="1" x14ac:dyDescent="0.25">
      <c r="A237" s="460" t="s">
        <v>1343</v>
      </c>
      <c r="B237" s="36" t="s">
        <v>975</v>
      </c>
      <c r="C237" s="41">
        <v>127294.33749999999</v>
      </c>
      <c r="D237" s="41">
        <v>0</v>
      </c>
      <c r="E237" s="15">
        <v>76888.959999999992</v>
      </c>
      <c r="F237" s="461">
        <v>50405.377500000002</v>
      </c>
      <c r="G237" s="112"/>
      <c r="H237" s="112"/>
      <c r="I237" s="112"/>
      <c r="J237" s="112"/>
      <c r="K237" s="112"/>
    </row>
    <row r="238" spans="1:11" s="45" customFormat="1" x14ac:dyDescent="0.25">
      <c r="A238" s="460" t="s">
        <v>1344</v>
      </c>
      <c r="B238" s="36" t="s">
        <v>976</v>
      </c>
      <c r="C238" s="41">
        <v>173229.83749999999</v>
      </c>
      <c r="D238" s="41">
        <v>0</v>
      </c>
      <c r="E238" s="15">
        <v>116605.5</v>
      </c>
      <c r="F238" s="461">
        <v>56624.337499999994</v>
      </c>
      <c r="G238" s="112"/>
      <c r="H238" s="112"/>
      <c r="I238" s="112"/>
      <c r="J238" s="112"/>
      <c r="K238" s="112"/>
    </row>
    <row r="239" spans="1:11" s="45" customFormat="1" x14ac:dyDescent="0.25">
      <c r="A239" s="460" t="s">
        <v>1345</v>
      </c>
      <c r="B239" s="36" t="s">
        <v>977</v>
      </c>
      <c r="C239" s="41">
        <v>335682.5</v>
      </c>
      <c r="D239" s="41">
        <v>0</v>
      </c>
      <c r="E239" s="15">
        <v>83037.25</v>
      </c>
      <c r="F239" s="461">
        <v>252645.25</v>
      </c>
      <c r="G239" s="112"/>
      <c r="H239" s="112"/>
      <c r="I239" s="112"/>
      <c r="J239" s="112"/>
      <c r="K239" s="112"/>
    </row>
    <row r="240" spans="1:11" s="45" customFormat="1" x14ac:dyDescent="0.25">
      <c r="A240" s="460" t="s">
        <v>1346</v>
      </c>
      <c r="B240" s="36" t="s">
        <v>978</v>
      </c>
      <c r="C240" s="41">
        <v>966853.9375</v>
      </c>
      <c r="D240" s="41">
        <v>0</v>
      </c>
      <c r="E240" s="15">
        <v>682212.84499999997</v>
      </c>
      <c r="F240" s="461">
        <v>284641.09250000003</v>
      </c>
      <c r="G240" s="112"/>
      <c r="H240" s="112"/>
      <c r="I240" s="112"/>
      <c r="J240" s="112"/>
      <c r="K240" s="112"/>
    </row>
    <row r="241" spans="1:11" s="45" customFormat="1" x14ac:dyDescent="0.25">
      <c r="A241" s="460" t="s">
        <v>1347</v>
      </c>
      <c r="B241" s="36" t="s">
        <v>979</v>
      </c>
      <c r="C241" s="41">
        <v>68903.25</v>
      </c>
      <c r="D241" s="41">
        <v>0</v>
      </c>
      <c r="E241" s="15">
        <v>51324.087500000001</v>
      </c>
      <c r="F241" s="461">
        <v>17579.162499999999</v>
      </c>
      <c r="G241" s="112"/>
      <c r="H241" s="112"/>
      <c r="I241" s="112"/>
      <c r="J241" s="112"/>
      <c r="K241" s="112"/>
    </row>
    <row r="242" spans="1:11" s="45" customFormat="1" x14ac:dyDescent="0.25">
      <c r="A242" s="460" t="s">
        <v>1348</v>
      </c>
      <c r="B242" s="36" t="s">
        <v>1349</v>
      </c>
      <c r="C242" s="41">
        <v>1450855.1</v>
      </c>
      <c r="D242" s="41">
        <v>0</v>
      </c>
      <c r="E242" s="15">
        <v>1531118.5524999998</v>
      </c>
      <c r="F242" s="461">
        <v>-80263.452499999665</v>
      </c>
      <c r="G242" s="112"/>
      <c r="H242" s="112"/>
      <c r="I242" s="112"/>
      <c r="J242" s="112"/>
      <c r="K242" s="112"/>
    </row>
    <row r="243" spans="1:11" s="45" customFormat="1" x14ac:dyDescent="0.25">
      <c r="A243" s="460" t="s">
        <v>1350</v>
      </c>
      <c r="B243" s="36" t="s">
        <v>980</v>
      </c>
      <c r="C243" s="41">
        <v>369339.08750000002</v>
      </c>
      <c r="D243" s="41">
        <v>0</v>
      </c>
      <c r="E243" s="15">
        <v>1574633.605</v>
      </c>
      <c r="F243" s="461">
        <v>-1205294.5175000001</v>
      </c>
      <c r="G243" s="112"/>
      <c r="H243" s="112"/>
      <c r="I243" s="112"/>
      <c r="J243" s="112"/>
      <c r="K243" s="112"/>
    </row>
    <row r="244" spans="1:11" s="45" customFormat="1" x14ac:dyDescent="0.25">
      <c r="A244" s="460" t="s">
        <v>1351</v>
      </c>
      <c r="B244" s="36" t="s">
        <v>981</v>
      </c>
      <c r="C244" s="41">
        <v>51500.762500000004</v>
      </c>
      <c r="D244" s="41">
        <v>0</v>
      </c>
      <c r="E244" s="15">
        <v>155562.33749999999</v>
      </c>
      <c r="F244" s="461">
        <v>-104061.57499999998</v>
      </c>
      <c r="G244" s="112"/>
      <c r="H244" s="112"/>
      <c r="I244" s="112"/>
      <c r="J244" s="112"/>
      <c r="K244" s="112"/>
    </row>
    <row r="245" spans="1:11" s="45" customFormat="1" x14ac:dyDescent="0.25">
      <c r="A245" s="460" t="s">
        <v>1352</v>
      </c>
      <c r="B245" s="36" t="s">
        <v>982</v>
      </c>
      <c r="C245" s="41">
        <v>402907.33750000002</v>
      </c>
      <c r="D245" s="41">
        <v>0</v>
      </c>
      <c r="E245" s="15">
        <v>22967.75</v>
      </c>
      <c r="F245" s="461">
        <v>379939.58750000002</v>
      </c>
      <c r="G245" s="112"/>
      <c r="H245" s="112"/>
      <c r="I245" s="112"/>
      <c r="J245" s="112"/>
      <c r="K245" s="112"/>
    </row>
    <row r="246" spans="1:11" s="45" customFormat="1" x14ac:dyDescent="0.25">
      <c r="A246" s="460" t="s">
        <v>1353</v>
      </c>
      <c r="B246" s="36" t="s">
        <v>983</v>
      </c>
      <c r="C246" s="41">
        <v>701488.08750000002</v>
      </c>
      <c r="D246" s="41">
        <v>0</v>
      </c>
      <c r="E246" s="15">
        <v>123760.83749999999</v>
      </c>
      <c r="F246" s="461">
        <v>577727.25</v>
      </c>
      <c r="G246" s="112"/>
      <c r="H246" s="112"/>
      <c r="I246" s="112"/>
      <c r="J246" s="112"/>
      <c r="K246" s="112"/>
    </row>
    <row r="247" spans="1:11" s="45" customFormat="1" x14ac:dyDescent="0.25">
      <c r="A247" s="460" t="s">
        <v>1354</v>
      </c>
      <c r="B247" s="36" t="s">
        <v>984</v>
      </c>
      <c r="C247" s="41">
        <v>93726.087499999994</v>
      </c>
      <c r="D247" s="41">
        <v>0</v>
      </c>
      <c r="E247" s="15">
        <v>105156.95999999999</v>
      </c>
      <c r="F247" s="461">
        <v>-11430.872499999998</v>
      </c>
      <c r="G247" s="112"/>
      <c r="H247" s="112"/>
      <c r="I247" s="112"/>
      <c r="J247" s="112"/>
      <c r="K247" s="112"/>
    </row>
    <row r="248" spans="1:11" s="45" customFormat="1" x14ac:dyDescent="0.25">
      <c r="A248" s="460" t="s">
        <v>1355</v>
      </c>
      <c r="B248" s="36" t="s">
        <v>985</v>
      </c>
      <c r="C248" s="41">
        <v>224465.58749999999</v>
      </c>
      <c r="D248" s="41">
        <v>0</v>
      </c>
      <c r="E248" s="15">
        <v>251797.21</v>
      </c>
      <c r="F248" s="461">
        <v>-27331.622499999998</v>
      </c>
      <c r="G248" s="112"/>
      <c r="H248" s="112"/>
      <c r="I248" s="112"/>
      <c r="J248" s="112"/>
      <c r="K248" s="112"/>
    </row>
    <row r="249" spans="1:11" s="45" customFormat="1" x14ac:dyDescent="0.25">
      <c r="A249" s="460" t="s">
        <v>1356</v>
      </c>
      <c r="B249" s="36" t="s">
        <v>986</v>
      </c>
      <c r="C249" s="41">
        <v>222698.83749999999</v>
      </c>
      <c r="D249" s="41">
        <v>0</v>
      </c>
      <c r="E249" s="15">
        <v>102471.5</v>
      </c>
      <c r="F249" s="461">
        <v>120227.33749999999</v>
      </c>
      <c r="G249" s="112"/>
      <c r="H249" s="112"/>
      <c r="I249" s="112"/>
      <c r="J249" s="112"/>
      <c r="K249" s="112"/>
    </row>
    <row r="250" spans="1:11" s="45" customFormat="1" x14ac:dyDescent="0.25">
      <c r="A250" s="460" t="s">
        <v>1357</v>
      </c>
      <c r="B250" s="36" t="s">
        <v>987</v>
      </c>
      <c r="C250" s="41">
        <v>88337.5</v>
      </c>
      <c r="D250" s="41">
        <v>0</v>
      </c>
      <c r="E250" s="15">
        <v>111305.25</v>
      </c>
      <c r="F250" s="461">
        <v>-22967.75</v>
      </c>
      <c r="G250" s="112"/>
      <c r="H250" s="112"/>
      <c r="I250" s="112"/>
      <c r="J250" s="112"/>
      <c r="K250" s="112"/>
    </row>
    <row r="251" spans="1:11" s="45" customFormat="1" x14ac:dyDescent="0.25">
      <c r="A251" s="460" t="s">
        <v>1358</v>
      </c>
      <c r="B251" s="36" t="s">
        <v>988</v>
      </c>
      <c r="C251" s="41">
        <v>394073.58750000002</v>
      </c>
      <c r="D251" s="41">
        <v>0</v>
      </c>
      <c r="E251" s="15">
        <v>178441.75</v>
      </c>
      <c r="F251" s="461">
        <v>215631.83750000002</v>
      </c>
      <c r="G251" s="112"/>
      <c r="H251" s="112"/>
      <c r="I251" s="112"/>
      <c r="J251" s="112"/>
      <c r="K251" s="112"/>
    </row>
    <row r="252" spans="1:11" s="45" customFormat="1" x14ac:dyDescent="0.25">
      <c r="A252" s="460" t="s">
        <v>1359</v>
      </c>
      <c r="B252" s="36" t="s">
        <v>989</v>
      </c>
      <c r="C252" s="41">
        <v>70670</v>
      </c>
      <c r="D252" s="41">
        <v>0</v>
      </c>
      <c r="E252" s="15">
        <v>63603</v>
      </c>
      <c r="F252" s="461">
        <v>7067</v>
      </c>
      <c r="G252" s="112"/>
      <c r="H252" s="112"/>
      <c r="I252" s="112"/>
      <c r="J252" s="112"/>
      <c r="K252" s="112"/>
    </row>
    <row r="253" spans="1:11" s="45" customFormat="1" x14ac:dyDescent="0.25">
      <c r="A253" s="460" t="s">
        <v>1360</v>
      </c>
      <c r="B253" s="36" t="s">
        <v>990</v>
      </c>
      <c r="C253" s="41">
        <v>91871</v>
      </c>
      <c r="D253" s="41">
        <v>0</v>
      </c>
      <c r="E253" s="15">
        <v>183830.33749999999</v>
      </c>
      <c r="F253" s="461">
        <v>-91959.337499999994</v>
      </c>
      <c r="G253" s="112"/>
      <c r="H253" s="112"/>
      <c r="I253" s="112"/>
      <c r="J253" s="112"/>
      <c r="K253" s="112"/>
    </row>
    <row r="254" spans="1:11" s="45" customFormat="1" x14ac:dyDescent="0.25">
      <c r="A254" s="460" t="s">
        <v>1361</v>
      </c>
      <c r="B254" s="36" t="s">
        <v>991</v>
      </c>
      <c r="C254" s="41">
        <v>88425.837499999994</v>
      </c>
      <c r="D254" s="41">
        <v>0</v>
      </c>
      <c r="E254" s="15">
        <v>143283.42499999999</v>
      </c>
      <c r="F254" s="461">
        <v>-54857.587499999994</v>
      </c>
      <c r="G254" s="112"/>
      <c r="H254" s="112"/>
      <c r="I254" s="112"/>
      <c r="J254" s="112"/>
      <c r="K254" s="112"/>
    </row>
    <row r="255" spans="1:11" s="45" customFormat="1" x14ac:dyDescent="0.25">
      <c r="A255" s="460" t="s">
        <v>1362</v>
      </c>
      <c r="B255" s="36" t="s">
        <v>992</v>
      </c>
      <c r="C255" s="41">
        <v>816768.52500000002</v>
      </c>
      <c r="D255" s="41">
        <v>0</v>
      </c>
      <c r="E255" s="15">
        <v>325258.67499999999</v>
      </c>
      <c r="F255" s="461">
        <v>491509.85000000003</v>
      </c>
      <c r="G255" s="112"/>
      <c r="H255" s="112"/>
      <c r="I255" s="112"/>
      <c r="J255" s="112"/>
      <c r="K255" s="112"/>
    </row>
    <row r="256" spans="1:11" s="45" customFormat="1" x14ac:dyDescent="0.25">
      <c r="A256" s="460" t="s">
        <v>1363</v>
      </c>
      <c r="B256" s="36" t="s">
        <v>993</v>
      </c>
      <c r="C256" s="41">
        <v>220843.75</v>
      </c>
      <c r="D256" s="41">
        <v>0</v>
      </c>
      <c r="E256" s="15">
        <v>284623.42499999999</v>
      </c>
      <c r="F256" s="461">
        <v>-63779.674999999988</v>
      </c>
      <c r="G256" s="112"/>
      <c r="H256" s="112"/>
      <c r="I256" s="112"/>
      <c r="J256" s="112"/>
      <c r="K256" s="112"/>
    </row>
    <row r="257" spans="1:11" s="45" customFormat="1" x14ac:dyDescent="0.25">
      <c r="A257" s="460" t="s">
        <v>1364</v>
      </c>
      <c r="B257" s="36" t="s">
        <v>994</v>
      </c>
      <c r="C257" s="41">
        <v>139573.25</v>
      </c>
      <c r="D257" s="41">
        <v>0</v>
      </c>
      <c r="E257" s="15">
        <v>293280.5</v>
      </c>
      <c r="F257" s="461">
        <v>-153707.25</v>
      </c>
      <c r="G257" s="112"/>
      <c r="H257" s="112"/>
      <c r="I257" s="112"/>
      <c r="J257" s="112"/>
      <c r="K257" s="112"/>
    </row>
    <row r="258" spans="1:11" s="45" customFormat="1" x14ac:dyDescent="0.25">
      <c r="A258" s="460" t="s">
        <v>1365</v>
      </c>
      <c r="B258" s="36" t="s">
        <v>995</v>
      </c>
      <c r="C258" s="41">
        <v>65369.75</v>
      </c>
      <c r="D258" s="41">
        <v>0</v>
      </c>
      <c r="E258" s="15">
        <v>37101.75</v>
      </c>
      <c r="F258" s="461">
        <v>28268</v>
      </c>
      <c r="G258" s="112"/>
      <c r="H258" s="112"/>
      <c r="I258" s="112"/>
      <c r="J258" s="112"/>
      <c r="K258" s="112"/>
    </row>
    <row r="259" spans="1:11" s="45" customFormat="1" x14ac:dyDescent="0.25">
      <c r="A259" s="460" t="s">
        <v>1366</v>
      </c>
      <c r="B259" s="36" t="s">
        <v>996</v>
      </c>
      <c r="C259" s="41">
        <v>295135.58750000002</v>
      </c>
      <c r="D259" s="41">
        <v>0</v>
      </c>
      <c r="E259" s="15">
        <v>19522.587500000001</v>
      </c>
      <c r="F259" s="461">
        <v>275613</v>
      </c>
      <c r="G259" s="112"/>
      <c r="H259" s="112"/>
      <c r="I259" s="112"/>
      <c r="J259" s="112"/>
      <c r="K259" s="112"/>
    </row>
    <row r="260" spans="1:11" s="45" customFormat="1" x14ac:dyDescent="0.25">
      <c r="A260" s="460" t="s">
        <v>1367</v>
      </c>
      <c r="B260" s="36" t="s">
        <v>997</v>
      </c>
      <c r="C260" s="41">
        <v>171374.75</v>
      </c>
      <c r="D260" s="41">
        <v>0</v>
      </c>
      <c r="E260" s="15">
        <v>452376.33750000002</v>
      </c>
      <c r="F260" s="461">
        <v>-281001.58750000002</v>
      </c>
      <c r="G260" s="112"/>
      <c r="H260" s="112"/>
      <c r="I260" s="112"/>
      <c r="J260" s="112"/>
      <c r="K260" s="112"/>
    </row>
    <row r="261" spans="1:11" s="45" customFormat="1" x14ac:dyDescent="0.25">
      <c r="A261" s="460" t="s">
        <v>1368</v>
      </c>
      <c r="B261" s="36" t="s">
        <v>998</v>
      </c>
      <c r="C261" s="41">
        <v>4523321.6875</v>
      </c>
      <c r="D261" s="41">
        <v>0</v>
      </c>
      <c r="E261" s="15">
        <v>19920530.27</v>
      </c>
      <c r="F261" s="461">
        <v>-15397208.5825</v>
      </c>
      <c r="G261" s="112"/>
      <c r="H261" s="112"/>
      <c r="I261" s="112"/>
      <c r="J261" s="112"/>
      <c r="K261" s="112"/>
    </row>
    <row r="262" spans="1:11" s="45" customFormat="1" x14ac:dyDescent="0.25">
      <c r="A262" s="460" t="s">
        <v>1369</v>
      </c>
      <c r="B262" s="36" t="s">
        <v>999</v>
      </c>
      <c r="C262" s="41">
        <v>45935.5</v>
      </c>
      <c r="D262" s="41">
        <v>0</v>
      </c>
      <c r="E262" s="15">
        <v>166074.5</v>
      </c>
      <c r="F262" s="461">
        <v>-120139</v>
      </c>
      <c r="G262" s="112"/>
      <c r="H262" s="112"/>
      <c r="I262" s="112"/>
      <c r="J262" s="112"/>
      <c r="K262" s="112"/>
    </row>
    <row r="263" spans="1:11" s="45" customFormat="1" x14ac:dyDescent="0.25">
      <c r="A263" s="460" t="s">
        <v>1370</v>
      </c>
      <c r="B263" s="36" t="s">
        <v>1000</v>
      </c>
      <c r="C263" s="41">
        <v>72525.087499999994</v>
      </c>
      <c r="D263" s="41">
        <v>0</v>
      </c>
      <c r="E263" s="15">
        <v>46023.837500000001</v>
      </c>
      <c r="F263" s="461">
        <v>26501.249999999993</v>
      </c>
      <c r="G263" s="112"/>
      <c r="H263" s="112"/>
      <c r="I263" s="112"/>
      <c r="J263" s="112"/>
      <c r="K263" s="112"/>
    </row>
    <row r="264" spans="1:11" s="45" customFormat="1" x14ac:dyDescent="0.25">
      <c r="A264" s="460" t="s">
        <v>1371</v>
      </c>
      <c r="B264" s="36" t="s">
        <v>1001</v>
      </c>
      <c r="C264" s="41">
        <v>88337.5</v>
      </c>
      <c r="D264" s="41">
        <v>0</v>
      </c>
      <c r="E264" s="15">
        <v>180296.83749999999</v>
      </c>
      <c r="F264" s="461">
        <v>-91959.337499999994</v>
      </c>
      <c r="G264" s="112"/>
      <c r="H264" s="112"/>
      <c r="I264" s="112"/>
      <c r="J264" s="112"/>
      <c r="K264" s="112"/>
    </row>
    <row r="265" spans="1:11" s="45" customFormat="1" x14ac:dyDescent="0.25">
      <c r="A265" s="460" t="s">
        <v>1372</v>
      </c>
      <c r="B265" s="36" t="s">
        <v>1002</v>
      </c>
      <c r="C265" s="41">
        <v>102471.5</v>
      </c>
      <c r="D265" s="41">
        <v>0</v>
      </c>
      <c r="E265" s="15">
        <v>141428.33749999999</v>
      </c>
      <c r="F265" s="461">
        <v>-38956.837499999994</v>
      </c>
      <c r="G265" s="112"/>
      <c r="H265" s="112"/>
      <c r="I265" s="112"/>
      <c r="J265" s="112"/>
      <c r="K265" s="112"/>
    </row>
    <row r="266" spans="1:11" s="45" customFormat="1" x14ac:dyDescent="0.25">
      <c r="A266" s="460" t="s">
        <v>1373</v>
      </c>
      <c r="B266" s="36" t="s">
        <v>1003</v>
      </c>
      <c r="C266" s="41">
        <v>365717.25</v>
      </c>
      <c r="D266" s="41">
        <v>0</v>
      </c>
      <c r="E266" s="15">
        <v>8833.75</v>
      </c>
      <c r="F266" s="461">
        <v>356883.5</v>
      </c>
      <c r="G266" s="112"/>
      <c r="H266" s="112"/>
      <c r="I266" s="112"/>
      <c r="J266" s="112"/>
      <c r="K266" s="112"/>
    </row>
    <row r="267" spans="1:11" s="45" customFormat="1" x14ac:dyDescent="0.25">
      <c r="A267" s="460" t="s">
        <v>1374</v>
      </c>
      <c r="B267" s="36" t="s">
        <v>1004</v>
      </c>
      <c r="C267" s="41">
        <v>346283</v>
      </c>
      <c r="D267" s="41">
        <v>0</v>
      </c>
      <c r="E267" s="15">
        <v>161021.595</v>
      </c>
      <c r="F267" s="461">
        <v>185261.405</v>
      </c>
      <c r="G267" s="112"/>
      <c r="H267" s="112"/>
      <c r="I267" s="112"/>
      <c r="J267" s="112"/>
      <c r="K267" s="112"/>
    </row>
    <row r="268" spans="1:11" s="45" customFormat="1" x14ac:dyDescent="0.25">
      <c r="A268" s="460" t="s">
        <v>1375</v>
      </c>
      <c r="B268" s="36" t="s">
        <v>1005</v>
      </c>
      <c r="C268" s="41">
        <v>497163.45</v>
      </c>
      <c r="D268" s="41">
        <v>0</v>
      </c>
      <c r="E268" s="15">
        <v>485856.25</v>
      </c>
      <c r="F268" s="461">
        <v>11307.200000000012</v>
      </c>
      <c r="G268" s="112"/>
      <c r="H268" s="112"/>
      <c r="I268" s="112"/>
      <c r="J268" s="112"/>
      <c r="K268" s="112"/>
    </row>
    <row r="269" spans="1:11" s="45" customFormat="1" x14ac:dyDescent="0.25">
      <c r="A269" s="460" t="s">
        <v>1376</v>
      </c>
      <c r="B269" s="36" t="s">
        <v>1006</v>
      </c>
      <c r="C269" s="41">
        <v>7732181.375</v>
      </c>
      <c r="D269" s="41">
        <v>0</v>
      </c>
      <c r="E269" s="15">
        <v>11788727.7125</v>
      </c>
      <c r="F269" s="461">
        <v>-4056546.3375000004</v>
      </c>
      <c r="G269" s="112"/>
      <c r="H269" s="112"/>
      <c r="I269" s="112"/>
      <c r="J269" s="112"/>
      <c r="K269" s="112"/>
    </row>
    <row r="270" spans="1:11" s="45" customFormat="1" x14ac:dyDescent="0.25">
      <c r="A270" s="460" t="s">
        <v>1377</v>
      </c>
      <c r="B270" s="36" t="s">
        <v>1007</v>
      </c>
      <c r="C270" s="41">
        <v>0</v>
      </c>
      <c r="D270" s="41">
        <v>0</v>
      </c>
      <c r="E270" s="15">
        <v>72507.42</v>
      </c>
      <c r="F270" s="461">
        <v>-72507.42</v>
      </c>
      <c r="G270" s="112"/>
      <c r="H270" s="112"/>
      <c r="I270" s="112"/>
      <c r="J270" s="112"/>
      <c r="K270" s="112"/>
    </row>
    <row r="271" spans="1:11" s="45" customFormat="1" x14ac:dyDescent="0.25">
      <c r="A271" s="460" t="s">
        <v>1378</v>
      </c>
      <c r="B271" s="36" t="s">
        <v>1008</v>
      </c>
      <c r="C271" s="41">
        <v>996447</v>
      </c>
      <c r="D271" s="41">
        <v>0</v>
      </c>
      <c r="E271" s="15">
        <v>164307.75</v>
      </c>
      <c r="F271" s="461">
        <v>832139.25</v>
      </c>
      <c r="G271" s="112"/>
      <c r="H271" s="112"/>
      <c r="I271" s="112"/>
      <c r="J271" s="112"/>
      <c r="K271" s="112"/>
    </row>
    <row r="272" spans="1:11" s="45" customFormat="1" x14ac:dyDescent="0.25">
      <c r="A272" s="460" t="s">
        <v>1379</v>
      </c>
      <c r="B272" s="36" t="s">
        <v>1009</v>
      </c>
      <c r="C272" s="41">
        <v>4760949.5625</v>
      </c>
      <c r="D272" s="41">
        <v>0</v>
      </c>
      <c r="E272" s="15">
        <v>1862762.2619999999</v>
      </c>
      <c r="F272" s="461">
        <v>2898187.3004999999</v>
      </c>
      <c r="G272" s="112"/>
      <c r="H272" s="112"/>
      <c r="I272" s="112"/>
      <c r="J272" s="112"/>
      <c r="K272" s="112"/>
    </row>
    <row r="273" spans="1:11" s="45" customFormat="1" x14ac:dyDescent="0.25">
      <c r="A273" s="460" t="s">
        <v>1380</v>
      </c>
      <c r="B273" s="36" t="s">
        <v>1010</v>
      </c>
      <c r="C273" s="41">
        <v>222875.51249999998</v>
      </c>
      <c r="D273" s="41">
        <v>0</v>
      </c>
      <c r="E273" s="15">
        <v>184130.685</v>
      </c>
      <c r="F273" s="461">
        <v>38744.827499999985</v>
      </c>
      <c r="G273" s="112"/>
      <c r="H273" s="112"/>
      <c r="I273" s="112"/>
      <c r="J273" s="112"/>
      <c r="K273" s="112"/>
    </row>
    <row r="274" spans="1:11" s="45" customFormat="1" x14ac:dyDescent="0.25">
      <c r="A274" s="460" t="s">
        <v>1381</v>
      </c>
      <c r="B274" s="36" t="s">
        <v>1011</v>
      </c>
      <c r="C274" s="41">
        <v>1009167.6</v>
      </c>
      <c r="D274" s="41">
        <v>0</v>
      </c>
      <c r="E274" s="15">
        <v>784702.01249999995</v>
      </c>
      <c r="F274" s="461">
        <v>224465.58750000002</v>
      </c>
      <c r="G274" s="112"/>
      <c r="H274" s="112"/>
      <c r="I274" s="112"/>
      <c r="J274" s="112"/>
      <c r="K274" s="112"/>
    </row>
    <row r="275" spans="1:11" s="45" customFormat="1" x14ac:dyDescent="0.25">
      <c r="A275" s="460" t="s">
        <v>1382</v>
      </c>
      <c r="B275" s="36" t="s">
        <v>1012</v>
      </c>
      <c r="C275" s="41">
        <v>445221</v>
      </c>
      <c r="D275" s="41">
        <v>0</v>
      </c>
      <c r="E275" s="15">
        <v>180208.5</v>
      </c>
      <c r="F275" s="461">
        <v>265012.5</v>
      </c>
      <c r="G275" s="112"/>
      <c r="H275" s="112"/>
      <c r="I275" s="112"/>
      <c r="J275" s="112"/>
      <c r="K275" s="112"/>
    </row>
    <row r="276" spans="1:11" s="45" customFormat="1" x14ac:dyDescent="0.25">
      <c r="A276" s="460" t="s">
        <v>1383</v>
      </c>
      <c r="B276" s="36" t="s">
        <v>1013</v>
      </c>
      <c r="C276" s="41">
        <v>224377.25</v>
      </c>
      <c r="D276" s="41">
        <v>0</v>
      </c>
      <c r="E276" s="15">
        <v>31801.5</v>
      </c>
      <c r="F276" s="461">
        <v>192575.75</v>
      </c>
      <c r="G276" s="112"/>
      <c r="H276" s="112"/>
      <c r="I276" s="112"/>
      <c r="J276" s="112"/>
      <c r="K276" s="112"/>
    </row>
    <row r="277" spans="1:11" s="45" customFormat="1" x14ac:dyDescent="0.25">
      <c r="A277" s="460" t="s">
        <v>1384</v>
      </c>
      <c r="B277" s="36" t="s">
        <v>1014</v>
      </c>
      <c r="C277" s="41">
        <v>37101.75</v>
      </c>
      <c r="D277" s="41">
        <v>0</v>
      </c>
      <c r="E277" s="15">
        <v>65458.087500000001</v>
      </c>
      <c r="F277" s="461">
        <v>-28356.337500000001</v>
      </c>
      <c r="G277" s="112"/>
      <c r="H277" s="112"/>
      <c r="I277" s="112"/>
      <c r="J277" s="112"/>
      <c r="K277" s="112"/>
    </row>
    <row r="278" spans="1:11" s="45" customFormat="1" x14ac:dyDescent="0.25">
      <c r="A278" s="460" t="s">
        <v>1385</v>
      </c>
      <c r="B278" s="36" t="s">
        <v>1015</v>
      </c>
      <c r="C278" s="41">
        <v>46023.837500000001</v>
      </c>
      <c r="D278" s="41">
        <v>0</v>
      </c>
      <c r="E278" s="15">
        <v>110545.5475</v>
      </c>
      <c r="F278" s="461">
        <v>-64521.71</v>
      </c>
      <c r="G278" s="112"/>
      <c r="H278" s="112"/>
      <c r="I278" s="112"/>
      <c r="J278" s="112"/>
      <c r="K278" s="112"/>
    </row>
    <row r="279" spans="1:11" s="45" customFormat="1" x14ac:dyDescent="0.25">
      <c r="A279" s="460" t="s">
        <v>1386</v>
      </c>
      <c r="B279" s="36" t="s">
        <v>1387</v>
      </c>
      <c r="C279" s="41">
        <v>238511.25</v>
      </c>
      <c r="D279" s="41">
        <v>0</v>
      </c>
      <c r="E279" s="15">
        <v>224465.58749999999</v>
      </c>
      <c r="F279" s="461">
        <v>14045.662500000006</v>
      </c>
      <c r="G279" s="112"/>
      <c r="H279" s="112"/>
      <c r="I279" s="112"/>
      <c r="J279" s="112"/>
      <c r="K279" s="112"/>
    </row>
    <row r="280" spans="1:11" s="45" customFormat="1" x14ac:dyDescent="0.25">
      <c r="A280" s="460" t="s">
        <v>1388</v>
      </c>
      <c r="B280" s="36" t="s">
        <v>1016</v>
      </c>
      <c r="C280" s="41">
        <v>527286.53750000009</v>
      </c>
      <c r="D280" s="41">
        <v>0</v>
      </c>
      <c r="E280" s="15">
        <v>206709.75</v>
      </c>
      <c r="F280" s="461">
        <v>320576.78750000009</v>
      </c>
      <c r="G280" s="112"/>
      <c r="H280" s="112"/>
      <c r="I280" s="112"/>
      <c r="J280" s="112"/>
      <c r="K280" s="112"/>
    </row>
    <row r="281" spans="1:11" s="45" customFormat="1" x14ac:dyDescent="0.25">
      <c r="A281" s="460" t="s">
        <v>1389</v>
      </c>
      <c r="B281" s="36" t="s">
        <v>1017</v>
      </c>
      <c r="C281" s="41">
        <v>1754559.4249999998</v>
      </c>
      <c r="D281" s="41">
        <v>0</v>
      </c>
      <c r="E281" s="15">
        <v>8373723.6349999998</v>
      </c>
      <c r="F281" s="461">
        <v>-6619164.21</v>
      </c>
      <c r="G281" s="112"/>
      <c r="H281" s="112"/>
      <c r="I281" s="112"/>
      <c r="J281" s="112"/>
      <c r="K281" s="112"/>
    </row>
    <row r="282" spans="1:11" s="45" customFormat="1" x14ac:dyDescent="0.25">
      <c r="A282" s="460" t="s">
        <v>1390</v>
      </c>
      <c r="B282" s="36" t="s">
        <v>1018</v>
      </c>
      <c r="C282" s="41">
        <v>687707.4375</v>
      </c>
      <c r="D282" s="41">
        <v>0</v>
      </c>
      <c r="E282" s="15">
        <v>506686.23250000004</v>
      </c>
      <c r="F282" s="461">
        <v>181021.20499999996</v>
      </c>
      <c r="G282" s="112"/>
      <c r="H282" s="112"/>
      <c r="I282" s="112"/>
      <c r="J282" s="112"/>
      <c r="K282" s="112"/>
    </row>
    <row r="283" spans="1:11" s="45" customFormat="1" x14ac:dyDescent="0.25">
      <c r="A283" s="460" t="s">
        <v>1391</v>
      </c>
      <c r="B283" s="36" t="s">
        <v>1019</v>
      </c>
      <c r="C283" s="41">
        <v>510767.42500000005</v>
      </c>
      <c r="D283" s="41">
        <v>0</v>
      </c>
      <c r="E283" s="15">
        <v>340982.75</v>
      </c>
      <c r="F283" s="461">
        <v>169784.67500000005</v>
      </c>
      <c r="G283" s="112"/>
      <c r="H283" s="112"/>
      <c r="I283" s="112"/>
      <c r="J283" s="112"/>
      <c r="K283" s="112"/>
    </row>
    <row r="284" spans="1:11" s="45" customFormat="1" x14ac:dyDescent="0.25">
      <c r="A284" s="460" t="s">
        <v>1392</v>
      </c>
      <c r="B284" s="36" t="s">
        <v>1020</v>
      </c>
      <c r="C284" s="41">
        <v>132594.58749999999</v>
      </c>
      <c r="D284" s="41">
        <v>0</v>
      </c>
      <c r="E284" s="15">
        <v>81270.5</v>
      </c>
      <c r="F284" s="461">
        <v>51324.087499999994</v>
      </c>
      <c r="G284" s="112"/>
      <c r="H284" s="112"/>
      <c r="I284" s="112"/>
      <c r="J284" s="112"/>
      <c r="K284" s="112"/>
    </row>
    <row r="285" spans="1:11" s="45" customFormat="1" x14ac:dyDescent="0.25">
      <c r="A285" s="460" t="s">
        <v>1393</v>
      </c>
      <c r="B285" s="36" t="s">
        <v>1021</v>
      </c>
      <c r="C285" s="41">
        <v>337714.26250000001</v>
      </c>
      <c r="D285" s="41">
        <v>0</v>
      </c>
      <c r="E285" s="15">
        <v>28268</v>
      </c>
      <c r="F285" s="461">
        <v>309446.26250000001</v>
      </c>
      <c r="G285" s="112"/>
      <c r="H285" s="112"/>
      <c r="I285" s="112"/>
      <c r="J285" s="112"/>
      <c r="K285" s="112"/>
    </row>
    <row r="286" spans="1:11" s="45" customFormat="1" x14ac:dyDescent="0.25">
      <c r="A286" s="460" t="s">
        <v>1394</v>
      </c>
      <c r="B286" s="36" t="s">
        <v>1022</v>
      </c>
      <c r="C286" s="41">
        <v>286301.83750000002</v>
      </c>
      <c r="D286" s="41">
        <v>0</v>
      </c>
      <c r="E286" s="15">
        <v>174996.58749999999</v>
      </c>
      <c r="F286" s="461">
        <v>111305.25000000003</v>
      </c>
      <c r="G286" s="112"/>
      <c r="H286" s="112"/>
      <c r="I286" s="112"/>
      <c r="J286" s="112"/>
      <c r="K286" s="112"/>
    </row>
    <row r="287" spans="1:11" s="45" customFormat="1" x14ac:dyDescent="0.25">
      <c r="A287" s="460" t="s">
        <v>1395</v>
      </c>
      <c r="B287" s="36" t="s">
        <v>1023</v>
      </c>
      <c r="C287" s="41">
        <v>60069.5</v>
      </c>
      <c r="D287" s="41">
        <v>0</v>
      </c>
      <c r="E287" s="15">
        <v>77737</v>
      </c>
      <c r="F287" s="461">
        <v>-17667.5</v>
      </c>
      <c r="G287" s="112"/>
      <c r="H287" s="112"/>
      <c r="I287" s="112"/>
      <c r="J287" s="112"/>
      <c r="K287" s="112"/>
    </row>
    <row r="288" spans="1:11" s="45" customFormat="1" x14ac:dyDescent="0.25">
      <c r="A288" s="460" t="s">
        <v>1396</v>
      </c>
      <c r="B288" s="36" t="s">
        <v>1024</v>
      </c>
      <c r="C288" s="41">
        <v>134273</v>
      </c>
      <c r="D288" s="41">
        <v>0</v>
      </c>
      <c r="E288" s="15">
        <v>97259.587499999994</v>
      </c>
      <c r="F288" s="461">
        <v>37013.412500000006</v>
      </c>
      <c r="G288" s="112"/>
      <c r="H288" s="112"/>
      <c r="I288" s="112"/>
      <c r="J288" s="112"/>
      <c r="K288" s="112"/>
    </row>
    <row r="289" spans="1:11" s="45" customFormat="1" x14ac:dyDescent="0.25">
      <c r="A289" s="460" t="s">
        <v>1397</v>
      </c>
      <c r="B289" s="36" t="s">
        <v>1025</v>
      </c>
      <c r="C289" s="41">
        <v>1079660.925</v>
      </c>
      <c r="D289" s="41">
        <v>0</v>
      </c>
      <c r="E289" s="15">
        <v>1129059.2549999999</v>
      </c>
      <c r="F289" s="461">
        <v>-49398.329999999842</v>
      </c>
      <c r="G289" s="112"/>
      <c r="H289" s="112"/>
      <c r="I289" s="112"/>
      <c r="J289" s="112"/>
      <c r="K289" s="112"/>
    </row>
    <row r="290" spans="1:11" s="45" customFormat="1" x14ac:dyDescent="0.25">
      <c r="A290" s="460" t="s">
        <v>1398</v>
      </c>
      <c r="B290" s="36" t="s">
        <v>1026</v>
      </c>
      <c r="C290" s="41">
        <v>185597.08749999999</v>
      </c>
      <c r="D290" s="41">
        <v>0</v>
      </c>
      <c r="E290" s="15">
        <v>270342.78474999999</v>
      </c>
      <c r="F290" s="461">
        <v>-84745.697249999997</v>
      </c>
      <c r="G290" s="112"/>
      <c r="H290" s="112"/>
      <c r="I290" s="112"/>
      <c r="J290" s="112"/>
      <c r="K290" s="112"/>
    </row>
    <row r="291" spans="1:11" s="45" customFormat="1" x14ac:dyDescent="0.25">
      <c r="A291" s="460" t="s">
        <v>1399</v>
      </c>
      <c r="B291" s="36" t="s">
        <v>294</v>
      </c>
      <c r="C291" s="41">
        <v>0</v>
      </c>
      <c r="D291" s="41">
        <v>0</v>
      </c>
      <c r="E291" s="15">
        <v>2983510.7250000001</v>
      </c>
      <c r="F291" s="461">
        <v>-2983510.7250000001</v>
      </c>
      <c r="G291" s="112"/>
      <c r="H291" s="112"/>
      <c r="I291" s="112"/>
      <c r="J291" s="112"/>
      <c r="K291" s="112"/>
    </row>
    <row r="292" spans="1:11" s="45" customFormat="1" x14ac:dyDescent="0.25">
      <c r="A292" s="460" t="s">
        <v>1400</v>
      </c>
      <c r="B292" s="36" t="s">
        <v>1027</v>
      </c>
      <c r="C292" s="41">
        <v>779136.75</v>
      </c>
      <c r="D292" s="41">
        <v>0</v>
      </c>
      <c r="E292" s="15">
        <v>45087.46</v>
      </c>
      <c r="F292" s="461">
        <v>734049.29</v>
      </c>
      <c r="G292" s="112"/>
      <c r="H292" s="112"/>
      <c r="I292" s="112"/>
      <c r="J292" s="112"/>
      <c r="K292" s="112"/>
    </row>
    <row r="293" spans="1:11" s="45" customFormat="1" x14ac:dyDescent="0.25">
      <c r="A293" s="460" t="s">
        <v>1401</v>
      </c>
      <c r="B293" s="36" t="s">
        <v>1028</v>
      </c>
      <c r="C293" s="41">
        <v>279146.5</v>
      </c>
      <c r="D293" s="41">
        <v>0</v>
      </c>
      <c r="E293" s="15">
        <v>121994.08749999999</v>
      </c>
      <c r="F293" s="461">
        <v>157152.41250000001</v>
      </c>
      <c r="G293" s="112"/>
      <c r="H293" s="112"/>
      <c r="I293" s="112"/>
      <c r="J293" s="112"/>
      <c r="K293" s="112"/>
    </row>
    <row r="294" spans="1:11" s="45" customFormat="1" x14ac:dyDescent="0.25">
      <c r="A294" s="460" t="s">
        <v>1402</v>
      </c>
      <c r="B294" s="36" t="s">
        <v>1403</v>
      </c>
      <c r="C294" s="41">
        <v>183918.67499999999</v>
      </c>
      <c r="D294" s="41">
        <v>0</v>
      </c>
      <c r="E294" s="15">
        <v>343986.22499999998</v>
      </c>
      <c r="F294" s="461">
        <v>-160067.54999999999</v>
      </c>
      <c r="G294" s="112"/>
      <c r="H294" s="112"/>
      <c r="I294" s="112"/>
      <c r="J294" s="112"/>
      <c r="K294" s="112"/>
    </row>
    <row r="295" spans="1:11" s="45" customFormat="1" x14ac:dyDescent="0.25">
      <c r="A295" s="460" t="s">
        <v>1404</v>
      </c>
      <c r="B295" s="36" t="s">
        <v>1029</v>
      </c>
      <c r="C295" s="41">
        <v>88337.5</v>
      </c>
      <c r="D295" s="41">
        <v>0</v>
      </c>
      <c r="E295" s="15">
        <v>297202.685</v>
      </c>
      <c r="F295" s="461">
        <v>-208865.185</v>
      </c>
      <c r="G295" s="112"/>
      <c r="H295" s="112"/>
      <c r="I295" s="112"/>
      <c r="J295" s="112"/>
      <c r="K295" s="112"/>
    </row>
    <row r="296" spans="1:11" s="45" customFormat="1" x14ac:dyDescent="0.25">
      <c r="A296" s="460" t="s">
        <v>1405</v>
      </c>
      <c r="B296" s="36" t="s">
        <v>1030</v>
      </c>
      <c r="C296" s="41">
        <v>722777.42500000005</v>
      </c>
      <c r="D296" s="41">
        <v>0</v>
      </c>
      <c r="E296" s="15">
        <v>263334.08750000002</v>
      </c>
      <c r="F296" s="461">
        <v>459443.33750000002</v>
      </c>
      <c r="G296" s="112"/>
      <c r="H296" s="112"/>
      <c r="I296" s="112"/>
      <c r="J296" s="112"/>
      <c r="K296" s="112"/>
    </row>
    <row r="297" spans="1:11" s="45" customFormat="1" x14ac:dyDescent="0.25">
      <c r="A297" s="460" t="s">
        <v>1406</v>
      </c>
      <c r="B297" s="36" t="s">
        <v>1031</v>
      </c>
      <c r="C297" s="41">
        <v>916943.25</v>
      </c>
      <c r="D297" s="41">
        <v>0</v>
      </c>
      <c r="E297" s="15">
        <v>1757827.9124999999</v>
      </c>
      <c r="F297" s="461">
        <v>-840884.66249999986</v>
      </c>
      <c r="G297" s="112"/>
      <c r="H297" s="112"/>
      <c r="I297" s="112"/>
      <c r="J297" s="112"/>
      <c r="K297" s="112"/>
    </row>
    <row r="298" spans="1:11" s="45" customFormat="1" x14ac:dyDescent="0.25">
      <c r="A298" s="460" t="s">
        <v>1407</v>
      </c>
      <c r="B298" s="36" t="s">
        <v>1032</v>
      </c>
      <c r="C298" s="41">
        <v>58302.75</v>
      </c>
      <c r="D298" s="41">
        <v>0</v>
      </c>
      <c r="E298" s="15">
        <v>65369.75</v>
      </c>
      <c r="F298" s="461">
        <v>-7067</v>
      </c>
      <c r="G298" s="112"/>
      <c r="H298" s="112"/>
      <c r="I298" s="112"/>
      <c r="J298" s="112"/>
      <c r="K298" s="112"/>
    </row>
    <row r="299" spans="1:11" s="45" customFormat="1" x14ac:dyDescent="0.25">
      <c r="A299" s="460" t="s">
        <v>1408</v>
      </c>
      <c r="B299" s="36" t="s">
        <v>1033</v>
      </c>
      <c r="C299" s="41">
        <v>286390.17499999999</v>
      </c>
      <c r="D299" s="41">
        <v>0</v>
      </c>
      <c r="E299" s="15">
        <v>59221.46</v>
      </c>
      <c r="F299" s="461">
        <v>227168.715</v>
      </c>
      <c r="G299" s="112"/>
      <c r="H299" s="112"/>
      <c r="I299" s="112"/>
      <c r="J299" s="112"/>
      <c r="K299" s="112"/>
    </row>
    <row r="300" spans="1:11" x14ac:dyDescent="0.25">
      <c r="A300" s="460" t="s">
        <v>1409</v>
      </c>
      <c r="B300" s="36" t="s">
        <v>1034</v>
      </c>
      <c r="C300" s="41">
        <v>325082</v>
      </c>
      <c r="D300" s="41">
        <v>0</v>
      </c>
      <c r="E300" s="15">
        <v>361424.04750000004</v>
      </c>
      <c r="F300" s="461">
        <v>-36342.047500000044</v>
      </c>
    </row>
    <row r="301" spans="1:11" x14ac:dyDescent="0.25">
      <c r="A301" s="460">
        <v>90000231</v>
      </c>
      <c r="B301" s="36" t="s">
        <v>304</v>
      </c>
      <c r="C301" s="41">
        <v>1961269.175</v>
      </c>
      <c r="D301" s="41">
        <v>77077.8785775</v>
      </c>
      <c r="E301" s="15">
        <v>0</v>
      </c>
      <c r="F301" s="461">
        <v>2038347.0535774999</v>
      </c>
    </row>
    <row r="302" spans="1:11" x14ac:dyDescent="0.25">
      <c r="A302" s="460">
        <v>90000281</v>
      </c>
      <c r="B302" s="36" t="s">
        <v>1035</v>
      </c>
      <c r="C302" s="41">
        <v>2798532</v>
      </c>
      <c r="D302" s="41">
        <v>109982.3076</v>
      </c>
      <c r="E302" s="15">
        <v>0</v>
      </c>
      <c r="F302" s="461">
        <v>2908514.3075999999</v>
      </c>
    </row>
    <row r="303" spans="1:11" x14ac:dyDescent="0.25">
      <c r="A303" s="460">
        <v>90000381</v>
      </c>
      <c r="B303" s="36" t="s">
        <v>305</v>
      </c>
      <c r="C303" s="41">
        <v>1110490.7124999999</v>
      </c>
      <c r="D303" s="41">
        <v>43642.285001249998</v>
      </c>
      <c r="E303" s="15">
        <v>0</v>
      </c>
      <c r="F303" s="461">
        <v>1154132.9975012499</v>
      </c>
    </row>
    <row r="304" spans="1:11" x14ac:dyDescent="0.25">
      <c r="A304" s="460">
        <v>90000691</v>
      </c>
      <c r="B304" s="36" t="s">
        <v>306</v>
      </c>
      <c r="C304" s="41">
        <v>3104798.1124999998</v>
      </c>
      <c r="D304" s="41">
        <v>122018.56582125</v>
      </c>
      <c r="E304" s="15">
        <v>0</v>
      </c>
      <c r="F304" s="461">
        <v>3226816.6783212498</v>
      </c>
    </row>
    <row r="305" spans="1:11" x14ac:dyDescent="0.25">
      <c r="A305" s="460">
        <v>90000851</v>
      </c>
      <c r="B305" s="36" t="s">
        <v>307</v>
      </c>
      <c r="C305" s="41">
        <v>6006591.3497500001</v>
      </c>
      <c r="D305" s="41">
        <v>236059.040045175</v>
      </c>
      <c r="E305" s="15">
        <v>0</v>
      </c>
      <c r="F305" s="461">
        <v>6242650.3897951748</v>
      </c>
    </row>
    <row r="306" spans="1:11" x14ac:dyDescent="0.25">
      <c r="A306" s="460">
        <v>90000901</v>
      </c>
      <c r="B306" s="36" t="s">
        <v>1036</v>
      </c>
      <c r="C306" s="41">
        <v>6006950</v>
      </c>
      <c r="D306" s="41">
        <v>236073.13500000001</v>
      </c>
      <c r="E306" s="15">
        <v>0</v>
      </c>
      <c r="F306" s="461">
        <v>6243023.1349999998</v>
      </c>
    </row>
    <row r="307" spans="1:11" x14ac:dyDescent="0.25">
      <c r="A307" s="460">
        <v>90001171</v>
      </c>
      <c r="B307" s="36" t="s">
        <v>308</v>
      </c>
      <c r="C307" s="41">
        <v>1616222.9</v>
      </c>
      <c r="D307" s="41">
        <v>63517.559970000002</v>
      </c>
      <c r="E307" s="15">
        <v>0</v>
      </c>
      <c r="F307" s="461">
        <v>1679740.45997</v>
      </c>
    </row>
    <row r="308" spans="1:11" x14ac:dyDescent="0.25">
      <c r="A308" s="460">
        <v>90001361</v>
      </c>
      <c r="B308" s="38" t="s">
        <v>309</v>
      </c>
      <c r="C308" s="41">
        <v>3250820</v>
      </c>
      <c r="D308" s="41">
        <v>127757.22600000001</v>
      </c>
      <c r="E308" s="15">
        <v>0</v>
      </c>
      <c r="F308" s="461">
        <v>3378577.2259999998</v>
      </c>
    </row>
    <row r="309" spans="1:11" x14ac:dyDescent="0.25">
      <c r="A309" s="460">
        <v>90001481</v>
      </c>
      <c r="B309" s="38" t="s">
        <v>310</v>
      </c>
      <c r="C309" s="41">
        <v>7906206.25</v>
      </c>
      <c r="D309" s="41">
        <v>310713.90562500001</v>
      </c>
      <c r="E309" s="15">
        <v>0</v>
      </c>
      <c r="F309" s="461">
        <v>8216920.1556249997</v>
      </c>
    </row>
    <row r="310" spans="1:11" x14ac:dyDescent="0.25">
      <c r="A310" s="460">
        <v>90001791</v>
      </c>
      <c r="B310" s="38" t="s">
        <v>311</v>
      </c>
      <c r="C310" s="41">
        <v>6745451.5</v>
      </c>
      <c r="D310" s="41">
        <v>265096.24395000003</v>
      </c>
      <c r="E310" s="15">
        <v>0</v>
      </c>
      <c r="F310" s="461">
        <v>7010547.74395</v>
      </c>
    </row>
    <row r="311" spans="1:11" x14ac:dyDescent="0.25">
      <c r="A311" s="460">
        <v>90001801</v>
      </c>
      <c r="B311" s="38" t="s">
        <v>312</v>
      </c>
      <c r="C311" s="41">
        <v>5597064</v>
      </c>
      <c r="D311" s="41">
        <v>219964.6152</v>
      </c>
      <c r="E311" s="15">
        <v>0</v>
      </c>
      <c r="F311" s="461">
        <v>5817028.6151999999</v>
      </c>
    </row>
    <row r="312" spans="1:11" x14ac:dyDescent="0.25">
      <c r="A312" s="460">
        <v>90002401</v>
      </c>
      <c r="B312" s="38" t="s">
        <v>313</v>
      </c>
      <c r="C312" s="41">
        <v>6651813.75</v>
      </c>
      <c r="D312" s="41">
        <v>261416.280375</v>
      </c>
      <c r="E312" s="15">
        <v>0</v>
      </c>
      <c r="F312" s="461">
        <v>6913230.0303750001</v>
      </c>
    </row>
    <row r="313" spans="1:11" x14ac:dyDescent="0.25">
      <c r="A313" s="460">
        <v>90003031</v>
      </c>
      <c r="B313" s="38" t="s">
        <v>314</v>
      </c>
      <c r="C313" s="41">
        <v>8248955.75</v>
      </c>
      <c r="D313" s="41">
        <v>324183.96097499999</v>
      </c>
      <c r="E313" s="15">
        <v>0</v>
      </c>
      <c r="F313" s="461">
        <v>8573139.7109750006</v>
      </c>
    </row>
    <row r="314" spans="1:11" x14ac:dyDescent="0.25">
      <c r="A314" s="460">
        <v>90003941</v>
      </c>
      <c r="B314" s="38" t="s">
        <v>1037</v>
      </c>
      <c r="C314" s="41">
        <v>4619079.5375000006</v>
      </c>
      <c r="D314" s="41">
        <v>181529.82582375003</v>
      </c>
      <c r="E314" s="15">
        <v>0</v>
      </c>
      <c r="F314" s="461">
        <v>4800609.3633237509</v>
      </c>
    </row>
    <row r="315" spans="1:11" x14ac:dyDescent="0.25">
      <c r="A315" s="460">
        <v>90004041</v>
      </c>
      <c r="B315" s="38" t="s">
        <v>719</v>
      </c>
      <c r="C315" s="41">
        <v>9330206.75</v>
      </c>
      <c r="D315" s="41">
        <v>366677.125275</v>
      </c>
      <c r="E315" s="15">
        <v>0</v>
      </c>
      <c r="F315" s="461">
        <v>9696883.8752750009</v>
      </c>
    </row>
    <row r="316" spans="1:11" x14ac:dyDescent="0.25">
      <c r="A316" s="460">
        <v>90004951</v>
      </c>
      <c r="B316" s="38" t="s">
        <v>1038</v>
      </c>
      <c r="C316" s="41">
        <v>2147749.6375000002</v>
      </c>
      <c r="D316" s="41">
        <v>84406.560753750004</v>
      </c>
      <c r="E316" s="15">
        <v>0</v>
      </c>
      <c r="F316" s="461">
        <v>2232156.1982537503</v>
      </c>
    </row>
    <row r="317" spans="1:11" x14ac:dyDescent="0.25">
      <c r="A317" s="460">
        <v>90004961</v>
      </c>
      <c r="B317" s="38" t="s">
        <v>315</v>
      </c>
      <c r="C317" s="41">
        <v>4399737.5250000004</v>
      </c>
      <c r="D317" s="41">
        <v>172909.68473250003</v>
      </c>
      <c r="E317" s="15">
        <v>0</v>
      </c>
      <c r="F317" s="461">
        <v>4572647.2097325008</v>
      </c>
    </row>
    <row r="318" spans="1:11" s="45" customFormat="1" x14ac:dyDescent="0.25">
      <c r="A318" s="460">
        <v>90006471</v>
      </c>
      <c r="B318" s="38" t="s">
        <v>316</v>
      </c>
      <c r="C318" s="41">
        <v>6289630</v>
      </c>
      <c r="D318" s="41">
        <v>247182.459</v>
      </c>
      <c r="E318" s="15">
        <v>0</v>
      </c>
      <c r="F318" s="461">
        <v>6536812.4589999998</v>
      </c>
      <c r="G318" s="112"/>
      <c r="H318" s="112"/>
      <c r="I318" s="112"/>
      <c r="J318" s="112"/>
      <c r="K318" s="112"/>
    </row>
    <row r="319" spans="1:11" s="45" customFormat="1" x14ac:dyDescent="0.25">
      <c r="A319" s="460">
        <v>90007291</v>
      </c>
      <c r="B319" s="38" t="s">
        <v>1039</v>
      </c>
      <c r="C319" s="41">
        <v>5410318.5249999994</v>
      </c>
      <c r="D319" s="41">
        <v>212625.5180325</v>
      </c>
      <c r="E319" s="15">
        <v>0</v>
      </c>
      <c r="F319" s="461">
        <v>5622944.043032499</v>
      </c>
      <c r="G319" s="112"/>
      <c r="H319" s="112"/>
      <c r="I319" s="112"/>
      <c r="J319" s="112"/>
      <c r="K319" s="112"/>
    </row>
    <row r="320" spans="1:11" x14ac:dyDescent="0.25">
      <c r="A320" s="460">
        <v>90008441</v>
      </c>
      <c r="B320" s="38" t="s">
        <v>317</v>
      </c>
      <c r="C320" s="41">
        <v>4763158</v>
      </c>
      <c r="D320" s="41">
        <v>187192.10940000002</v>
      </c>
      <c r="E320" s="15">
        <v>0</v>
      </c>
      <c r="F320" s="461">
        <v>4950350.1094000004</v>
      </c>
    </row>
    <row r="321" spans="1:6" x14ac:dyDescent="0.25">
      <c r="A321" s="460">
        <v>90031161</v>
      </c>
      <c r="B321" s="38" t="s">
        <v>318</v>
      </c>
      <c r="C321" s="41">
        <v>1002277.2749999999</v>
      </c>
      <c r="D321" s="41">
        <v>39389.496907499997</v>
      </c>
      <c r="E321" s="15">
        <v>0</v>
      </c>
      <c r="F321" s="461">
        <v>1041666.7719074999</v>
      </c>
    </row>
    <row r="322" spans="1:6" x14ac:dyDescent="0.25">
      <c r="A322" s="460">
        <v>90032731</v>
      </c>
      <c r="B322" s="38" t="s">
        <v>319</v>
      </c>
      <c r="C322" s="41">
        <v>689032.5</v>
      </c>
      <c r="D322" s="41">
        <v>27078.97725</v>
      </c>
      <c r="E322" s="15">
        <v>0</v>
      </c>
      <c r="F322" s="461">
        <v>716111.47725</v>
      </c>
    </row>
    <row r="323" spans="1:6" x14ac:dyDescent="0.25">
      <c r="A323" s="460">
        <v>90033141</v>
      </c>
      <c r="B323" s="38" t="s">
        <v>320</v>
      </c>
      <c r="C323" s="41">
        <v>291513.75</v>
      </c>
      <c r="D323" s="41">
        <v>11456.490375000001</v>
      </c>
      <c r="E323" s="15">
        <v>0</v>
      </c>
      <c r="F323" s="461">
        <v>302970.24037499999</v>
      </c>
    </row>
    <row r="324" spans="1:6" x14ac:dyDescent="0.25">
      <c r="A324" s="460">
        <v>90034021</v>
      </c>
      <c r="B324" s="38" t="s">
        <v>700</v>
      </c>
      <c r="C324" s="41">
        <v>7081134</v>
      </c>
      <c r="D324" s="41">
        <v>278288.5662</v>
      </c>
      <c r="E324" s="15">
        <v>0</v>
      </c>
      <c r="F324" s="461">
        <v>7359422.5662000002</v>
      </c>
    </row>
    <row r="325" spans="1:6" x14ac:dyDescent="0.25">
      <c r="A325" s="460">
        <v>90034091</v>
      </c>
      <c r="B325" s="38" t="s">
        <v>321</v>
      </c>
      <c r="C325" s="41">
        <v>431087</v>
      </c>
      <c r="D325" s="41">
        <v>16941.719100000002</v>
      </c>
      <c r="E325" s="15">
        <v>0</v>
      </c>
      <c r="F325" s="461">
        <v>448028.71909999999</v>
      </c>
    </row>
    <row r="326" spans="1:6" x14ac:dyDescent="0.25">
      <c r="A326" s="460">
        <v>90034101</v>
      </c>
      <c r="B326" s="38" t="s">
        <v>322</v>
      </c>
      <c r="C326" s="41">
        <v>739119.86250000005</v>
      </c>
      <c r="D326" s="41">
        <v>29047.410596250003</v>
      </c>
      <c r="E326" s="15">
        <v>0</v>
      </c>
      <c r="F326" s="461">
        <v>768167.27309625002</v>
      </c>
    </row>
    <row r="327" spans="1:6" x14ac:dyDescent="0.25">
      <c r="A327" s="460">
        <v>90035101</v>
      </c>
      <c r="B327" s="38" t="s">
        <v>323</v>
      </c>
      <c r="C327" s="41">
        <v>3473941.9741249997</v>
      </c>
      <c r="D327" s="41">
        <v>136525.9195831125</v>
      </c>
      <c r="E327" s="15">
        <v>0</v>
      </c>
      <c r="F327" s="461">
        <v>3610467.8937081122</v>
      </c>
    </row>
    <row r="328" spans="1:6" x14ac:dyDescent="0.25">
      <c r="A328" s="460">
        <v>90035401</v>
      </c>
      <c r="B328" s="38" t="s">
        <v>324</v>
      </c>
      <c r="C328" s="41">
        <v>2109764.5125000002</v>
      </c>
      <c r="D328" s="41">
        <v>82913.745341250004</v>
      </c>
      <c r="E328" s="15">
        <v>0</v>
      </c>
      <c r="F328" s="461">
        <v>2192678.2578412504</v>
      </c>
    </row>
    <row r="329" spans="1:6" x14ac:dyDescent="0.25">
      <c r="A329" s="460">
        <v>90035411</v>
      </c>
      <c r="B329" s="38" t="s">
        <v>1040</v>
      </c>
      <c r="C329" s="41">
        <v>1601293.8624999998</v>
      </c>
      <c r="D329" s="41">
        <v>62930.848796249993</v>
      </c>
      <c r="E329" s="15">
        <v>0</v>
      </c>
      <c r="F329" s="461">
        <v>1664224.7112962499</v>
      </c>
    </row>
    <row r="330" spans="1:6" x14ac:dyDescent="0.25">
      <c r="A330" s="460">
        <v>90035421</v>
      </c>
      <c r="B330" s="38" t="s">
        <v>325</v>
      </c>
      <c r="C330" s="41">
        <v>1248385.55</v>
      </c>
      <c r="D330" s="41">
        <v>49061.552114999999</v>
      </c>
      <c r="E330" s="15">
        <v>0</v>
      </c>
      <c r="F330" s="461">
        <v>1297447.1021150001</v>
      </c>
    </row>
    <row r="331" spans="1:6" x14ac:dyDescent="0.25">
      <c r="A331" s="460">
        <v>90035431</v>
      </c>
      <c r="B331" s="38" t="s">
        <v>1041</v>
      </c>
      <c r="C331" s="41">
        <v>1408806.45</v>
      </c>
      <c r="D331" s="41">
        <v>55366.093484999998</v>
      </c>
      <c r="E331" s="15">
        <v>0</v>
      </c>
      <c r="F331" s="461">
        <v>1464172.543485</v>
      </c>
    </row>
    <row r="332" spans="1:6" x14ac:dyDescent="0.25">
      <c r="A332" s="460">
        <v>90035441</v>
      </c>
      <c r="B332" s="38" t="s">
        <v>326</v>
      </c>
      <c r="C332" s="41">
        <v>1859416.0375000001</v>
      </c>
      <c r="D332" s="41">
        <v>73075.050273750006</v>
      </c>
      <c r="E332" s="15">
        <v>0</v>
      </c>
      <c r="F332" s="461">
        <v>1932491.0877737501</v>
      </c>
    </row>
    <row r="333" spans="1:6" x14ac:dyDescent="0.25">
      <c r="A333" s="460">
        <v>90035451</v>
      </c>
      <c r="B333" s="38" t="s">
        <v>327</v>
      </c>
      <c r="C333" s="41">
        <v>881608.25</v>
      </c>
      <c r="D333" s="41">
        <v>34647.204225000001</v>
      </c>
      <c r="E333" s="15">
        <v>0</v>
      </c>
      <c r="F333" s="461">
        <v>916255.45422499999</v>
      </c>
    </row>
    <row r="334" spans="1:6" x14ac:dyDescent="0.25">
      <c r="A334" s="460">
        <v>90035461</v>
      </c>
      <c r="B334" s="38" t="s">
        <v>1042</v>
      </c>
      <c r="C334" s="41">
        <v>1076745.7874999999</v>
      </c>
      <c r="D334" s="41">
        <v>42316.109448749994</v>
      </c>
      <c r="E334" s="15">
        <v>0</v>
      </c>
      <c r="F334" s="461">
        <v>1119061.8969487499</v>
      </c>
    </row>
    <row r="335" spans="1:6" x14ac:dyDescent="0.25">
      <c r="A335" s="460">
        <v>90035471</v>
      </c>
      <c r="B335" s="38" t="s">
        <v>328</v>
      </c>
      <c r="C335" s="41">
        <v>1030015.25</v>
      </c>
      <c r="D335" s="41">
        <v>40479.599325000003</v>
      </c>
      <c r="E335" s="15">
        <v>0</v>
      </c>
      <c r="F335" s="461">
        <v>1070494.8493250001</v>
      </c>
    </row>
    <row r="336" spans="1:6" x14ac:dyDescent="0.25">
      <c r="A336" s="460">
        <v>90035481</v>
      </c>
      <c r="B336" s="38" t="s">
        <v>329</v>
      </c>
      <c r="C336" s="41">
        <v>2075489.5625</v>
      </c>
      <c r="D336" s="41">
        <v>81566.73980625</v>
      </c>
      <c r="E336" s="15">
        <v>0</v>
      </c>
      <c r="F336" s="461">
        <v>2157056.3023062502</v>
      </c>
    </row>
    <row r="337" spans="1:6" x14ac:dyDescent="0.25">
      <c r="A337" s="460">
        <v>90035491</v>
      </c>
      <c r="B337" s="38" t="s">
        <v>330</v>
      </c>
      <c r="C337" s="41">
        <v>2103315.875</v>
      </c>
      <c r="D337" s="41">
        <v>82660.3138875</v>
      </c>
      <c r="E337" s="15">
        <v>0</v>
      </c>
      <c r="F337" s="461">
        <v>2185976.1888875002</v>
      </c>
    </row>
    <row r="338" spans="1:6" x14ac:dyDescent="0.25">
      <c r="A338" s="460">
        <v>90035501</v>
      </c>
      <c r="B338" s="38" t="s">
        <v>331</v>
      </c>
      <c r="C338" s="41">
        <v>821538.75</v>
      </c>
      <c r="D338" s="41">
        <v>32286.472875000003</v>
      </c>
      <c r="E338" s="15">
        <v>0</v>
      </c>
      <c r="F338" s="461">
        <v>853825.22287499998</v>
      </c>
    </row>
    <row r="339" spans="1:6" x14ac:dyDescent="0.25">
      <c r="A339" s="460">
        <v>90035521</v>
      </c>
      <c r="B339" s="38" t="s">
        <v>332</v>
      </c>
      <c r="C339" s="41">
        <v>5858189.6500000004</v>
      </c>
      <c r="D339" s="41">
        <v>230226.85324500003</v>
      </c>
      <c r="E339" s="15">
        <v>0</v>
      </c>
      <c r="F339" s="461">
        <v>6088416.5032450007</v>
      </c>
    </row>
    <row r="340" spans="1:6" x14ac:dyDescent="0.25">
      <c r="A340" s="460">
        <v>90035531</v>
      </c>
      <c r="B340" s="38" t="s">
        <v>333</v>
      </c>
      <c r="C340" s="41">
        <v>1051216.25</v>
      </c>
      <c r="D340" s="41">
        <v>41312.798625000003</v>
      </c>
      <c r="E340" s="15">
        <v>0</v>
      </c>
      <c r="F340" s="461">
        <v>1092529.0486250001</v>
      </c>
    </row>
    <row r="341" spans="1:6" x14ac:dyDescent="0.25">
      <c r="A341" s="460">
        <v>90035541</v>
      </c>
      <c r="B341" s="38" t="s">
        <v>334</v>
      </c>
      <c r="C341" s="41">
        <v>2125488.5874999999</v>
      </c>
      <c r="D341" s="41">
        <v>83531.701488749997</v>
      </c>
      <c r="E341" s="15">
        <v>0</v>
      </c>
      <c r="F341" s="461">
        <v>2209020.28898875</v>
      </c>
    </row>
    <row r="342" spans="1:6" x14ac:dyDescent="0.25">
      <c r="A342" s="460">
        <v>90035551</v>
      </c>
      <c r="B342" s="38" t="s">
        <v>1043</v>
      </c>
      <c r="C342" s="41">
        <v>1447586.6125</v>
      </c>
      <c r="D342" s="41">
        <v>56890.153871250004</v>
      </c>
      <c r="E342" s="15">
        <v>0</v>
      </c>
      <c r="F342" s="461">
        <v>1504476.7663712502</v>
      </c>
    </row>
    <row r="343" spans="1:6" x14ac:dyDescent="0.25">
      <c r="A343" s="460">
        <v>90036381</v>
      </c>
      <c r="B343" s="38" t="s">
        <v>335</v>
      </c>
      <c r="C343" s="41">
        <v>2187324.8374999999</v>
      </c>
      <c r="D343" s="41">
        <v>85961.866113750002</v>
      </c>
      <c r="E343" s="15">
        <v>0</v>
      </c>
      <c r="F343" s="461">
        <v>2273286.7036137497</v>
      </c>
    </row>
    <row r="344" spans="1:6" x14ac:dyDescent="0.25">
      <c r="A344" s="460">
        <v>90036811</v>
      </c>
      <c r="B344" s="38" t="s">
        <v>336</v>
      </c>
      <c r="C344" s="41">
        <v>4668813.55</v>
      </c>
      <c r="D344" s="41">
        <v>183484.372515</v>
      </c>
      <c r="E344" s="15">
        <v>0</v>
      </c>
      <c r="F344" s="461">
        <v>4852297.9225150002</v>
      </c>
    </row>
    <row r="345" spans="1:6" x14ac:dyDescent="0.25">
      <c r="A345" s="460">
        <v>90037151</v>
      </c>
      <c r="B345" s="38" t="s">
        <v>337</v>
      </c>
      <c r="C345" s="41">
        <v>1550941.4875</v>
      </c>
      <c r="D345" s="41">
        <v>60952.000458750001</v>
      </c>
      <c r="E345" s="15">
        <v>0</v>
      </c>
      <c r="F345" s="461">
        <v>1611893.48795875</v>
      </c>
    </row>
    <row r="346" spans="1:6" x14ac:dyDescent="0.25">
      <c r="A346" s="460">
        <v>90037171</v>
      </c>
      <c r="B346" s="38" t="s">
        <v>338</v>
      </c>
      <c r="C346" s="41">
        <v>980369.57500000007</v>
      </c>
      <c r="D346" s="41">
        <v>38528.524297500007</v>
      </c>
      <c r="E346" s="15">
        <v>0</v>
      </c>
      <c r="F346" s="461">
        <v>1018898.0992975001</v>
      </c>
    </row>
    <row r="347" spans="1:6" x14ac:dyDescent="0.25">
      <c r="A347" s="460">
        <v>90037181</v>
      </c>
      <c r="B347" s="38" t="s">
        <v>1044</v>
      </c>
      <c r="C347" s="41">
        <v>3032008.0125000002</v>
      </c>
      <c r="D347" s="41">
        <v>119157.91489125001</v>
      </c>
      <c r="E347" s="15">
        <v>0</v>
      </c>
      <c r="F347" s="461">
        <v>3151165.9273912502</v>
      </c>
    </row>
    <row r="348" spans="1:6" x14ac:dyDescent="0.25">
      <c r="A348" s="460">
        <v>90037191</v>
      </c>
      <c r="B348" s="38" t="s">
        <v>339</v>
      </c>
      <c r="C348" s="41">
        <v>1734948.4999999998</v>
      </c>
      <c r="D348" s="41">
        <v>68183.476049999997</v>
      </c>
      <c r="E348" s="15">
        <v>0</v>
      </c>
      <c r="F348" s="461">
        <v>1803131.9760499997</v>
      </c>
    </row>
    <row r="349" spans="1:6" x14ac:dyDescent="0.25">
      <c r="A349" s="460">
        <v>90037251</v>
      </c>
      <c r="B349" s="38" t="s">
        <v>340</v>
      </c>
      <c r="C349" s="41">
        <v>5252812.7625000002</v>
      </c>
      <c r="D349" s="41">
        <v>206435.54156625</v>
      </c>
      <c r="E349" s="15">
        <v>0</v>
      </c>
      <c r="F349" s="461">
        <v>5459248.3040662501</v>
      </c>
    </row>
    <row r="350" spans="1:6" x14ac:dyDescent="0.25">
      <c r="A350" s="460">
        <v>90037591</v>
      </c>
      <c r="B350" s="38" t="s">
        <v>341</v>
      </c>
      <c r="C350" s="41">
        <v>3476964</v>
      </c>
      <c r="D350" s="41">
        <v>136644.68520000001</v>
      </c>
      <c r="E350" s="15">
        <v>0</v>
      </c>
      <c r="F350" s="461">
        <v>3613608.6852000002</v>
      </c>
    </row>
    <row r="351" spans="1:6" x14ac:dyDescent="0.25">
      <c r="A351" s="460">
        <v>90037841</v>
      </c>
      <c r="B351" s="38" t="s">
        <v>1045</v>
      </c>
      <c r="C351" s="41">
        <v>857227.1</v>
      </c>
      <c r="D351" s="41">
        <v>33689.025029999997</v>
      </c>
      <c r="E351" s="15">
        <v>0</v>
      </c>
      <c r="F351" s="461">
        <v>890916.12503</v>
      </c>
    </row>
    <row r="352" spans="1:6" x14ac:dyDescent="0.25">
      <c r="A352" s="460">
        <v>90037851</v>
      </c>
      <c r="B352" s="38" t="s">
        <v>342</v>
      </c>
      <c r="C352" s="41">
        <v>770303</v>
      </c>
      <c r="D352" s="41">
        <v>30272.907900000002</v>
      </c>
      <c r="E352" s="15">
        <v>0</v>
      </c>
      <c r="F352" s="461">
        <v>800575.90789999999</v>
      </c>
    </row>
    <row r="353" spans="1:6" x14ac:dyDescent="0.25">
      <c r="A353" s="460">
        <v>90037861</v>
      </c>
      <c r="B353" s="38" t="s">
        <v>343</v>
      </c>
      <c r="C353" s="41">
        <v>1665426.8875</v>
      </c>
      <c r="D353" s="41">
        <v>65451.27667875</v>
      </c>
      <c r="E353" s="15">
        <v>0</v>
      </c>
      <c r="F353" s="461">
        <v>1730878.16417875</v>
      </c>
    </row>
    <row r="354" spans="1:6" x14ac:dyDescent="0.25">
      <c r="A354" s="460">
        <v>90037981</v>
      </c>
      <c r="B354" s="38" t="s">
        <v>344</v>
      </c>
      <c r="C354" s="41">
        <v>2545975.0874999999</v>
      </c>
      <c r="D354" s="41">
        <v>100056.82093875</v>
      </c>
      <c r="E354" s="15">
        <v>0</v>
      </c>
      <c r="F354" s="461">
        <v>2646031.9084387501</v>
      </c>
    </row>
    <row r="355" spans="1:6" x14ac:dyDescent="0.25">
      <c r="A355" s="460">
        <v>90037991</v>
      </c>
      <c r="B355" s="38" t="s">
        <v>345</v>
      </c>
      <c r="C355" s="41">
        <v>1166585.0249999999</v>
      </c>
      <c r="D355" s="41">
        <v>45846.791482499997</v>
      </c>
      <c r="E355" s="15">
        <v>0</v>
      </c>
      <c r="F355" s="461">
        <v>1212431.8164824999</v>
      </c>
    </row>
    <row r="356" spans="1:6" x14ac:dyDescent="0.25">
      <c r="A356" s="460">
        <v>90038081</v>
      </c>
      <c r="B356" s="38" t="s">
        <v>346</v>
      </c>
      <c r="C356" s="41">
        <v>1367464.5</v>
      </c>
      <c r="D356" s="41">
        <v>53741.354850000003</v>
      </c>
      <c r="E356" s="15">
        <v>0</v>
      </c>
      <c r="F356" s="461">
        <v>1421205.85485</v>
      </c>
    </row>
    <row r="357" spans="1:6" x14ac:dyDescent="0.25">
      <c r="A357" s="460">
        <v>90038581</v>
      </c>
      <c r="B357" s="38" t="s">
        <v>347</v>
      </c>
      <c r="C357" s="41">
        <v>344516.25</v>
      </c>
      <c r="D357" s="41">
        <v>13539.488625</v>
      </c>
      <c r="E357" s="15">
        <v>0</v>
      </c>
      <c r="F357" s="461">
        <v>358055.738625</v>
      </c>
    </row>
    <row r="358" spans="1:6" x14ac:dyDescent="0.25">
      <c r="A358" s="460">
        <v>90038611</v>
      </c>
      <c r="B358" s="38" t="s">
        <v>348</v>
      </c>
      <c r="C358" s="41">
        <v>938144.25</v>
      </c>
      <c r="D358" s="41">
        <v>36869.069025000004</v>
      </c>
      <c r="E358" s="15">
        <v>0</v>
      </c>
      <c r="F358" s="461">
        <v>975013.31902499998</v>
      </c>
    </row>
    <row r="359" spans="1:6" x14ac:dyDescent="0.25">
      <c r="A359" s="460">
        <v>90038691</v>
      </c>
      <c r="B359" s="38" t="s">
        <v>349</v>
      </c>
      <c r="C359" s="41">
        <v>388685</v>
      </c>
      <c r="D359" s="41">
        <v>15275.3205</v>
      </c>
      <c r="E359" s="15">
        <v>0</v>
      </c>
      <c r="F359" s="461">
        <v>403960.32049999997</v>
      </c>
    </row>
    <row r="360" spans="1:6" x14ac:dyDescent="0.25">
      <c r="A360" s="460">
        <v>90053421</v>
      </c>
      <c r="B360" s="38" t="s">
        <v>1046</v>
      </c>
      <c r="C360" s="41">
        <v>7561690</v>
      </c>
      <c r="D360" s="41">
        <v>297174.41700000002</v>
      </c>
      <c r="E360" s="15">
        <v>0</v>
      </c>
      <c r="F360" s="461">
        <v>7858864.4170000004</v>
      </c>
    </row>
    <row r="361" spans="1:6" x14ac:dyDescent="0.25">
      <c r="A361" s="460">
        <v>90053431</v>
      </c>
      <c r="B361" s="38" t="s">
        <v>731</v>
      </c>
      <c r="C361" s="41">
        <v>8404429.75</v>
      </c>
      <c r="D361" s="41">
        <v>330294.08917500003</v>
      </c>
      <c r="E361" s="15">
        <v>0</v>
      </c>
      <c r="F361" s="461">
        <v>8734723.8391750008</v>
      </c>
    </row>
    <row r="362" spans="1:6" x14ac:dyDescent="0.25">
      <c r="A362" s="460">
        <v>90000842</v>
      </c>
      <c r="B362" s="38" t="s">
        <v>350</v>
      </c>
      <c r="C362" s="41">
        <v>6076250.7687499998</v>
      </c>
      <c r="D362" s="41">
        <v>0</v>
      </c>
      <c r="E362" s="15">
        <v>0</v>
      </c>
      <c r="F362" s="461">
        <v>6076250.7687499998</v>
      </c>
    </row>
    <row r="363" spans="1:6" x14ac:dyDescent="0.25">
      <c r="A363" s="460">
        <v>90000872</v>
      </c>
      <c r="B363" s="38" t="s">
        <v>351</v>
      </c>
      <c r="C363" s="41">
        <v>5491087.2680000002</v>
      </c>
      <c r="D363" s="41">
        <v>0</v>
      </c>
      <c r="E363" s="15">
        <v>0</v>
      </c>
      <c r="F363" s="461">
        <v>5491087.2680000002</v>
      </c>
    </row>
    <row r="364" spans="1:6" x14ac:dyDescent="0.25">
      <c r="A364" s="460">
        <v>90037822</v>
      </c>
      <c r="B364" s="38" t="s">
        <v>1047</v>
      </c>
      <c r="C364" s="41">
        <v>2321804.5472499998</v>
      </c>
      <c r="D364" s="41">
        <v>0</v>
      </c>
      <c r="E364" s="15">
        <v>0</v>
      </c>
      <c r="F364" s="461">
        <v>2321804.5472499998</v>
      </c>
    </row>
    <row r="365" spans="1:6" x14ac:dyDescent="0.25">
      <c r="A365" s="460">
        <v>90038382</v>
      </c>
      <c r="B365" s="38" t="s">
        <v>353</v>
      </c>
      <c r="C365" s="41">
        <v>3343162.7222499996</v>
      </c>
      <c r="D365" s="41">
        <v>0</v>
      </c>
      <c r="E365" s="15">
        <v>0</v>
      </c>
      <c r="F365" s="461">
        <v>3343162.7222499996</v>
      </c>
    </row>
    <row r="366" spans="1:6" x14ac:dyDescent="0.25">
      <c r="A366" s="460">
        <v>90053342</v>
      </c>
      <c r="B366" s="38" t="s">
        <v>352</v>
      </c>
      <c r="C366" s="41">
        <v>876873.35999999952</v>
      </c>
      <c r="D366" s="41">
        <v>0</v>
      </c>
      <c r="E366" s="15">
        <v>0</v>
      </c>
      <c r="F366" s="461">
        <v>876873.35999999952</v>
      </c>
    </row>
    <row r="367" spans="1:6" x14ac:dyDescent="0.25">
      <c r="A367" s="460">
        <v>90053456</v>
      </c>
      <c r="B367" s="38" t="s">
        <v>732</v>
      </c>
      <c r="C367" s="41">
        <v>952366.58750000002</v>
      </c>
      <c r="D367" s="41">
        <v>0</v>
      </c>
      <c r="E367" s="15">
        <v>0</v>
      </c>
      <c r="F367" s="461">
        <v>952366.58750000002</v>
      </c>
    </row>
    <row r="368" spans="1:6" x14ac:dyDescent="0.25">
      <c r="A368" s="460">
        <v>90000837</v>
      </c>
      <c r="B368" s="38" t="s">
        <v>691</v>
      </c>
      <c r="C368" s="41">
        <v>13923686.080000006</v>
      </c>
      <c r="D368" s="41">
        <v>547200.86294400028</v>
      </c>
      <c r="E368" s="15">
        <v>0</v>
      </c>
      <c r="F368" s="461">
        <v>14470886.942944005</v>
      </c>
    </row>
    <row r="369" spans="1:15" x14ac:dyDescent="0.25">
      <c r="A369" s="460">
        <v>90002047</v>
      </c>
      <c r="B369" s="38" t="s">
        <v>692</v>
      </c>
      <c r="C369" s="41">
        <v>7725785.7399999993</v>
      </c>
      <c r="D369" s="41">
        <v>303623.37958199997</v>
      </c>
      <c r="E369" s="15">
        <v>0</v>
      </c>
      <c r="F369" s="461">
        <v>8029409.1195819993</v>
      </c>
    </row>
    <row r="370" spans="1:15" x14ac:dyDescent="0.25">
      <c r="A370" s="460">
        <v>90005997</v>
      </c>
      <c r="B370" s="38" t="s">
        <v>693</v>
      </c>
      <c r="C370" s="41">
        <v>8051291.7599999998</v>
      </c>
      <c r="D370" s="41">
        <v>316415.766168</v>
      </c>
      <c r="E370" s="15">
        <v>0</v>
      </c>
      <c r="F370" s="461">
        <v>8367707.526168</v>
      </c>
    </row>
    <row r="371" spans="1:15" x14ac:dyDescent="0.25">
      <c r="A371" s="460">
        <v>90008177</v>
      </c>
      <c r="B371" s="38" t="s">
        <v>701</v>
      </c>
      <c r="C371" s="41">
        <v>6931949.629999999</v>
      </c>
      <c r="D371" s="41">
        <v>272425.620459</v>
      </c>
      <c r="E371" s="15">
        <v>0</v>
      </c>
      <c r="F371" s="461">
        <v>7204375.2504589986</v>
      </c>
    </row>
    <row r="372" spans="1:15" x14ac:dyDescent="0.25">
      <c r="A372" s="460">
        <v>90008367</v>
      </c>
      <c r="B372" s="38" t="s">
        <v>694</v>
      </c>
      <c r="C372" s="41">
        <v>9693768.5649999995</v>
      </c>
      <c r="D372" s="41">
        <v>380965.1046045</v>
      </c>
      <c r="E372" s="15">
        <v>0</v>
      </c>
      <c r="F372" s="461">
        <v>10074733.669604499</v>
      </c>
    </row>
    <row r="373" spans="1:15" x14ac:dyDescent="0.25">
      <c r="A373" s="460">
        <v>90008987</v>
      </c>
      <c r="B373" s="38" t="s">
        <v>695</v>
      </c>
      <c r="C373" s="41">
        <v>5199792.5949999988</v>
      </c>
      <c r="D373" s="41">
        <v>204351.84898349995</v>
      </c>
      <c r="E373" s="15">
        <v>0</v>
      </c>
      <c r="F373" s="461">
        <v>5404144.443983499</v>
      </c>
    </row>
    <row r="374" spans="1:15" s="45" customFormat="1" x14ac:dyDescent="0.25">
      <c r="A374" s="460">
        <v>90038737</v>
      </c>
      <c r="B374" s="38" t="s">
        <v>354</v>
      </c>
      <c r="C374" s="41">
        <v>9843235.6149999984</v>
      </c>
      <c r="D374" s="41">
        <v>386839.15966949996</v>
      </c>
      <c r="E374" s="15">
        <v>0</v>
      </c>
      <c r="F374" s="461">
        <v>10230074.774669498</v>
      </c>
      <c r="G374" s="112"/>
      <c r="H374" s="112"/>
      <c r="I374" s="112"/>
      <c r="J374" s="112"/>
      <c r="K374" s="112"/>
    </row>
    <row r="375" spans="1:15" x14ac:dyDescent="0.25">
      <c r="A375" s="460">
        <v>90042287</v>
      </c>
      <c r="B375" s="38" t="s">
        <v>696</v>
      </c>
      <c r="C375" s="41">
        <v>5294455.0599999996</v>
      </c>
      <c r="D375" s="41">
        <v>208072.083858</v>
      </c>
      <c r="E375" s="15">
        <v>0</v>
      </c>
      <c r="F375" s="461">
        <v>5502527.1438579997</v>
      </c>
    </row>
    <row r="376" spans="1:15" x14ac:dyDescent="0.25">
      <c r="A376" s="465"/>
      <c r="B376" s="38"/>
      <c r="F376" s="26"/>
    </row>
    <row r="377" spans="1:15" x14ac:dyDescent="0.25">
      <c r="A377" s="465"/>
      <c r="B377" s="38"/>
      <c r="F377" s="26"/>
    </row>
    <row r="378" spans="1:15" x14ac:dyDescent="0.25">
      <c r="A378" s="465"/>
      <c r="B378" s="38"/>
      <c r="F378" s="26"/>
    </row>
    <row r="379" spans="1:15" x14ac:dyDescent="0.25">
      <c r="A379" s="465"/>
      <c r="B379" s="38"/>
      <c r="F379" s="26"/>
    </row>
    <row r="380" spans="1:15" x14ac:dyDescent="0.25">
      <c r="A380" s="465"/>
      <c r="B380" s="38"/>
      <c r="F380" s="26"/>
    </row>
    <row r="381" spans="1:15" x14ac:dyDescent="0.25">
      <c r="A381" s="465"/>
      <c r="B381" s="38"/>
      <c r="F381" s="26"/>
    </row>
    <row r="382" spans="1:15" x14ac:dyDescent="0.25">
      <c r="A382" s="465"/>
      <c r="B382" s="38"/>
      <c r="F382" s="26"/>
    </row>
    <row r="383" spans="1:15" s="21" customFormat="1" x14ac:dyDescent="0.25">
      <c r="A383" s="465"/>
      <c r="B383" s="38"/>
      <c r="C383" s="41"/>
      <c r="D383" s="41"/>
      <c r="E383" s="41"/>
      <c r="F383" s="26"/>
      <c r="L383"/>
      <c r="M383"/>
      <c r="N383"/>
      <c r="O383"/>
    </row>
    <row r="384" spans="1:15" s="21" customFormat="1" x14ac:dyDescent="0.25">
      <c r="A384" s="465"/>
      <c r="B384" s="36"/>
      <c r="C384" s="41"/>
      <c r="D384" s="41"/>
      <c r="E384" s="41"/>
      <c r="F384" s="26"/>
      <c r="L384"/>
      <c r="M384"/>
      <c r="N384"/>
      <c r="O384"/>
    </row>
    <row r="385" spans="1:15" s="21" customFormat="1" x14ac:dyDescent="0.25">
      <c r="A385" s="465"/>
      <c r="B385" s="36"/>
      <c r="C385" s="41"/>
      <c r="D385" s="41"/>
      <c r="E385" s="41"/>
      <c r="F385" s="26"/>
      <c r="L385"/>
      <c r="M385"/>
      <c r="N385"/>
      <c r="O385"/>
    </row>
    <row r="386" spans="1:15" s="21" customFormat="1" x14ac:dyDescent="0.25">
      <c r="A386" s="465"/>
      <c r="B386" s="36"/>
      <c r="C386" s="41"/>
      <c r="D386" s="41"/>
      <c r="E386" s="41"/>
      <c r="F386" s="26"/>
      <c r="L386"/>
      <c r="M386"/>
      <c r="N386"/>
      <c r="O386"/>
    </row>
    <row r="387" spans="1:15" s="21" customFormat="1" x14ac:dyDescent="0.25">
      <c r="A387" s="465"/>
      <c r="B387" s="36"/>
      <c r="C387" s="41"/>
      <c r="D387" s="41"/>
      <c r="E387" s="41"/>
      <c r="F387" s="26"/>
      <c r="L387"/>
      <c r="M387"/>
      <c r="N387"/>
      <c r="O387"/>
    </row>
    <row r="388" spans="1:15" s="21" customFormat="1" x14ac:dyDescent="0.25">
      <c r="A388" s="465"/>
      <c r="B388" s="36"/>
      <c r="C388" s="41"/>
      <c r="D388" s="41"/>
      <c r="E388" s="41"/>
      <c r="F388" s="26"/>
      <c r="L388"/>
      <c r="M388"/>
      <c r="N388"/>
      <c r="O388"/>
    </row>
    <row r="389" spans="1:15" s="21" customFormat="1" x14ac:dyDescent="0.25">
      <c r="A389" s="465"/>
      <c r="B389" s="36"/>
      <c r="C389" s="41"/>
      <c r="D389" s="41"/>
      <c r="E389" s="41"/>
      <c r="F389" s="132"/>
      <c r="L389"/>
      <c r="M389"/>
      <c r="N389"/>
      <c r="O389"/>
    </row>
    <row r="390" spans="1:15" s="21" customFormat="1" x14ac:dyDescent="0.25">
      <c r="A390" s="465"/>
      <c r="B390" s="36"/>
      <c r="C390" s="41"/>
      <c r="D390" s="41"/>
      <c r="E390" s="41"/>
      <c r="F390" s="132"/>
      <c r="L390"/>
      <c r="M390"/>
      <c r="N390"/>
      <c r="O390"/>
    </row>
    <row r="391" spans="1:15" s="21" customFormat="1" x14ac:dyDescent="0.25">
      <c r="A391" s="465"/>
      <c r="B391" s="36"/>
      <c r="C391" s="41"/>
      <c r="D391" s="41"/>
      <c r="E391" s="41"/>
      <c r="F391" s="132"/>
      <c r="L391"/>
      <c r="M391"/>
      <c r="N391"/>
      <c r="O391"/>
    </row>
    <row r="392" spans="1:15" s="21" customFormat="1" x14ac:dyDescent="0.25">
      <c r="A392" s="465"/>
      <c r="B392" s="36"/>
      <c r="C392" s="41"/>
      <c r="D392" s="41"/>
      <c r="E392" s="41"/>
      <c r="F392" s="132"/>
      <c r="L392"/>
      <c r="M392"/>
      <c r="N392"/>
      <c r="O392"/>
    </row>
    <row r="393" spans="1:15" s="21" customFormat="1" x14ac:dyDescent="0.25">
      <c r="A393" s="465"/>
      <c r="B393" s="36"/>
      <c r="C393" s="41"/>
      <c r="D393" s="41"/>
      <c r="E393" s="41"/>
      <c r="F393" s="132"/>
      <c r="L393"/>
      <c r="M393"/>
      <c r="N393"/>
      <c r="O393"/>
    </row>
    <row r="394" spans="1:15" s="21" customFormat="1" x14ac:dyDescent="0.25">
      <c r="A394" s="466"/>
      <c r="B394" s="36"/>
      <c r="C394" s="41"/>
      <c r="D394" s="41"/>
      <c r="E394" s="41"/>
      <c r="F394" s="132"/>
      <c r="L394"/>
      <c r="M394"/>
      <c r="N394"/>
      <c r="O394"/>
    </row>
    <row r="395" spans="1:15" s="21" customFormat="1" x14ac:dyDescent="0.25">
      <c r="A395" s="466"/>
      <c r="B395" s="36"/>
      <c r="C395" s="41"/>
      <c r="D395" s="41"/>
      <c r="E395" s="41"/>
      <c r="F395" s="132"/>
      <c r="L395"/>
      <c r="M395"/>
      <c r="N395"/>
      <c r="O395"/>
    </row>
    <row r="396" spans="1:15" s="21" customFormat="1" x14ac:dyDescent="0.25">
      <c r="A396" s="466"/>
      <c r="B396" s="467"/>
      <c r="C396" s="41"/>
      <c r="D396" s="41"/>
      <c r="E396" s="41"/>
      <c r="F396" s="132"/>
      <c r="L396"/>
      <c r="M396"/>
      <c r="N396"/>
      <c r="O396"/>
    </row>
    <row r="397" spans="1:15" s="21" customFormat="1" x14ac:dyDescent="0.25">
      <c r="A397" s="466"/>
      <c r="B397" s="36"/>
      <c r="C397" s="41"/>
      <c r="D397" s="41"/>
      <c r="E397" s="41"/>
      <c r="F397" s="132"/>
      <c r="L397"/>
      <c r="M397"/>
      <c r="N397"/>
      <c r="O397"/>
    </row>
    <row r="398" spans="1:15" s="21" customFormat="1" x14ac:dyDescent="0.25">
      <c r="A398" s="466"/>
      <c r="B398" s="36"/>
      <c r="C398" s="41"/>
      <c r="D398" s="41"/>
      <c r="E398" s="41"/>
      <c r="F398" s="132"/>
      <c r="L398"/>
      <c r="M398"/>
      <c r="N398"/>
      <c r="O398"/>
    </row>
    <row r="399" spans="1:15" s="41" customFormat="1" x14ac:dyDescent="0.25">
      <c r="A399" s="466"/>
      <c r="B399" s="36"/>
      <c r="F399" s="132"/>
      <c r="G399" s="21"/>
      <c r="H399" s="21"/>
      <c r="I399" s="21"/>
      <c r="J399" s="21"/>
      <c r="K399" s="21"/>
      <c r="L399"/>
      <c r="M399"/>
      <c r="N399"/>
      <c r="O399"/>
    </row>
    <row r="400" spans="1:15" s="41" customFormat="1" x14ac:dyDescent="0.25">
      <c r="A400" s="466"/>
      <c r="B400" s="36"/>
      <c r="F400" s="132"/>
      <c r="G400" s="21"/>
      <c r="H400" s="21"/>
      <c r="I400" s="21"/>
      <c r="J400" s="21"/>
      <c r="K400" s="21"/>
      <c r="L400"/>
      <c r="M400"/>
      <c r="N400"/>
      <c r="O400"/>
    </row>
    <row r="401" spans="1:15" s="41" customFormat="1" x14ac:dyDescent="0.25">
      <c r="A401" s="466"/>
      <c r="B401" s="36"/>
      <c r="F401" s="132"/>
      <c r="G401" s="21"/>
      <c r="H401" s="21"/>
      <c r="I401" s="21"/>
      <c r="J401" s="21"/>
      <c r="K401" s="21"/>
      <c r="L401"/>
      <c r="M401"/>
      <c r="N401"/>
      <c r="O401"/>
    </row>
    <row r="402" spans="1:15" s="41" customFormat="1" x14ac:dyDescent="0.25">
      <c r="A402" s="465"/>
      <c r="B402" s="36"/>
      <c r="F402" s="132"/>
      <c r="G402" s="21"/>
      <c r="H402" s="21"/>
      <c r="I402" s="21"/>
      <c r="J402" s="21"/>
      <c r="K402" s="21"/>
      <c r="L402"/>
      <c r="M402"/>
      <c r="N402"/>
      <c r="O402"/>
    </row>
    <row r="403" spans="1:15" s="41" customFormat="1" x14ac:dyDescent="0.25">
      <c r="A403" s="466"/>
      <c r="B403" s="36"/>
      <c r="F403" s="132"/>
      <c r="G403" s="21"/>
      <c r="H403" s="21"/>
      <c r="I403" s="21"/>
      <c r="J403" s="21"/>
      <c r="K403" s="21"/>
      <c r="L403"/>
      <c r="M403"/>
      <c r="N403"/>
      <c r="O403"/>
    </row>
    <row r="404" spans="1:15" s="41" customFormat="1" x14ac:dyDescent="0.25">
      <c r="A404" s="466"/>
      <c r="B404" s="36"/>
      <c r="F404" s="132"/>
      <c r="G404" s="21"/>
      <c r="H404" s="21"/>
      <c r="I404" s="21"/>
      <c r="J404" s="21"/>
      <c r="K404" s="21"/>
      <c r="L404"/>
      <c r="M404"/>
      <c r="N404"/>
      <c r="O404"/>
    </row>
    <row r="405" spans="1:15" s="41" customFormat="1" x14ac:dyDescent="0.25">
      <c r="A405" s="466"/>
      <c r="B405" s="36"/>
      <c r="F405" s="132"/>
      <c r="G405" s="21"/>
      <c r="H405" s="21"/>
      <c r="I405" s="21"/>
      <c r="J405" s="21"/>
      <c r="K405" s="21"/>
      <c r="L405"/>
      <c r="M405"/>
      <c r="N405"/>
      <c r="O405"/>
    </row>
    <row r="406" spans="1:15" s="41" customFormat="1" x14ac:dyDescent="0.25">
      <c r="A406" s="465"/>
      <c r="B406" s="36"/>
      <c r="F406" s="132"/>
      <c r="G406" s="21"/>
      <c r="H406" s="21"/>
      <c r="I406" s="21"/>
      <c r="J406" s="21"/>
      <c r="K406" s="21"/>
      <c r="L406"/>
      <c r="M406"/>
      <c r="N406"/>
      <c r="O406"/>
    </row>
    <row r="407" spans="1:15" s="41" customFormat="1" x14ac:dyDescent="0.25">
      <c r="A407" s="466"/>
      <c r="B407" s="36"/>
      <c r="F407" s="132"/>
      <c r="G407" s="21"/>
      <c r="H407" s="21"/>
      <c r="I407" s="21"/>
      <c r="J407" s="21"/>
      <c r="K407" s="21"/>
      <c r="L407"/>
      <c r="M407"/>
      <c r="N407"/>
      <c r="O407"/>
    </row>
    <row r="408" spans="1:15" s="41" customFormat="1" x14ac:dyDescent="0.25">
      <c r="A408" s="466"/>
      <c r="B408" s="36"/>
      <c r="F408" s="132"/>
      <c r="G408" s="21"/>
      <c r="H408" s="21"/>
      <c r="I408" s="21"/>
      <c r="J408" s="21"/>
      <c r="K408" s="21"/>
      <c r="L408"/>
      <c r="M408"/>
      <c r="N408"/>
      <c r="O408"/>
    </row>
    <row r="409" spans="1:15" s="41" customFormat="1" x14ac:dyDescent="0.25">
      <c r="A409" s="466"/>
      <c r="B409" s="36"/>
      <c r="F409" s="132"/>
      <c r="G409" s="21"/>
      <c r="H409" s="21"/>
      <c r="I409" s="21"/>
      <c r="J409" s="21"/>
      <c r="K409" s="21"/>
      <c r="L409"/>
      <c r="M409"/>
      <c r="N409"/>
      <c r="O409"/>
    </row>
    <row r="410" spans="1:15" s="41" customFormat="1" x14ac:dyDescent="0.25">
      <c r="A410" s="466"/>
      <c r="B410" s="467"/>
      <c r="F410" s="132"/>
      <c r="G410" s="21"/>
      <c r="H410" s="21"/>
      <c r="I410" s="21"/>
      <c r="J410" s="21"/>
      <c r="K410" s="21"/>
      <c r="L410"/>
      <c r="M410"/>
      <c r="N410"/>
      <c r="O410"/>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10</vt:i4>
      </vt:variant>
    </vt:vector>
  </HeadingPairs>
  <TitlesOfParts>
    <vt:vector size="20" baseType="lpstr">
      <vt:lpstr>INFO</vt:lpstr>
      <vt:lpstr>Yhteenveto</vt:lpstr>
      <vt:lpstr>Lask. kustannukset IKÄRAKENNE</vt:lpstr>
      <vt:lpstr>Lask. kustannukset MUUT</vt:lpstr>
      <vt:lpstr>Lisäosat</vt:lpstr>
      <vt:lpstr>Muut lis_väh</vt:lpstr>
      <vt:lpstr>Tehtävämuutokset</vt:lpstr>
      <vt:lpstr>Verotuloihin perust tasaus</vt:lpstr>
      <vt:lpstr>Verokorvaukset</vt:lpstr>
      <vt:lpstr>Kotikuntakorvaus</vt:lpstr>
      <vt:lpstr>'Lask. kustannukset IKÄRAKENNE'!Tulostusalue</vt:lpstr>
      <vt:lpstr>'Lask. kustannukset MUUT'!Tulostusalue</vt:lpstr>
      <vt:lpstr>Lisäosat!Tulostusalue</vt:lpstr>
      <vt:lpstr>'Muut lis_väh'!Tulostusalue</vt:lpstr>
      <vt:lpstr>Yhteenveto!Tulostusalue</vt:lpstr>
      <vt:lpstr>'Lask. kustannukset IKÄRAKENNE'!Tulostusotsikot</vt:lpstr>
      <vt:lpstr>'Lask. kustannukset MUUT'!Tulostusotsikot</vt:lpstr>
      <vt:lpstr>Lisäosat!Tulostusotsikot</vt:lpstr>
      <vt:lpstr>'Muut lis_väh'!Tulostusotsikot</vt:lpstr>
      <vt:lpstr>Yhteenveto!Tulostusotsikot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Kunnan peruspalvelujen valtionosuus</dc:title>
  <dc:creator>VM</dc:creator>
  <cp:lastModifiedBy>Piirainen Lauri (VM)</cp:lastModifiedBy>
  <dcterms:created xsi:type="dcterms:W3CDTF">2020-05-15T09:22:39Z</dcterms:created>
  <dcterms:modified xsi:type="dcterms:W3CDTF">2025-09-22T05:47:17Z</dcterms:modified>
</cp:coreProperties>
</file>