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valtion.fi\yhteiset_tiedostot\VM\KAO\Kuntatalous\Kunnan pp vos\Laskelmat\2027\Julkaisut\"/>
    </mc:Choice>
  </mc:AlternateContent>
  <xr:revisionPtr revIDLastSave="0" documentId="13_ncr:1_{EAD56CD6-A5A1-4CA4-9CA0-AD0F90118C96}" xr6:coauthVersionLast="47" xr6:coauthVersionMax="47" xr10:uidLastSave="{00000000-0000-0000-0000-000000000000}"/>
  <bookViews>
    <workbookView xWindow="-120" yWindow="-120" windowWidth="29040" windowHeight="15720" tabRatio="904" xr2:uid="{00000000-000D-0000-FFFF-FFFF00000000}"/>
  </bookViews>
  <sheets>
    <sheet name="INFO" sheetId="16" r:id="rId1"/>
    <sheet name="Yhteenveto" sheetId="7" r:id="rId2"/>
    <sheet name="Lask. kustannukset IKÄRAKENNE" sheetId="8" r:id="rId3"/>
    <sheet name="Lask. kustannukset MUUT" sheetId="9" r:id="rId4"/>
    <sheet name="Lisäosat" sheetId="10" r:id="rId5"/>
    <sheet name="Muut lis_väh" sheetId="11" r:id="rId6"/>
    <sheet name="Tehtävämuutokset" sheetId="25" r:id="rId7"/>
    <sheet name="Verotuloihin perust tasaus" sheetId="12" r:id="rId8"/>
    <sheet name="Verokorvaukset" sheetId="14" r:id="rId9"/>
    <sheet name="Kotikuntakorvaus" sheetId="24" r:id="rId10"/>
  </sheets>
  <definedNames>
    <definedName name="_xlnm.Print_Area" localSheetId="2">'Lask. kustannukset IKÄRAKENNE'!$A:$P</definedName>
    <definedName name="_xlnm.Print_Area" localSheetId="3">'Lask. kustannukset MUUT'!$A:$AF</definedName>
    <definedName name="_xlnm.Print_Area" localSheetId="4">Lisäosat!$A:$U</definedName>
    <definedName name="_xlnm.Print_Area" localSheetId="5">'Muut lis_väh'!$A:$P</definedName>
    <definedName name="_xlnm.Print_Area" localSheetId="1">Yhteenveto!$A:$S</definedName>
    <definedName name="_xlnm.Print_Titles" localSheetId="2">'Lask. kustannukset IKÄRAKENNE'!$4:$6</definedName>
    <definedName name="_xlnm.Print_Titles" localSheetId="3">'Lask. kustannukset MUUT'!$A:$B,'Lask. kustannukset MUUT'!$5:$11</definedName>
    <definedName name="_xlnm.Print_Titles" localSheetId="4">Lisäosat!$4:$7</definedName>
    <definedName name="_xlnm.Print_Titles" localSheetId="5">'Muut lis_väh'!$3:$4</definedName>
    <definedName name="_xlnm.Print_Titles" localSheetId="1">Yhteenveto!$5:$6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P6" i="11" l="1"/>
  <c r="P7" i="11"/>
  <c r="P8" i="11"/>
  <c r="P9" i="11"/>
  <c r="P10" i="11"/>
  <c r="P11" i="11"/>
  <c r="P12" i="11"/>
  <c r="P13" i="11"/>
  <c r="P14" i="11"/>
  <c r="P15" i="11"/>
  <c r="P16" i="11"/>
  <c r="P17" i="11"/>
  <c r="P18" i="11"/>
  <c r="P19" i="11"/>
  <c r="P20" i="11"/>
  <c r="P21" i="11"/>
  <c r="P22" i="11"/>
  <c r="P23" i="11"/>
  <c r="P24" i="11"/>
  <c r="P25" i="11"/>
  <c r="P26" i="11"/>
  <c r="P27" i="11"/>
  <c r="P28" i="11"/>
  <c r="P29" i="11"/>
  <c r="P30" i="11"/>
  <c r="P31" i="11"/>
  <c r="P32" i="11"/>
  <c r="P33" i="11"/>
  <c r="P34" i="11"/>
  <c r="P35" i="11"/>
  <c r="P36" i="11"/>
  <c r="P37" i="11"/>
  <c r="P38" i="11"/>
  <c r="P39" i="11"/>
  <c r="P40" i="11"/>
  <c r="P41" i="11"/>
  <c r="P42" i="11"/>
  <c r="P43" i="11"/>
  <c r="P44" i="11"/>
  <c r="P45" i="11"/>
  <c r="P46" i="11"/>
  <c r="P47" i="11"/>
  <c r="P48" i="11"/>
  <c r="P49" i="11"/>
  <c r="P50" i="11"/>
  <c r="P51" i="11"/>
  <c r="P52" i="11"/>
  <c r="P53" i="11"/>
  <c r="P54" i="11"/>
  <c r="P55" i="11"/>
  <c r="P56" i="11"/>
  <c r="P57" i="11"/>
  <c r="P58" i="11"/>
  <c r="P59" i="11"/>
  <c r="P60" i="11"/>
  <c r="P61" i="11"/>
  <c r="P62" i="11"/>
  <c r="P63" i="11"/>
  <c r="P64" i="11"/>
  <c r="P65" i="11"/>
  <c r="P66" i="11"/>
  <c r="P67" i="11"/>
  <c r="P68" i="11"/>
  <c r="P69" i="11"/>
  <c r="P70" i="11"/>
  <c r="P71" i="11"/>
  <c r="P72" i="11"/>
  <c r="P73" i="11"/>
  <c r="P74" i="11"/>
  <c r="P75" i="11"/>
  <c r="P76" i="11"/>
  <c r="P77" i="11"/>
  <c r="P78" i="11"/>
  <c r="P79" i="11"/>
  <c r="P80" i="11"/>
  <c r="P81" i="11"/>
  <c r="P82" i="11"/>
  <c r="P83" i="11"/>
  <c r="P84" i="11"/>
  <c r="P85" i="11"/>
  <c r="P86" i="11"/>
  <c r="P87" i="11"/>
  <c r="P88" i="11"/>
  <c r="P89" i="11"/>
  <c r="P90" i="11"/>
  <c r="P91" i="11"/>
  <c r="P92" i="11"/>
  <c r="P93" i="11"/>
  <c r="P94" i="11"/>
  <c r="P95" i="11"/>
  <c r="P96" i="11"/>
  <c r="P97" i="11"/>
  <c r="P98" i="11"/>
  <c r="P99" i="11"/>
  <c r="P100" i="11"/>
  <c r="P101" i="11"/>
  <c r="P102" i="11"/>
  <c r="P103" i="11"/>
  <c r="P104" i="11"/>
  <c r="P105" i="11"/>
  <c r="P106" i="11"/>
  <c r="P107" i="11"/>
  <c r="P108" i="11"/>
  <c r="P109" i="11"/>
  <c r="P110" i="11"/>
  <c r="P111" i="11"/>
  <c r="P112" i="11"/>
  <c r="P113" i="11"/>
  <c r="P114" i="11"/>
  <c r="P115" i="11"/>
  <c r="P116" i="11"/>
  <c r="P117" i="11"/>
  <c r="P118" i="11"/>
  <c r="P119" i="11"/>
  <c r="P120" i="11"/>
  <c r="P121" i="11"/>
  <c r="P122" i="11"/>
  <c r="P123" i="11"/>
  <c r="P124" i="11"/>
  <c r="P125" i="11"/>
  <c r="P126" i="11"/>
  <c r="P127" i="11"/>
  <c r="P128" i="11"/>
  <c r="P129" i="11"/>
  <c r="P130" i="11"/>
  <c r="P131" i="11"/>
  <c r="P132" i="11"/>
  <c r="P133" i="11"/>
  <c r="P134" i="11"/>
  <c r="P135" i="11"/>
  <c r="P136" i="11"/>
  <c r="P137" i="11"/>
  <c r="P138" i="11"/>
  <c r="P139" i="11"/>
  <c r="P140" i="11"/>
  <c r="P141" i="11"/>
  <c r="P142" i="11"/>
  <c r="P143" i="11"/>
  <c r="P144" i="11"/>
  <c r="P145" i="11"/>
  <c r="P146" i="11"/>
  <c r="P147" i="11"/>
  <c r="P148" i="11"/>
  <c r="P149" i="11"/>
  <c r="P150" i="11"/>
  <c r="P151" i="11"/>
  <c r="P152" i="11"/>
  <c r="P153" i="11"/>
  <c r="P154" i="11"/>
  <c r="P155" i="11"/>
  <c r="P156" i="11"/>
  <c r="P157" i="11"/>
  <c r="P158" i="11"/>
  <c r="P159" i="11"/>
  <c r="P160" i="11"/>
  <c r="P161" i="11"/>
  <c r="P162" i="11"/>
  <c r="P163" i="11"/>
  <c r="P164" i="11"/>
  <c r="P165" i="11"/>
  <c r="P166" i="11"/>
  <c r="P167" i="11"/>
  <c r="P168" i="11"/>
  <c r="P169" i="11"/>
  <c r="P170" i="11"/>
  <c r="P171" i="11"/>
  <c r="P172" i="11"/>
  <c r="P173" i="11"/>
  <c r="P174" i="11"/>
  <c r="P175" i="11"/>
  <c r="P176" i="11"/>
  <c r="P177" i="11"/>
  <c r="P178" i="11"/>
  <c r="P179" i="11"/>
  <c r="P180" i="11"/>
  <c r="P181" i="11"/>
  <c r="P182" i="11"/>
  <c r="P183" i="11"/>
  <c r="P184" i="11"/>
  <c r="P185" i="11"/>
  <c r="P186" i="11"/>
  <c r="P187" i="11"/>
  <c r="P188" i="11"/>
  <c r="P189" i="11"/>
  <c r="P190" i="11"/>
  <c r="P191" i="11"/>
  <c r="P192" i="11"/>
  <c r="P193" i="11"/>
  <c r="P194" i="11"/>
  <c r="P195" i="11"/>
  <c r="P196" i="11"/>
  <c r="P197" i="11"/>
  <c r="P198" i="11"/>
  <c r="P199" i="11"/>
  <c r="P200" i="11"/>
  <c r="P201" i="11"/>
  <c r="P202" i="11"/>
  <c r="P203" i="11"/>
  <c r="P204" i="11"/>
  <c r="P205" i="11"/>
  <c r="P206" i="11"/>
  <c r="P207" i="11"/>
  <c r="P208" i="11"/>
  <c r="P209" i="11"/>
  <c r="P210" i="11"/>
  <c r="P211" i="11"/>
  <c r="P212" i="11"/>
  <c r="P213" i="11"/>
  <c r="P214" i="11"/>
  <c r="P215" i="11"/>
  <c r="P216" i="11"/>
  <c r="P217" i="11"/>
  <c r="P218" i="11"/>
  <c r="P219" i="11"/>
  <c r="P220" i="11"/>
  <c r="P221" i="11"/>
  <c r="P222" i="11"/>
  <c r="P223" i="11"/>
  <c r="P224" i="11"/>
  <c r="P225" i="11"/>
  <c r="P226" i="11"/>
  <c r="P227" i="11"/>
  <c r="P228" i="11"/>
  <c r="P229" i="11"/>
  <c r="P230" i="11"/>
  <c r="P231" i="11"/>
  <c r="P232" i="11"/>
  <c r="P233" i="11"/>
  <c r="P234" i="11"/>
  <c r="P235" i="11"/>
  <c r="P236" i="11"/>
  <c r="P237" i="11"/>
  <c r="P238" i="11"/>
  <c r="P239" i="11"/>
  <c r="P240" i="11"/>
  <c r="P241" i="11"/>
  <c r="P242" i="11"/>
  <c r="P243" i="11"/>
  <c r="P244" i="11"/>
  <c r="P245" i="11"/>
  <c r="P246" i="11"/>
  <c r="P247" i="11"/>
  <c r="P248" i="11"/>
  <c r="P249" i="11"/>
  <c r="P250" i="11"/>
  <c r="P251" i="11"/>
  <c r="P252" i="11"/>
  <c r="P253" i="11"/>
  <c r="P254" i="11"/>
  <c r="P255" i="11"/>
  <c r="P256" i="11"/>
  <c r="P257" i="11"/>
  <c r="P258" i="11"/>
  <c r="P259" i="11"/>
  <c r="P260" i="11"/>
  <c r="P261" i="11"/>
  <c r="P262" i="11"/>
  <c r="P263" i="11"/>
  <c r="P264" i="11"/>
  <c r="P265" i="11"/>
  <c r="P266" i="11"/>
  <c r="P267" i="11"/>
  <c r="P268" i="11"/>
  <c r="P269" i="11"/>
  <c r="P270" i="11"/>
  <c r="P271" i="11"/>
  <c r="P272" i="11"/>
  <c r="P273" i="11"/>
  <c r="P274" i="11"/>
  <c r="P275" i="11"/>
  <c r="P276" i="11"/>
  <c r="P277" i="11"/>
  <c r="P278" i="11"/>
  <c r="P279" i="11"/>
  <c r="P280" i="11"/>
  <c r="P281" i="11"/>
  <c r="P282" i="11"/>
  <c r="P283" i="11"/>
  <c r="P284" i="11"/>
  <c r="P285" i="11"/>
  <c r="P286" i="11"/>
  <c r="P287" i="11"/>
  <c r="P288" i="11"/>
  <c r="P289" i="11"/>
  <c r="P290" i="11"/>
  <c r="P291" i="11"/>
  <c r="P292" i="11"/>
  <c r="P293" i="11"/>
  <c r="P294" i="11"/>
  <c r="P295" i="11"/>
  <c r="P296" i="11"/>
  <c r="P5" i="11"/>
  <c r="G4" i="14" l="1"/>
  <c r="H6" i="14"/>
  <c r="H7" i="14"/>
  <c r="H8" i="14"/>
  <c r="H9" i="14"/>
  <c r="H10" i="14"/>
  <c r="H11" i="14"/>
  <c r="H12" i="14"/>
  <c r="H13" i="14"/>
  <c r="H14" i="14"/>
  <c r="H15" i="14"/>
  <c r="H16" i="14"/>
  <c r="H17" i="14"/>
  <c r="H18" i="14"/>
  <c r="H19" i="14"/>
  <c r="H20" i="14"/>
  <c r="H21" i="14"/>
  <c r="H22" i="14"/>
  <c r="H23" i="14"/>
  <c r="H24" i="14"/>
  <c r="H25" i="14"/>
  <c r="H26" i="14"/>
  <c r="H27" i="14"/>
  <c r="H28" i="14"/>
  <c r="H29" i="14"/>
  <c r="H30" i="14"/>
  <c r="H31" i="14"/>
  <c r="H32" i="14"/>
  <c r="H33" i="14"/>
  <c r="H34" i="14"/>
  <c r="H35" i="14"/>
  <c r="H36" i="14"/>
  <c r="H37" i="14"/>
  <c r="H38" i="14"/>
  <c r="H39" i="14"/>
  <c r="H40" i="14"/>
  <c r="H41" i="14"/>
  <c r="H42" i="14"/>
  <c r="H43" i="14"/>
  <c r="H44" i="14"/>
  <c r="H45" i="14"/>
  <c r="H46" i="14"/>
  <c r="H47" i="14"/>
  <c r="H48" i="14"/>
  <c r="H49" i="14"/>
  <c r="H50" i="14"/>
  <c r="H51" i="14"/>
  <c r="H52" i="14"/>
  <c r="H53" i="14"/>
  <c r="H54" i="14"/>
  <c r="H55" i="14"/>
  <c r="H56" i="14"/>
  <c r="H57" i="14"/>
  <c r="H58" i="14"/>
  <c r="H59" i="14"/>
  <c r="H60" i="14"/>
  <c r="H61" i="14"/>
  <c r="H62" i="14"/>
  <c r="H63" i="14"/>
  <c r="H64" i="14"/>
  <c r="H65" i="14"/>
  <c r="H66" i="14"/>
  <c r="H67" i="14"/>
  <c r="H68" i="14"/>
  <c r="H69" i="14"/>
  <c r="H70" i="14"/>
  <c r="H71" i="14"/>
  <c r="H72" i="14"/>
  <c r="H73" i="14"/>
  <c r="H74" i="14"/>
  <c r="H75" i="14"/>
  <c r="H76" i="14"/>
  <c r="H77" i="14"/>
  <c r="H78" i="14"/>
  <c r="H79" i="14"/>
  <c r="H80" i="14"/>
  <c r="H81" i="14"/>
  <c r="H82" i="14"/>
  <c r="H83" i="14"/>
  <c r="H84" i="14"/>
  <c r="H85" i="14"/>
  <c r="H86" i="14"/>
  <c r="H87" i="14"/>
  <c r="H88" i="14"/>
  <c r="H89" i="14"/>
  <c r="H90" i="14"/>
  <c r="H91" i="14"/>
  <c r="H92" i="14"/>
  <c r="H93" i="14"/>
  <c r="H94" i="14"/>
  <c r="H95" i="14"/>
  <c r="H96" i="14"/>
  <c r="H97" i="14"/>
  <c r="H98" i="14"/>
  <c r="H99" i="14"/>
  <c r="H100" i="14"/>
  <c r="H101" i="14"/>
  <c r="H102" i="14"/>
  <c r="H103" i="14"/>
  <c r="H104" i="14"/>
  <c r="H105" i="14"/>
  <c r="H106" i="14"/>
  <c r="H107" i="14"/>
  <c r="H108" i="14"/>
  <c r="H109" i="14"/>
  <c r="H110" i="14"/>
  <c r="H111" i="14"/>
  <c r="H112" i="14"/>
  <c r="H113" i="14"/>
  <c r="H114" i="14"/>
  <c r="H115" i="14"/>
  <c r="H116" i="14"/>
  <c r="H117" i="14"/>
  <c r="H118" i="14"/>
  <c r="H119" i="14"/>
  <c r="H120" i="14"/>
  <c r="H121" i="14"/>
  <c r="H122" i="14"/>
  <c r="H123" i="14"/>
  <c r="H124" i="14"/>
  <c r="H125" i="14"/>
  <c r="H126" i="14"/>
  <c r="H127" i="14"/>
  <c r="H128" i="14"/>
  <c r="H129" i="14"/>
  <c r="H130" i="14"/>
  <c r="H131" i="14"/>
  <c r="H132" i="14"/>
  <c r="H133" i="14"/>
  <c r="H134" i="14"/>
  <c r="H135" i="14"/>
  <c r="H136" i="14"/>
  <c r="H137" i="14"/>
  <c r="H138" i="14"/>
  <c r="H139" i="14"/>
  <c r="H140" i="14"/>
  <c r="H141" i="14"/>
  <c r="H142" i="14"/>
  <c r="H143" i="14"/>
  <c r="H144" i="14"/>
  <c r="H145" i="14"/>
  <c r="H146" i="14"/>
  <c r="H147" i="14"/>
  <c r="H148" i="14"/>
  <c r="H149" i="14"/>
  <c r="H150" i="14"/>
  <c r="H151" i="14"/>
  <c r="H152" i="14"/>
  <c r="H153" i="14"/>
  <c r="H154" i="14"/>
  <c r="H155" i="14"/>
  <c r="H156" i="14"/>
  <c r="H157" i="14"/>
  <c r="H158" i="14"/>
  <c r="H159" i="14"/>
  <c r="H160" i="14"/>
  <c r="H161" i="14"/>
  <c r="H162" i="14"/>
  <c r="H163" i="14"/>
  <c r="H164" i="14"/>
  <c r="H165" i="14"/>
  <c r="H166" i="14"/>
  <c r="H167" i="14"/>
  <c r="H168" i="14"/>
  <c r="H169" i="14"/>
  <c r="H170" i="14"/>
  <c r="H171" i="14"/>
  <c r="H172" i="14"/>
  <c r="H173" i="14"/>
  <c r="H174" i="14"/>
  <c r="H175" i="14"/>
  <c r="H176" i="14"/>
  <c r="H177" i="14"/>
  <c r="H178" i="14"/>
  <c r="H179" i="14"/>
  <c r="H180" i="14"/>
  <c r="H181" i="14"/>
  <c r="H182" i="14"/>
  <c r="H183" i="14"/>
  <c r="H184" i="14"/>
  <c r="H185" i="14"/>
  <c r="H186" i="14"/>
  <c r="H187" i="14"/>
  <c r="H188" i="14"/>
  <c r="H189" i="14"/>
  <c r="H190" i="14"/>
  <c r="H191" i="14"/>
  <c r="H192" i="14"/>
  <c r="H193" i="14"/>
  <c r="H194" i="14"/>
  <c r="H195" i="14"/>
  <c r="H196" i="14"/>
  <c r="H197" i="14"/>
  <c r="H198" i="14"/>
  <c r="H199" i="14"/>
  <c r="H200" i="14"/>
  <c r="H201" i="14"/>
  <c r="H202" i="14"/>
  <c r="H203" i="14"/>
  <c r="H204" i="14"/>
  <c r="H205" i="14"/>
  <c r="H206" i="14"/>
  <c r="H207" i="14"/>
  <c r="H208" i="14"/>
  <c r="H209" i="14"/>
  <c r="H210" i="14"/>
  <c r="H211" i="14"/>
  <c r="H212" i="14"/>
  <c r="H213" i="14"/>
  <c r="H214" i="14"/>
  <c r="H215" i="14"/>
  <c r="H216" i="14"/>
  <c r="H217" i="14"/>
  <c r="H218" i="14"/>
  <c r="H219" i="14"/>
  <c r="H220" i="14"/>
  <c r="H221" i="14"/>
  <c r="H222" i="14"/>
  <c r="H223" i="14"/>
  <c r="H224" i="14"/>
  <c r="H225" i="14"/>
  <c r="H226" i="14"/>
  <c r="H227" i="14"/>
  <c r="H228" i="14"/>
  <c r="H229" i="14"/>
  <c r="H230" i="14"/>
  <c r="H231" i="14"/>
  <c r="H232" i="14"/>
  <c r="H233" i="14"/>
  <c r="H234" i="14"/>
  <c r="H235" i="14"/>
  <c r="H236" i="14"/>
  <c r="H237" i="14"/>
  <c r="H238" i="14"/>
  <c r="H239" i="14"/>
  <c r="H240" i="14"/>
  <c r="H241" i="14"/>
  <c r="H242" i="14"/>
  <c r="H243" i="14"/>
  <c r="H244" i="14"/>
  <c r="H245" i="14"/>
  <c r="H246" i="14"/>
  <c r="H247" i="14"/>
  <c r="H248" i="14"/>
  <c r="H249" i="14"/>
  <c r="H250" i="14"/>
  <c r="H251" i="14"/>
  <c r="H252" i="14"/>
  <c r="H253" i="14"/>
  <c r="H254" i="14"/>
  <c r="H255" i="14"/>
  <c r="H256" i="14"/>
  <c r="H257" i="14"/>
  <c r="H258" i="14"/>
  <c r="H259" i="14"/>
  <c r="H260" i="14"/>
  <c r="H261" i="14"/>
  <c r="H262" i="14"/>
  <c r="H263" i="14"/>
  <c r="H264" i="14"/>
  <c r="H265" i="14"/>
  <c r="H266" i="14"/>
  <c r="H267" i="14"/>
  <c r="H268" i="14"/>
  <c r="H269" i="14"/>
  <c r="H270" i="14"/>
  <c r="H271" i="14"/>
  <c r="H272" i="14"/>
  <c r="H273" i="14"/>
  <c r="H274" i="14"/>
  <c r="H275" i="14"/>
  <c r="H276" i="14"/>
  <c r="H277" i="14"/>
  <c r="H278" i="14"/>
  <c r="H279" i="14"/>
  <c r="H280" i="14"/>
  <c r="H281" i="14"/>
  <c r="H282" i="14"/>
  <c r="H283" i="14"/>
  <c r="H284" i="14"/>
  <c r="H285" i="14"/>
  <c r="H286" i="14"/>
  <c r="H287" i="14"/>
  <c r="H288" i="14"/>
  <c r="H289" i="14"/>
  <c r="H290" i="14"/>
  <c r="H291" i="14"/>
  <c r="H292" i="14"/>
  <c r="H293" i="14"/>
  <c r="H294" i="14"/>
  <c r="H295" i="14"/>
  <c r="H296" i="14"/>
  <c r="H5" i="14"/>
  <c r="J12" i="12" l="1"/>
  <c r="G12" i="12"/>
  <c r="L6" i="25" l="1"/>
  <c r="L7" i="25"/>
  <c r="L8" i="25"/>
  <c r="L9" i="25"/>
  <c r="L10" i="25"/>
  <c r="L11" i="25"/>
  <c r="L12" i="25"/>
  <c r="L13" i="25"/>
  <c r="L14" i="25"/>
  <c r="L15" i="25"/>
  <c r="L16" i="25"/>
  <c r="L17" i="25"/>
  <c r="L18" i="25"/>
  <c r="L5" i="25"/>
  <c r="N8" i="10"/>
  <c r="I7" i="7"/>
  <c r="AD13" i="9"/>
  <c r="L13" i="9"/>
  <c r="F13" i="9"/>
  <c r="F4" i="14"/>
  <c r="E4" i="14"/>
  <c r="G168" i="12" l="1"/>
  <c r="L19" i="25" l="1"/>
  <c r="E19" i="25"/>
  <c r="F19" i="25"/>
  <c r="G19" i="25"/>
  <c r="H19" i="25"/>
  <c r="I19" i="25"/>
  <c r="J19" i="25"/>
  <c r="K19" i="25"/>
  <c r="D19" i="25"/>
  <c r="B19" i="25"/>
  <c r="N4" i="11" l="1"/>
  <c r="O8" i="8" a="1"/>
  <c r="O8" i="8" s="1"/>
  <c r="O9" i="8" a="1"/>
  <c r="O9" i="8" s="1"/>
  <c r="O10" i="8" a="1"/>
  <c r="O10" i="8" s="1"/>
  <c r="O11" i="8" a="1"/>
  <c r="O11" i="8" s="1"/>
  <c r="O12" i="8" a="1"/>
  <c r="O12" i="8" s="1"/>
  <c r="O13" i="8" a="1"/>
  <c r="O13" i="8" s="1"/>
  <c r="O14" i="8" a="1"/>
  <c r="O14" i="8" s="1"/>
  <c r="O15" i="8" a="1"/>
  <c r="O15" i="8" s="1"/>
  <c r="O16" i="8" a="1"/>
  <c r="O16" i="8" s="1"/>
  <c r="O17" i="8" a="1"/>
  <c r="O17" i="8" s="1"/>
  <c r="O18" i="8" a="1"/>
  <c r="O18" i="8" s="1"/>
  <c r="O19" i="8" a="1"/>
  <c r="O19" i="8" s="1"/>
  <c r="O20" i="8" a="1"/>
  <c r="O20" i="8" s="1"/>
  <c r="O21" i="8" a="1"/>
  <c r="O21" i="8" s="1"/>
  <c r="O22" i="8" a="1"/>
  <c r="O22" i="8" s="1"/>
  <c r="O23" i="8" a="1"/>
  <c r="O23" i="8" s="1"/>
  <c r="O24" i="8" a="1"/>
  <c r="O24" i="8" s="1"/>
  <c r="O25" i="8" a="1"/>
  <c r="O25" i="8" s="1"/>
  <c r="O26" i="8" a="1"/>
  <c r="O26" i="8" s="1"/>
  <c r="O27" i="8" a="1"/>
  <c r="O27" i="8" s="1"/>
  <c r="O28" i="8" a="1"/>
  <c r="O28" i="8" s="1"/>
  <c r="O29" i="8" a="1"/>
  <c r="O29" i="8" s="1"/>
  <c r="O30" i="8" a="1"/>
  <c r="O30" i="8" s="1"/>
  <c r="O31" i="8" a="1"/>
  <c r="O31" i="8" s="1"/>
  <c r="O32" i="8" a="1"/>
  <c r="O32" i="8" s="1"/>
  <c r="O33" i="8" a="1"/>
  <c r="O33" i="8" s="1"/>
  <c r="O34" i="8" a="1"/>
  <c r="O34" i="8" s="1"/>
  <c r="O35" i="8" a="1"/>
  <c r="O35" i="8" s="1"/>
  <c r="O36" i="8" a="1"/>
  <c r="O36" i="8" s="1"/>
  <c r="O37" i="8" a="1"/>
  <c r="O37" i="8" s="1"/>
  <c r="O38" i="8" a="1"/>
  <c r="O38" i="8" s="1"/>
  <c r="O39" i="8" a="1"/>
  <c r="O39" i="8" s="1"/>
  <c r="O40" i="8" a="1"/>
  <c r="O40" i="8" s="1"/>
  <c r="O41" i="8" a="1"/>
  <c r="O41" i="8" s="1"/>
  <c r="O42" i="8" a="1"/>
  <c r="O42" i="8" s="1"/>
  <c r="O43" i="8" a="1"/>
  <c r="O43" i="8" s="1"/>
  <c r="O44" i="8" a="1"/>
  <c r="O44" i="8" s="1"/>
  <c r="O45" i="8" a="1"/>
  <c r="O45" i="8" s="1"/>
  <c r="O46" i="8" a="1"/>
  <c r="O46" i="8" s="1"/>
  <c r="O47" i="8" a="1"/>
  <c r="O47" i="8" s="1"/>
  <c r="O48" i="8" a="1"/>
  <c r="O48" i="8" s="1"/>
  <c r="O49" i="8" a="1"/>
  <c r="O49" i="8" s="1"/>
  <c r="O50" i="8" a="1"/>
  <c r="O50" i="8" s="1"/>
  <c r="O51" i="8" a="1"/>
  <c r="O51" i="8" s="1"/>
  <c r="O52" i="8" a="1"/>
  <c r="O52" i="8" s="1"/>
  <c r="O53" i="8" a="1"/>
  <c r="O53" i="8" s="1"/>
  <c r="O54" i="8" a="1"/>
  <c r="O54" i="8" s="1"/>
  <c r="O55" i="8" a="1"/>
  <c r="O55" i="8" s="1"/>
  <c r="O56" i="8" a="1"/>
  <c r="O56" i="8" s="1"/>
  <c r="O57" i="8" a="1"/>
  <c r="O57" i="8" s="1"/>
  <c r="O58" i="8" a="1"/>
  <c r="O58" i="8" s="1"/>
  <c r="O59" i="8" a="1"/>
  <c r="O59" i="8" s="1"/>
  <c r="O60" i="8" a="1"/>
  <c r="O60" i="8" s="1"/>
  <c r="O61" i="8" a="1"/>
  <c r="O61" i="8" s="1"/>
  <c r="O62" i="8" a="1"/>
  <c r="O62" i="8" s="1"/>
  <c r="O63" i="8" a="1"/>
  <c r="O63" i="8" s="1"/>
  <c r="O64" i="8" a="1"/>
  <c r="O64" i="8" s="1"/>
  <c r="O65" i="8" a="1"/>
  <c r="O65" i="8" s="1"/>
  <c r="O66" i="8" a="1"/>
  <c r="O66" i="8" s="1"/>
  <c r="O67" i="8" a="1"/>
  <c r="O67" i="8" s="1"/>
  <c r="O68" i="8" a="1"/>
  <c r="O68" i="8" s="1"/>
  <c r="O69" i="8" a="1"/>
  <c r="O69" i="8" s="1"/>
  <c r="O70" i="8" a="1"/>
  <c r="O70" i="8" s="1"/>
  <c r="O71" i="8" a="1"/>
  <c r="O71" i="8" s="1"/>
  <c r="O72" i="8" a="1"/>
  <c r="O72" i="8" s="1"/>
  <c r="O73" i="8" a="1"/>
  <c r="O73" i="8" s="1"/>
  <c r="O74" i="8" a="1"/>
  <c r="O74" i="8" s="1"/>
  <c r="O75" i="8" a="1"/>
  <c r="O75" i="8" s="1"/>
  <c r="O76" i="8" a="1"/>
  <c r="O76" i="8" s="1"/>
  <c r="O77" i="8" a="1"/>
  <c r="O77" i="8" s="1"/>
  <c r="O78" i="8" a="1"/>
  <c r="O78" i="8" s="1"/>
  <c r="O79" i="8" a="1"/>
  <c r="O79" i="8" s="1"/>
  <c r="O80" i="8" a="1"/>
  <c r="O80" i="8" s="1"/>
  <c r="O81" i="8" a="1"/>
  <c r="O81" i="8" s="1"/>
  <c r="O82" i="8" a="1"/>
  <c r="O82" i="8" s="1"/>
  <c r="O83" i="8" a="1"/>
  <c r="O83" i="8" s="1"/>
  <c r="O84" i="8" a="1"/>
  <c r="O84" i="8" s="1"/>
  <c r="O85" i="8" a="1"/>
  <c r="O85" i="8" s="1"/>
  <c r="O86" i="8" a="1"/>
  <c r="O86" i="8" s="1"/>
  <c r="O87" i="8" a="1"/>
  <c r="O87" i="8" s="1"/>
  <c r="O88" i="8" a="1"/>
  <c r="O88" i="8" s="1"/>
  <c r="O89" i="8" a="1"/>
  <c r="O89" i="8" s="1"/>
  <c r="O90" i="8" a="1"/>
  <c r="O90" i="8" s="1"/>
  <c r="O91" i="8" a="1"/>
  <c r="O91" i="8" s="1"/>
  <c r="O92" i="8" a="1"/>
  <c r="O92" i="8" s="1"/>
  <c r="O93" i="8" a="1"/>
  <c r="O93" i="8" s="1"/>
  <c r="O94" i="8" a="1"/>
  <c r="O94" i="8" s="1"/>
  <c r="O95" i="8" a="1"/>
  <c r="O95" i="8" s="1"/>
  <c r="O96" i="8" a="1"/>
  <c r="O96" i="8" s="1"/>
  <c r="O97" i="8" a="1"/>
  <c r="O97" i="8" s="1"/>
  <c r="O98" i="8" a="1"/>
  <c r="O98" i="8" s="1"/>
  <c r="O99" i="8" a="1"/>
  <c r="O99" i="8" s="1"/>
  <c r="O100" i="8" a="1"/>
  <c r="O100" i="8" s="1"/>
  <c r="O101" i="8" a="1"/>
  <c r="O101" i="8" s="1"/>
  <c r="O102" i="8" a="1"/>
  <c r="O102" i="8" s="1"/>
  <c r="O103" i="8" a="1"/>
  <c r="O103" i="8" s="1"/>
  <c r="O104" i="8" a="1"/>
  <c r="O104" i="8" s="1"/>
  <c r="O105" i="8" a="1"/>
  <c r="O105" i="8" s="1"/>
  <c r="O106" i="8" a="1"/>
  <c r="O106" i="8" s="1"/>
  <c r="O107" i="8" a="1"/>
  <c r="O107" i="8" s="1"/>
  <c r="O108" i="8" a="1"/>
  <c r="O108" i="8" s="1"/>
  <c r="O109" i="8" a="1"/>
  <c r="O109" i="8" s="1"/>
  <c r="O110" i="8" a="1"/>
  <c r="O110" i="8" s="1"/>
  <c r="O111" i="8" a="1"/>
  <c r="O111" i="8" s="1"/>
  <c r="O112" i="8" a="1"/>
  <c r="O112" i="8" s="1"/>
  <c r="O113" i="8" a="1"/>
  <c r="O113" i="8" s="1"/>
  <c r="O114" i="8" a="1"/>
  <c r="O114" i="8" s="1"/>
  <c r="O115" i="8" a="1"/>
  <c r="O115" i="8" s="1"/>
  <c r="O116" i="8" a="1"/>
  <c r="O116" i="8" s="1"/>
  <c r="O117" i="8" a="1"/>
  <c r="O117" i="8" s="1"/>
  <c r="O118" i="8" a="1"/>
  <c r="O118" i="8" s="1"/>
  <c r="O119" i="8" a="1"/>
  <c r="O119" i="8" s="1"/>
  <c r="O120" i="8" a="1"/>
  <c r="O120" i="8" s="1"/>
  <c r="O121" i="8" a="1"/>
  <c r="O121" i="8" s="1"/>
  <c r="O122" i="8" a="1"/>
  <c r="O122" i="8" s="1"/>
  <c r="O123" i="8" a="1"/>
  <c r="O123" i="8" s="1"/>
  <c r="O124" i="8" a="1"/>
  <c r="O124" i="8" s="1"/>
  <c r="O125" i="8" a="1"/>
  <c r="O125" i="8" s="1"/>
  <c r="O126" i="8" a="1"/>
  <c r="O126" i="8" s="1"/>
  <c r="O127" i="8" a="1"/>
  <c r="O127" i="8" s="1"/>
  <c r="O128" i="8" a="1"/>
  <c r="O128" i="8" s="1"/>
  <c r="O129" i="8" a="1"/>
  <c r="O129" i="8" s="1"/>
  <c r="O130" i="8" a="1"/>
  <c r="O130" i="8" s="1"/>
  <c r="O131" i="8" a="1"/>
  <c r="O131" i="8" s="1"/>
  <c r="O132" i="8" a="1"/>
  <c r="O132" i="8" s="1"/>
  <c r="O133" i="8" a="1"/>
  <c r="O133" i="8" s="1"/>
  <c r="O134" i="8" a="1"/>
  <c r="O134" i="8" s="1"/>
  <c r="O135" i="8" a="1"/>
  <c r="O135" i="8" s="1"/>
  <c r="O136" i="8" a="1"/>
  <c r="O136" i="8" s="1"/>
  <c r="O137" i="8" a="1"/>
  <c r="O137" i="8" s="1"/>
  <c r="O138" i="8" a="1"/>
  <c r="O138" i="8" s="1"/>
  <c r="O139" i="8" a="1"/>
  <c r="O139" i="8" s="1"/>
  <c r="O140" i="8" a="1"/>
  <c r="O140" i="8" s="1"/>
  <c r="O141" i="8" a="1"/>
  <c r="O141" i="8" s="1"/>
  <c r="O142" i="8" a="1"/>
  <c r="O142" i="8" s="1"/>
  <c r="O143" i="8" a="1"/>
  <c r="O143" i="8" s="1"/>
  <c r="O144" i="8" a="1"/>
  <c r="O144" i="8" s="1"/>
  <c r="O145" i="8" a="1"/>
  <c r="O145" i="8" s="1"/>
  <c r="O146" i="8" a="1"/>
  <c r="O146" i="8" s="1"/>
  <c r="O147" i="8" a="1"/>
  <c r="O147" i="8" s="1"/>
  <c r="O148" i="8" a="1"/>
  <c r="O148" i="8" s="1"/>
  <c r="O149" i="8" a="1"/>
  <c r="O149" i="8" s="1"/>
  <c r="O150" i="8" a="1"/>
  <c r="O150" i="8" s="1"/>
  <c r="O151" i="8" a="1"/>
  <c r="O151" i="8" s="1"/>
  <c r="O152" i="8" a="1"/>
  <c r="O152" i="8" s="1"/>
  <c r="O153" i="8" a="1"/>
  <c r="O153" i="8" s="1"/>
  <c r="O154" i="8" a="1"/>
  <c r="O154" i="8" s="1"/>
  <c r="O155" i="8" a="1"/>
  <c r="O155" i="8" s="1"/>
  <c r="O156" i="8" a="1"/>
  <c r="O156" i="8" s="1"/>
  <c r="O157" i="8" a="1"/>
  <c r="O157" i="8" s="1"/>
  <c r="O158" i="8" a="1"/>
  <c r="O158" i="8" s="1"/>
  <c r="O159" i="8" a="1"/>
  <c r="O159" i="8" s="1"/>
  <c r="O160" i="8" a="1"/>
  <c r="O160" i="8" s="1"/>
  <c r="O161" i="8" a="1"/>
  <c r="O161" i="8" s="1"/>
  <c r="O162" i="8" a="1"/>
  <c r="O162" i="8" s="1"/>
  <c r="O163" i="8" a="1"/>
  <c r="O163" i="8" s="1"/>
  <c r="O164" i="8" a="1"/>
  <c r="O164" i="8" s="1"/>
  <c r="O165" i="8" a="1"/>
  <c r="O165" i="8" s="1"/>
  <c r="O166" i="8" a="1"/>
  <c r="O166" i="8" s="1"/>
  <c r="O167" i="8" a="1"/>
  <c r="O167" i="8" s="1"/>
  <c r="O168" i="8" a="1"/>
  <c r="O168" i="8" s="1"/>
  <c r="O169" i="8" a="1"/>
  <c r="O169" i="8" s="1"/>
  <c r="O170" i="8" a="1"/>
  <c r="O170" i="8" s="1"/>
  <c r="O171" i="8" a="1"/>
  <c r="O171" i="8" s="1"/>
  <c r="O172" i="8" a="1"/>
  <c r="O172" i="8" s="1"/>
  <c r="O173" i="8" a="1"/>
  <c r="O173" i="8" s="1"/>
  <c r="O174" i="8" a="1"/>
  <c r="O174" i="8" s="1"/>
  <c r="O175" i="8" a="1"/>
  <c r="O175" i="8" s="1"/>
  <c r="O176" i="8" a="1"/>
  <c r="O176" i="8" s="1"/>
  <c r="O177" i="8" a="1"/>
  <c r="O177" i="8" s="1"/>
  <c r="O178" i="8" a="1"/>
  <c r="O178" i="8" s="1"/>
  <c r="O179" i="8" a="1"/>
  <c r="O179" i="8" s="1"/>
  <c r="O180" i="8" a="1"/>
  <c r="O180" i="8" s="1"/>
  <c r="O181" i="8" a="1"/>
  <c r="O181" i="8" s="1"/>
  <c r="O182" i="8" a="1"/>
  <c r="O182" i="8" s="1"/>
  <c r="O183" i="8" a="1"/>
  <c r="O183" i="8" s="1"/>
  <c r="O184" i="8" a="1"/>
  <c r="O184" i="8" s="1"/>
  <c r="O185" i="8" a="1"/>
  <c r="O185" i="8" s="1"/>
  <c r="O186" i="8" a="1"/>
  <c r="O186" i="8" s="1"/>
  <c r="O187" i="8" a="1"/>
  <c r="O187" i="8" s="1"/>
  <c r="O188" i="8" a="1"/>
  <c r="O188" i="8" s="1"/>
  <c r="O189" i="8" a="1"/>
  <c r="O189" i="8" s="1"/>
  <c r="O190" i="8" a="1"/>
  <c r="O190" i="8" s="1"/>
  <c r="O191" i="8" a="1"/>
  <c r="O191" i="8" s="1"/>
  <c r="O192" i="8" a="1"/>
  <c r="O192" i="8" s="1"/>
  <c r="O193" i="8" a="1"/>
  <c r="O193" i="8" s="1"/>
  <c r="O194" i="8" a="1"/>
  <c r="O194" i="8" s="1"/>
  <c r="O195" i="8" a="1"/>
  <c r="O195" i="8" s="1"/>
  <c r="O196" i="8" a="1"/>
  <c r="O196" i="8" s="1"/>
  <c r="O197" i="8" a="1"/>
  <c r="O197" i="8" s="1"/>
  <c r="O198" i="8" a="1"/>
  <c r="O198" i="8" s="1"/>
  <c r="O199" i="8" a="1"/>
  <c r="O199" i="8" s="1"/>
  <c r="O200" i="8" a="1"/>
  <c r="O200" i="8" s="1"/>
  <c r="O201" i="8" a="1"/>
  <c r="O201" i="8" s="1"/>
  <c r="O202" i="8" a="1"/>
  <c r="O202" i="8" s="1"/>
  <c r="O203" i="8" a="1"/>
  <c r="O203" i="8" s="1"/>
  <c r="O204" i="8" a="1"/>
  <c r="O204" i="8" s="1"/>
  <c r="O205" i="8" a="1"/>
  <c r="O205" i="8" s="1"/>
  <c r="O206" i="8" a="1"/>
  <c r="O206" i="8" s="1"/>
  <c r="O207" i="8" a="1"/>
  <c r="O207" i="8" s="1"/>
  <c r="O208" i="8" a="1"/>
  <c r="O208" i="8" s="1"/>
  <c r="O209" i="8" a="1"/>
  <c r="O209" i="8" s="1"/>
  <c r="O210" i="8" a="1"/>
  <c r="O210" i="8" s="1"/>
  <c r="O211" i="8" a="1"/>
  <c r="O211" i="8" s="1"/>
  <c r="O212" i="8" a="1"/>
  <c r="O212" i="8" s="1"/>
  <c r="O213" i="8" a="1"/>
  <c r="O213" i="8" s="1"/>
  <c r="O214" i="8" a="1"/>
  <c r="O214" i="8" s="1"/>
  <c r="O215" i="8" a="1"/>
  <c r="O215" i="8" s="1"/>
  <c r="O216" i="8" a="1"/>
  <c r="O216" i="8" s="1"/>
  <c r="O217" i="8" a="1"/>
  <c r="O217" i="8" s="1"/>
  <c r="O218" i="8" a="1"/>
  <c r="O218" i="8" s="1"/>
  <c r="O219" i="8" a="1"/>
  <c r="O219" i="8" s="1"/>
  <c r="O220" i="8" a="1"/>
  <c r="O220" i="8" s="1"/>
  <c r="O221" i="8" a="1"/>
  <c r="O221" i="8" s="1"/>
  <c r="O222" i="8" a="1"/>
  <c r="O222" i="8" s="1"/>
  <c r="O223" i="8" a="1"/>
  <c r="O223" i="8" s="1"/>
  <c r="O224" i="8" a="1"/>
  <c r="O224" i="8" s="1"/>
  <c r="O225" i="8" a="1"/>
  <c r="O225" i="8" s="1"/>
  <c r="O226" i="8" a="1"/>
  <c r="O226" i="8" s="1"/>
  <c r="O227" i="8" a="1"/>
  <c r="O227" i="8" s="1"/>
  <c r="O228" i="8" a="1"/>
  <c r="O228" i="8" s="1"/>
  <c r="O229" i="8" a="1"/>
  <c r="O229" i="8" s="1"/>
  <c r="O230" i="8" a="1"/>
  <c r="O230" i="8" s="1"/>
  <c r="O231" i="8" a="1"/>
  <c r="O231" i="8" s="1"/>
  <c r="O232" i="8" a="1"/>
  <c r="O232" i="8" s="1"/>
  <c r="O233" i="8" a="1"/>
  <c r="O233" i="8" s="1"/>
  <c r="O234" i="8" a="1"/>
  <c r="O234" i="8" s="1"/>
  <c r="O235" i="8" a="1"/>
  <c r="O235" i="8" s="1"/>
  <c r="O236" i="8" a="1"/>
  <c r="O236" i="8" s="1"/>
  <c r="O237" i="8" a="1"/>
  <c r="O237" i="8" s="1"/>
  <c r="O238" i="8" a="1"/>
  <c r="O238" i="8" s="1"/>
  <c r="O239" i="8" a="1"/>
  <c r="O239" i="8" s="1"/>
  <c r="O240" i="8" a="1"/>
  <c r="O240" i="8" s="1"/>
  <c r="O241" i="8" a="1"/>
  <c r="O241" i="8" s="1"/>
  <c r="O242" i="8" a="1"/>
  <c r="O242" i="8" s="1"/>
  <c r="O243" i="8" a="1"/>
  <c r="O243" i="8" s="1"/>
  <c r="O244" i="8" a="1"/>
  <c r="O244" i="8" s="1"/>
  <c r="O245" i="8" a="1"/>
  <c r="O245" i="8" s="1"/>
  <c r="O246" i="8" a="1"/>
  <c r="O246" i="8" s="1"/>
  <c r="O247" i="8" a="1"/>
  <c r="O247" i="8" s="1"/>
  <c r="O248" i="8" a="1"/>
  <c r="O248" i="8" s="1"/>
  <c r="O249" i="8" a="1"/>
  <c r="O249" i="8" s="1"/>
  <c r="O250" i="8" a="1"/>
  <c r="O250" i="8" s="1"/>
  <c r="O251" i="8" a="1"/>
  <c r="O251" i="8" s="1"/>
  <c r="O252" i="8" a="1"/>
  <c r="O252" i="8" s="1"/>
  <c r="O253" i="8" a="1"/>
  <c r="O253" i="8" s="1"/>
  <c r="O254" i="8" a="1"/>
  <c r="O254" i="8" s="1"/>
  <c r="O255" i="8" a="1"/>
  <c r="O255" i="8" s="1"/>
  <c r="O256" i="8" a="1"/>
  <c r="O256" i="8" s="1"/>
  <c r="O257" i="8" a="1"/>
  <c r="O257" i="8" s="1"/>
  <c r="O258" i="8" a="1"/>
  <c r="O258" i="8" s="1"/>
  <c r="O259" i="8" a="1"/>
  <c r="O259" i="8" s="1"/>
  <c r="O260" i="8" a="1"/>
  <c r="O260" i="8" s="1"/>
  <c r="O261" i="8" a="1"/>
  <c r="O261" i="8" s="1"/>
  <c r="O262" i="8" a="1"/>
  <c r="O262" i="8" s="1"/>
  <c r="O263" i="8" a="1"/>
  <c r="O263" i="8" s="1"/>
  <c r="O264" i="8" a="1"/>
  <c r="O264" i="8" s="1"/>
  <c r="O265" i="8" a="1"/>
  <c r="O265" i="8" s="1"/>
  <c r="O266" i="8" a="1"/>
  <c r="O266" i="8" s="1"/>
  <c r="O267" i="8" a="1"/>
  <c r="O267" i="8" s="1"/>
  <c r="O268" i="8" a="1"/>
  <c r="O268" i="8" s="1"/>
  <c r="O269" i="8" a="1"/>
  <c r="O269" i="8" s="1"/>
  <c r="O270" i="8" a="1"/>
  <c r="O270" i="8" s="1"/>
  <c r="O271" i="8" a="1"/>
  <c r="O271" i="8" s="1"/>
  <c r="O272" i="8" a="1"/>
  <c r="O272" i="8" s="1"/>
  <c r="O273" i="8" a="1"/>
  <c r="O273" i="8" s="1"/>
  <c r="O274" i="8" a="1"/>
  <c r="O274" i="8" s="1"/>
  <c r="O275" i="8" a="1"/>
  <c r="O275" i="8" s="1"/>
  <c r="O276" i="8" a="1"/>
  <c r="O276" i="8" s="1"/>
  <c r="O277" i="8" a="1"/>
  <c r="O277" i="8" s="1"/>
  <c r="O278" i="8" a="1"/>
  <c r="O278" i="8" s="1"/>
  <c r="O279" i="8" a="1"/>
  <c r="O279" i="8" s="1"/>
  <c r="O280" i="8" a="1"/>
  <c r="O280" i="8" s="1"/>
  <c r="O281" i="8" a="1"/>
  <c r="O281" i="8" s="1"/>
  <c r="O282" i="8" a="1"/>
  <c r="O282" i="8" s="1"/>
  <c r="O283" i="8" a="1"/>
  <c r="O283" i="8" s="1"/>
  <c r="O284" i="8" a="1"/>
  <c r="O284" i="8" s="1"/>
  <c r="O285" i="8" a="1"/>
  <c r="O285" i="8" s="1"/>
  <c r="O286" i="8" a="1"/>
  <c r="O286" i="8" s="1"/>
  <c r="O287" i="8" a="1"/>
  <c r="O287" i="8" s="1"/>
  <c r="O288" i="8" a="1"/>
  <c r="O288" i="8" s="1"/>
  <c r="O289" i="8" a="1"/>
  <c r="O289" i="8" s="1"/>
  <c r="O290" i="8" a="1"/>
  <c r="O290" i="8" s="1"/>
  <c r="O291" i="8" a="1"/>
  <c r="O291" i="8" s="1"/>
  <c r="O292" i="8" a="1"/>
  <c r="O292" i="8" s="1"/>
  <c r="O293" i="8" a="1"/>
  <c r="O293" i="8" s="1"/>
  <c r="O294" i="8" a="1"/>
  <c r="O294" i="8" s="1"/>
  <c r="O295" i="8" a="1"/>
  <c r="O295" i="8" s="1"/>
  <c r="O296" i="8" a="1"/>
  <c r="O296" i="8" s="1"/>
  <c r="O297" i="8" a="1"/>
  <c r="O297" i="8" s="1"/>
  <c r="O298" i="8" a="1"/>
  <c r="O298" i="8" s="1"/>
  <c r="N8" i="8" a="1"/>
  <c r="N8" i="8" s="1"/>
  <c r="N9" i="8" a="1"/>
  <c r="N9" i="8" s="1"/>
  <c r="N10" i="8" a="1"/>
  <c r="N10" i="8" s="1"/>
  <c r="N11" i="8" a="1"/>
  <c r="N11" i="8" s="1"/>
  <c r="N12" i="8" a="1"/>
  <c r="N12" i="8" s="1"/>
  <c r="N13" i="8" a="1"/>
  <c r="N13" i="8" s="1"/>
  <c r="N14" i="8" a="1"/>
  <c r="N14" i="8" s="1"/>
  <c r="N15" i="8" a="1"/>
  <c r="N15" i="8" s="1"/>
  <c r="N16" i="8" a="1"/>
  <c r="N16" i="8" s="1"/>
  <c r="N17" i="8" a="1"/>
  <c r="N17" i="8" s="1"/>
  <c r="N18" i="8" a="1"/>
  <c r="N18" i="8" s="1"/>
  <c r="N19" i="8" a="1"/>
  <c r="N19" i="8" s="1"/>
  <c r="N20" i="8" a="1"/>
  <c r="N20" i="8" s="1"/>
  <c r="N21" i="8" a="1"/>
  <c r="N21" i="8" s="1"/>
  <c r="N22" i="8" a="1"/>
  <c r="N22" i="8" s="1"/>
  <c r="N23" i="8" a="1"/>
  <c r="N23" i="8" s="1"/>
  <c r="N24" i="8" a="1"/>
  <c r="N24" i="8" s="1"/>
  <c r="N25" i="8" a="1"/>
  <c r="N25" i="8" s="1"/>
  <c r="N26" i="8" a="1"/>
  <c r="N26" i="8" s="1"/>
  <c r="N27" i="8" a="1"/>
  <c r="N27" i="8" s="1"/>
  <c r="N28" i="8" a="1"/>
  <c r="N28" i="8" s="1"/>
  <c r="N29" i="8" a="1"/>
  <c r="N29" i="8" s="1"/>
  <c r="N30" i="8" a="1"/>
  <c r="N30" i="8" s="1"/>
  <c r="N31" i="8" a="1"/>
  <c r="N31" i="8" s="1"/>
  <c r="N32" i="8" a="1"/>
  <c r="N32" i="8" s="1"/>
  <c r="N33" i="8" a="1"/>
  <c r="N33" i="8" s="1"/>
  <c r="N34" i="8" a="1"/>
  <c r="N34" i="8" s="1"/>
  <c r="N35" i="8" a="1"/>
  <c r="N35" i="8" s="1"/>
  <c r="N36" i="8" a="1"/>
  <c r="N36" i="8" s="1"/>
  <c r="N37" i="8" a="1"/>
  <c r="N37" i="8" s="1"/>
  <c r="N38" i="8" a="1"/>
  <c r="N38" i="8" s="1"/>
  <c r="N39" i="8" a="1"/>
  <c r="N39" i="8" s="1"/>
  <c r="N40" i="8" a="1"/>
  <c r="N40" i="8" s="1"/>
  <c r="N41" i="8" a="1"/>
  <c r="N41" i="8" s="1"/>
  <c r="N42" i="8" a="1"/>
  <c r="N42" i="8" s="1"/>
  <c r="N43" i="8" a="1"/>
  <c r="N43" i="8" s="1"/>
  <c r="N44" i="8" a="1"/>
  <c r="N44" i="8" s="1"/>
  <c r="N45" i="8" a="1"/>
  <c r="N45" i="8" s="1"/>
  <c r="N46" i="8" a="1"/>
  <c r="N46" i="8" s="1"/>
  <c r="N47" i="8" a="1"/>
  <c r="N47" i="8" s="1"/>
  <c r="N48" i="8" a="1"/>
  <c r="N48" i="8" s="1"/>
  <c r="N49" i="8" a="1"/>
  <c r="N49" i="8" s="1"/>
  <c r="N50" i="8" a="1"/>
  <c r="N50" i="8" s="1"/>
  <c r="N51" i="8" a="1"/>
  <c r="N51" i="8" s="1"/>
  <c r="N52" i="8" a="1"/>
  <c r="N52" i="8" s="1"/>
  <c r="N53" i="8" a="1"/>
  <c r="N53" i="8" s="1"/>
  <c r="N54" i="8" a="1"/>
  <c r="N54" i="8" s="1"/>
  <c r="N55" i="8" a="1"/>
  <c r="N55" i="8" s="1"/>
  <c r="N56" i="8" a="1"/>
  <c r="N56" i="8" s="1"/>
  <c r="N57" i="8" a="1"/>
  <c r="N57" i="8" s="1"/>
  <c r="N58" i="8" a="1"/>
  <c r="N58" i="8" s="1"/>
  <c r="N59" i="8" a="1"/>
  <c r="N59" i="8" s="1"/>
  <c r="N60" i="8" a="1"/>
  <c r="N60" i="8" s="1"/>
  <c r="N61" i="8" a="1"/>
  <c r="N61" i="8" s="1"/>
  <c r="N62" i="8" a="1"/>
  <c r="N62" i="8" s="1"/>
  <c r="N63" i="8" a="1"/>
  <c r="N63" i="8" s="1"/>
  <c r="N64" i="8" a="1"/>
  <c r="N64" i="8" s="1"/>
  <c r="N65" i="8" a="1"/>
  <c r="N65" i="8" s="1"/>
  <c r="N66" i="8" a="1"/>
  <c r="N66" i="8" s="1"/>
  <c r="N67" i="8" a="1"/>
  <c r="N67" i="8" s="1"/>
  <c r="N68" i="8" a="1"/>
  <c r="N68" i="8" s="1"/>
  <c r="N69" i="8" a="1"/>
  <c r="N69" i="8" s="1"/>
  <c r="N70" i="8" a="1"/>
  <c r="N70" i="8" s="1"/>
  <c r="N71" i="8" a="1"/>
  <c r="N71" i="8" s="1"/>
  <c r="N72" i="8" a="1"/>
  <c r="N72" i="8" s="1"/>
  <c r="N73" i="8" a="1"/>
  <c r="N73" i="8" s="1"/>
  <c r="N74" i="8" a="1"/>
  <c r="N74" i="8" s="1"/>
  <c r="N75" i="8" a="1"/>
  <c r="N75" i="8" s="1"/>
  <c r="N76" i="8" a="1"/>
  <c r="N76" i="8" s="1"/>
  <c r="N77" i="8" a="1"/>
  <c r="N77" i="8" s="1"/>
  <c r="N78" i="8" a="1"/>
  <c r="N78" i="8" s="1"/>
  <c r="N79" i="8" a="1"/>
  <c r="N79" i="8" s="1"/>
  <c r="N80" i="8" a="1"/>
  <c r="N80" i="8" s="1"/>
  <c r="N81" i="8" a="1"/>
  <c r="N81" i="8" s="1"/>
  <c r="N82" i="8" a="1"/>
  <c r="N82" i="8" s="1"/>
  <c r="N83" i="8" a="1"/>
  <c r="N83" i="8" s="1"/>
  <c r="N84" i="8" a="1"/>
  <c r="N84" i="8" s="1"/>
  <c r="N85" i="8" a="1"/>
  <c r="N85" i="8" s="1"/>
  <c r="N86" i="8" a="1"/>
  <c r="N86" i="8" s="1"/>
  <c r="N87" i="8" a="1"/>
  <c r="N87" i="8" s="1"/>
  <c r="N88" i="8" a="1"/>
  <c r="N88" i="8" s="1"/>
  <c r="N89" i="8" a="1"/>
  <c r="N89" i="8" s="1"/>
  <c r="N90" i="8" a="1"/>
  <c r="N90" i="8" s="1"/>
  <c r="N91" i="8" a="1"/>
  <c r="N91" i="8" s="1"/>
  <c r="N92" i="8" a="1"/>
  <c r="N92" i="8" s="1"/>
  <c r="N93" i="8" a="1"/>
  <c r="N93" i="8" s="1"/>
  <c r="N94" i="8" a="1"/>
  <c r="N94" i="8" s="1"/>
  <c r="N95" i="8" a="1"/>
  <c r="N95" i="8" s="1"/>
  <c r="N96" i="8" a="1"/>
  <c r="N96" i="8" s="1"/>
  <c r="N97" i="8" a="1"/>
  <c r="N97" i="8" s="1"/>
  <c r="N98" i="8" a="1"/>
  <c r="N98" i="8" s="1"/>
  <c r="N99" i="8" a="1"/>
  <c r="N99" i="8" s="1"/>
  <c r="N100" i="8" a="1"/>
  <c r="N100" i="8" s="1"/>
  <c r="N101" i="8" a="1"/>
  <c r="N101" i="8" s="1"/>
  <c r="N102" i="8" a="1"/>
  <c r="N102" i="8" s="1"/>
  <c r="N103" i="8" a="1"/>
  <c r="N103" i="8" s="1"/>
  <c r="N104" i="8" a="1"/>
  <c r="N104" i="8" s="1"/>
  <c r="N105" i="8" a="1"/>
  <c r="N105" i="8" s="1"/>
  <c r="N106" i="8" a="1"/>
  <c r="N106" i="8" s="1"/>
  <c r="N107" i="8" a="1"/>
  <c r="N107" i="8" s="1"/>
  <c r="N108" i="8" a="1"/>
  <c r="N108" i="8" s="1"/>
  <c r="N109" i="8" a="1"/>
  <c r="N109" i="8" s="1"/>
  <c r="N110" i="8" a="1"/>
  <c r="N110" i="8" s="1"/>
  <c r="N111" i="8" a="1"/>
  <c r="N111" i="8" s="1"/>
  <c r="N112" i="8" a="1"/>
  <c r="N112" i="8" s="1"/>
  <c r="N113" i="8" a="1"/>
  <c r="N113" i="8" s="1"/>
  <c r="N114" i="8" a="1"/>
  <c r="N114" i="8" s="1"/>
  <c r="N115" i="8" a="1"/>
  <c r="N115" i="8" s="1"/>
  <c r="N116" i="8" a="1"/>
  <c r="N116" i="8" s="1"/>
  <c r="N117" i="8" a="1"/>
  <c r="N117" i="8" s="1"/>
  <c r="N118" i="8" a="1"/>
  <c r="N118" i="8" s="1"/>
  <c r="N119" i="8" a="1"/>
  <c r="N119" i="8" s="1"/>
  <c r="N120" i="8" a="1"/>
  <c r="N120" i="8" s="1"/>
  <c r="N121" i="8" a="1"/>
  <c r="N121" i="8" s="1"/>
  <c r="N122" i="8" a="1"/>
  <c r="N122" i="8" s="1"/>
  <c r="N123" i="8" a="1"/>
  <c r="N123" i="8" s="1"/>
  <c r="N124" i="8" a="1"/>
  <c r="N124" i="8" s="1"/>
  <c r="N125" i="8" a="1"/>
  <c r="N125" i="8" s="1"/>
  <c r="N126" i="8" a="1"/>
  <c r="N126" i="8" s="1"/>
  <c r="N127" i="8" a="1"/>
  <c r="N127" i="8" s="1"/>
  <c r="N128" i="8" a="1"/>
  <c r="N128" i="8" s="1"/>
  <c r="N129" i="8" a="1"/>
  <c r="N129" i="8" s="1"/>
  <c r="N130" i="8" a="1"/>
  <c r="N130" i="8" s="1"/>
  <c r="N131" i="8" a="1"/>
  <c r="N131" i="8" s="1"/>
  <c r="N132" i="8" a="1"/>
  <c r="N132" i="8" s="1"/>
  <c r="N133" i="8" a="1"/>
  <c r="N133" i="8" s="1"/>
  <c r="N134" i="8" a="1"/>
  <c r="N134" i="8" s="1"/>
  <c r="N135" i="8" a="1"/>
  <c r="N135" i="8" s="1"/>
  <c r="N136" i="8" a="1"/>
  <c r="N136" i="8" s="1"/>
  <c r="N137" i="8" a="1"/>
  <c r="N137" i="8" s="1"/>
  <c r="N138" i="8" a="1"/>
  <c r="N138" i="8" s="1"/>
  <c r="N139" i="8" a="1"/>
  <c r="N139" i="8" s="1"/>
  <c r="N140" i="8" a="1"/>
  <c r="N140" i="8" s="1"/>
  <c r="N141" i="8" a="1"/>
  <c r="N141" i="8" s="1"/>
  <c r="N142" i="8" a="1"/>
  <c r="N142" i="8" s="1"/>
  <c r="N143" i="8" a="1"/>
  <c r="N143" i="8" s="1"/>
  <c r="N144" i="8" a="1"/>
  <c r="N144" i="8" s="1"/>
  <c r="N145" i="8" a="1"/>
  <c r="N145" i="8" s="1"/>
  <c r="N146" i="8" a="1"/>
  <c r="N146" i="8" s="1"/>
  <c r="N147" i="8" a="1"/>
  <c r="N147" i="8" s="1"/>
  <c r="N148" i="8" a="1"/>
  <c r="N148" i="8" s="1"/>
  <c r="N149" i="8" a="1"/>
  <c r="N149" i="8" s="1"/>
  <c r="N150" i="8" a="1"/>
  <c r="N150" i="8" s="1"/>
  <c r="N151" i="8" a="1"/>
  <c r="N151" i="8" s="1"/>
  <c r="N152" i="8" a="1"/>
  <c r="N152" i="8" s="1"/>
  <c r="N153" i="8" a="1"/>
  <c r="N153" i="8" s="1"/>
  <c r="N154" i="8" a="1"/>
  <c r="N154" i="8" s="1"/>
  <c r="N155" i="8" a="1"/>
  <c r="N155" i="8" s="1"/>
  <c r="N156" i="8" a="1"/>
  <c r="N156" i="8" s="1"/>
  <c r="N157" i="8" a="1"/>
  <c r="N157" i="8" s="1"/>
  <c r="N158" i="8" a="1"/>
  <c r="N158" i="8" s="1"/>
  <c r="N159" i="8" a="1"/>
  <c r="N159" i="8" s="1"/>
  <c r="N160" i="8" a="1"/>
  <c r="N160" i="8" s="1"/>
  <c r="N161" i="8" a="1"/>
  <c r="N161" i="8" s="1"/>
  <c r="N162" i="8" a="1"/>
  <c r="N162" i="8" s="1"/>
  <c r="N163" i="8" a="1"/>
  <c r="N163" i="8" s="1"/>
  <c r="N164" i="8" a="1"/>
  <c r="N164" i="8" s="1"/>
  <c r="N165" i="8" a="1"/>
  <c r="N165" i="8" s="1"/>
  <c r="N166" i="8" a="1"/>
  <c r="N166" i="8" s="1"/>
  <c r="N167" i="8" a="1"/>
  <c r="N167" i="8" s="1"/>
  <c r="N168" i="8" a="1"/>
  <c r="N168" i="8" s="1"/>
  <c r="N169" i="8" a="1"/>
  <c r="N169" i="8" s="1"/>
  <c r="N170" i="8" a="1"/>
  <c r="N170" i="8" s="1"/>
  <c r="N171" i="8" a="1"/>
  <c r="N171" i="8" s="1"/>
  <c r="N172" i="8" a="1"/>
  <c r="N172" i="8" s="1"/>
  <c r="N173" i="8" a="1"/>
  <c r="N173" i="8" s="1"/>
  <c r="N174" i="8" a="1"/>
  <c r="N174" i="8" s="1"/>
  <c r="N175" i="8" a="1"/>
  <c r="N175" i="8" s="1"/>
  <c r="N176" i="8" a="1"/>
  <c r="N176" i="8" s="1"/>
  <c r="N177" i="8" a="1"/>
  <c r="N177" i="8" s="1"/>
  <c r="N178" i="8" a="1"/>
  <c r="N178" i="8" s="1"/>
  <c r="N179" i="8" a="1"/>
  <c r="N179" i="8" s="1"/>
  <c r="N180" i="8" a="1"/>
  <c r="N180" i="8" s="1"/>
  <c r="N181" i="8" a="1"/>
  <c r="N181" i="8" s="1"/>
  <c r="N182" i="8" a="1"/>
  <c r="N182" i="8" s="1"/>
  <c r="N183" i="8" a="1"/>
  <c r="N183" i="8" s="1"/>
  <c r="N184" i="8" a="1"/>
  <c r="N184" i="8" s="1"/>
  <c r="N185" i="8" a="1"/>
  <c r="N185" i="8" s="1"/>
  <c r="N186" i="8" a="1"/>
  <c r="N186" i="8" s="1"/>
  <c r="N187" i="8" a="1"/>
  <c r="N187" i="8" s="1"/>
  <c r="N188" i="8" a="1"/>
  <c r="N188" i="8" s="1"/>
  <c r="N189" i="8" a="1"/>
  <c r="N189" i="8" s="1"/>
  <c r="N190" i="8" a="1"/>
  <c r="N190" i="8" s="1"/>
  <c r="N191" i="8" a="1"/>
  <c r="N191" i="8" s="1"/>
  <c r="N192" i="8" a="1"/>
  <c r="N192" i="8" s="1"/>
  <c r="N193" i="8" a="1"/>
  <c r="N193" i="8" s="1"/>
  <c r="N194" i="8" a="1"/>
  <c r="N194" i="8" s="1"/>
  <c r="N195" i="8" a="1"/>
  <c r="N195" i="8" s="1"/>
  <c r="N196" i="8" a="1"/>
  <c r="N196" i="8" s="1"/>
  <c r="N197" i="8" a="1"/>
  <c r="N197" i="8" s="1"/>
  <c r="N198" i="8" a="1"/>
  <c r="N198" i="8" s="1"/>
  <c r="N199" i="8" a="1"/>
  <c r="N199" i="8" s="1"/>
  <c r="N200" i="8" a="1"/>
  <c r="N200" i="8" s="1"/>
  <c r="N201" i="8" a="1"/>
  <c r="N201" i="8" s="1"/>
  <c r="N202" i="8" a="1"/>
  <c r="N202" i="8" s="1"/>
  <c r="N203" i="8" a="1"/>
  <c r="N203" i="8" s="1"/>
  <c r="N204" i="8" a="1"/>
  <c r="N204" i="8" s="1"/>
  <c r="N205" i="8" a="1"/>
  <c r="N205" i="8" s="1"/>
  <c r="N206" i="8" a="1"/>
  <c r="N206" i="8" s="1"/>
  <c r="N207" i="8" a="1"/>
  <c r="N207" i="8" s="1"/>
  <c r="N208" i="8" a="1"/>
  <c r="N208" i="8" s="1"/>
  <c r="N209" i="8" a="1"/>
  <c r="N209" i="8" s="1"/>
  <c r="N210" i="8" a="1"/>
  <c r="N210" i="8" s="1"/>
  <c r="N211" i="8" a="1"/>
  <c r="N211" i="8" s="1"/>
  <c r="N212" i="8" a="1"/>
  <c r="N212" i="8" s="1"/>
  <c r="N213" i="8" a="1"/>
  <c r="N213" i="8" s="1"/>
  <c r="N214" i="8" a="1"/>
  <c r="N214" i="8" s="1"/>
  <c r="N215" i="8" a="1"/>
  <c r="N215" i="8" s="1"/>
  <c r="N216" i="8" a="1"/>
  <c r="N216" i="8" s="1"/>
  <c r="N217" i="8" a="1"/>
  <c r="N217" i="8" s="1"/>
  <c r="N218" i="8" a="1"/>
  <c r="N218" i="8" s="1"/>
  <c r="N219" i="8" a="1"/>
  <c r="N219" i="8" s="1"/>
  <c r="N220" i="8" a="1"/>
  <c r="N220" i="8" s="1"/>
  <c r="N221" i="8" a="1"/>
  <c r="N221" i="8" s="1"/>
  <c r="N222" i="8" a="1"/>
  <c r="N222" i="8" s="1"/>
  <c r="N223" i="8" a="1"/>
  <c r="N223" i="8" s="1"/>
  <c r="N224" i="8" a="1"/>
  <c r="N224" i="8" s="1"/>
  <c r="N225" i="8" a="1"/>
  <c r="N225" i="8" s="1"/>
  <c r="N226" i="8" a="1"/>
  <c r="N226" i="8" s="1"/>
  <c r="N227" i="8" a="1"/>
  <c r="N227" i="8" s="1"/>
  <c r="N228" i="8" a="1"/>
  <c r="N228" i="8" s="1"/>
  <c r="N229" i="8" a="1"/>
  <c r="N229" i="8" s="1"/>
  <c r="N230" i="8" a="1"/>
  <c r="N230" i="8" s="1"/>
  <c r="N231" i="8" a="1"/>
  <c r="N231" i="8" s="1"/>
  <c r="N232" i="8" a="1"/>
  <c r="N232" i="8" s="1"/>
  <c r="N233" i="8" a="1"/>
  <c r="N233" i="8" s="1"/>
  <c r="N234" i="8" a="1"/>
  <c r="N234" i="8" s="1"/>
  <c r="N235" i="8" a="1"/>
  <c r="N235" i="8" s="1"/>
  <c r="N236" i="8" a="1"/>
  <c r="N236" i="8" s="1"/>
  <c r="N237" i="8" a="1"/>
  <c r="N237" i="8" s="1"/>
  <c r="N238" i="8" a="1"/>
  <c r="N238" i="8" s="1"/>
  <c r="N239" i="8" a="1"/>
  <c r="N239" i="8" s="1"/>
  <c r="N240" i="8" a="1"/>
  <c r="N240" i="8" s="1"/>
  <c r="N241" i="8" a="1"/>
  <c r="N241" i="8" s="1"/>
  <c r="N242" i="8" a="1"/>
  <c r="N242" i="8" s="1"/>
  <c r="N243" i="8" a="1"/>
  <c r="N243" i="8" s="1"/>
  <c r="N244" i="8" a="1"/>
  <c r="N244" i="8" s="1"/>
  <c r="N245" i="8" a="1"/>
  <c r="N245" i="8" s="1"/>
  <c r="N246" i="8" a="1"/>
  <c r="N246" i="8" s="1"/>
  <c r="N247" i="8" a="1"/>
  <c r="N247" i="8" s="1"/>
  <c r="N248" i="8" a="1"/>
  <c r="N248" i="8" s="1"/>
  <c r="N249" i="8" a="1"/>
  <c r="N249" i="8" s="1"/>
  <c r="N250" i="8" a="1"/>
  <c r="N250" i="8" s="1"/>
  <c r="N251" i="8" a="1"/>
  <c r="N251" i="8" s="1"/>
  <c r="N252" i="8" a="1"/>
  <c r="N252" i="8" s="1"/>
  <c r="N253" i="8" a="1"/>
  <c r="N253" i="8" s="1"/>
  <c r="N254" i="8" a="1"/>
  <c r="N254" i="8" s="1"/>
  <c r="N255" i="8" a="1"/>
  <c r="N255" i="8" s="1"/>
  <c r="N256" i="8" a="1"/>
  <c r="N256" i="8" s="1"/>
  <c r="N257" i="8" a="1"/>
  <c r="N257" i="8" s="1"/>
  <c r="N258" i="8" a="1"/>
  <c r="N258" i="8" s="1"/>
  <c r="N259" i="8" a="1"/>
  <c r="N259" i="8" s="1"/>
  <c r="N260" i="8" a="1"/>
  <c r="N260" i="8" s="1"/>
  <c r="N261" i="8" a="1"/>
  <c r="N261" i="8" s="1"/>
  <c r="N262" i="8" a="1"/>
  <c r="N262" i="8" s="1"/>
  <c r="N263" i="8" a="1"/>
  <c r="N263" i="8" s="1"/>
  <c r="N264" i="8" a="1"/>
  <c r="N264" i="8" s="1"/>
  <c r="N265" i="8" a="1"/>
  <c r="N265" i="8" s="1"/>
  <c r="N266" i="8" a="1"/>
  <c r="N266" i="8" s="1"/>
  <c r="N267" i="8" a="1"/>
  <c r="N267" i="8" s="1"/>
  <c r="N268" i="8" a="1"/>
  <c r="N268" i="8" s="1"/>
  <c r="N269" i="8" a="1"/>
  <c r="N269" i="8" s="1"/>
  <c r="N270" i="8" a="1"/>
  <c r="N270" i="8" s="1"/>
  <c r="N271" i="8" a="1"/>
  <c r="N271" i="8" s="1"/>
  <c r="N272" i="8" a="1"/>
  <c r="N272" i="8" s="1"/>
  <c r="N273" i="8" a="1"/>
  <c r="N273" i="8" s="1"/>
  <c r="N274" i="8" a="1"/>
  <c r="N274" i="8" s="1"/>
  <c r="N275" i="8" a="1"/>
  <c r="N275" i="8" s="1"/>
  <c r="N276" i="8" a="1"/>
  <c r="N276" i="8" s="1"/>
  <c r="N277" i="8" a="1"/>
  <c r="N277" i="8" s="1"/>
  <c r="N278" i="8" a="1"/>
  <c r="N278" i="8" s="1"/>
  <c r="N279" i="8" a="1"/>
  <c r="N279" i="8" s="1"/>
  <c r="N280" i="8" a="1"/>
  <c r="N280" i="8" s="1"/>
  <c r="N281" i="8" a="1"/>
  <c r="N281" i="8" s="1"/>
  <c r="N282" i="8" a="1"/>
  <c r="N282" i="8" s="1"/>
  <c r="N283" i="8" a="1"/>
  <c r="N283" i="8" s="1"/>
  <c r="N284" i="8" a="1"/>
  <c r="N284" i="8" s="1"/>
  <c r="N285" i="8" a="1"/>
  <c r="N285" i="8" s="1"/>
  <c r="N286" i="8" a="1"/>
  <c r="N286" i="8" s="1"/>
  <c r="N287" i="8" a="1"/>
  <c r="N287" i="8" s="1"/>
  <c r="N288" i="8" a="1"/>
  <c r="N288" i="8" s="1"/>
  <c r="N289" i="8" a="1"/>
  <c r="N289" i="8" s="1"/>
  <c r="N290" i="8" a="1"/>
  <c r="N290" i="8" s="1"/>
  <c r="N291" i="8" a="1"/>
  <c r="N291" i="8" s="1"/>
  <c r="N292" i="8" a="1"/>
  <c r="N292" i="8" s="1"/>
  <c r="N293" i="8" a="1"/>
  <c r="N293" i="8" s="1"/>
  <c r="N294" i="8" a="1"/>
  <c r="N294" i="8" s="1"/>
  <c r="N295" i="8" a="1"/>
  <c r="N295" i="8" s="1"/>
  <c r="N296" i="8" a="1"/>
  <c r="N296" i="8" s="1"/>
  <c r="N297" i="8" a="1"/>
  <c r="N297" i="8" s="1"/>
  <c r="N298" i="8" a="1"/>
  <c r="N298" i="8" s="1"/>
  <c r="M8" i="8" a="1"/>
  <c r="M8" i="8" s="1"/>
  <c r="M9" i="8" a="1"/>
  <c r="M9" i="8" s="1"/>
  <c r="M10" i="8" a="1"/>
  <c r="M10" i="8" s="1"/>
  <c r="M11" i="8" a="1"/>
  <c r="M11" i="8" s="1"/>
  <c r="M12" i="8" a="1"/>
  <c r="M12" i="8" s="1"/>
  <c r="M13" i="8" a="1"/>
  <c r="M13" i="8" s="1"/>
  <c r="M14" i="8" a="1"/>
  <c r="M14" i="8" s="1"/>
  <c r="M15" i="8" a="1"/>
  <c r="M15" i="8" s="1"/>
  <c r="M16" i="8" a="1"/>
  <c r="M16" i="8" s="1"/>
  <c r="M17" i="8" a="1"/>
  <c r="M17" i="8" s="1"/>
  <c r="M18" i="8" a="1"/>
  <c r="M18" i="8" s="1"/>
  <c r="M19" i="8" a="1"/>
  <c r="M19" i="8" s="1"/>
  <c r="M20" i="8" a="1"/>
  <c r="M20" i="8" s="1"/>
  <c r="M21" i="8" a="1"/>
  <c r="M21" i="8" s="1"/>
  <c r="M22" i="8" a="1"/>
  <c r="M22" i="8" s="1"/>
  <c r="M23" i="8" a="1"/>
  <c r="M23" i="8" s="1"/>
  <c r="M24" i="8" a="1"/>
  <c r="M24" i="8" s="1"/>
  <c r="M25" i="8" a="1"/>
  <c r="M25" i="8" s="1"/>
  <c r="M26" i="8" a="1"/>
  <c r="M26" i="8" s="1"/>
  <c r="M27" i="8" a="1"/>
  <c r="M27" i="8" s="1"/>
  <c r="M28" i="8" a="1"/>
  <c r="M28" i="8" s="1"/>
  <c r="M29" i="8" a="1"/>
  <c r="M29" i="8" s="1"/>
  <c r="M30" i="8" a="1"/>
  <c r="M30" i="8" s="1"/>
  <c r="M31" i="8" a="1"/>
  <c r="M31" i="8" s="1"/>
  <c r="M32" i="8" a="1"/>
  <c r="M32" i="8" s="1"/>
  <c r="M33" i="8" a="1"/>
  <c r="M33" i="8" s="1"/>
  <c r="M34" i="8" a="1"/>
  <c r="M34" i="8" s="1"/>
  <c r="M35" i="8" a="1"/>
  <c r="M35" i="8" s="1"/>
  <c r="M36" i="8" a="1"/>
  <c r="M36" i="8" s="1"/>
  <c r="M37" i="8" a="1"/>
  <c r="M37" i="8" s="1"/>
  <c r="M38" i="8" a="1"/>
  <c r="M38" i="8" s="1"/>
  <c r="M39" i="8" a="1"/>
  <c r="M39" i="8" s="1"/>
  <c r="M40" i="8" a="1"/>
  <c r="M40" i="8" s="1"/>
  <c r="M41" i="8" a="1"/>
  <c r="M41" i="8" s="1"/>
  <c r="M42" i="8" a="1"/>
  <c r="M42" i="8" s="1"/>
  <c r="M43" i="8" a="1"/>
  <c r="M43" i="8" s="1"/>
  <c r="M44" i="8" a="1"/>
  <c r="M44" i="8" s="1"/>
  <c r="M45" i="8" a="1"/>
  <c r="M45" i="8" s="1"/>
  <c r="M46" i="8" a="1"/>
  <c r="M46" i="8" s="1"/>
  <c r="M47" i="8" a="1"/>
  <c r="M47" i="8" s="1"/>
  <c r="M48" i="8" a="1"/>
  <c r="M48" i="8" s="1"/>
  <c r="M49" i="8" a="1"/>
  <c r="M49" i="8" s="1"/>
  <c r="M50" i="8" a="1"/>
  <c r="M50" i="8" s="1"/>
  <c r="M51" i="8" a="1"/>
  <c r="M51" i="8" s="1"/>
  <c r="M52" i="8" a="1"/>
  <c r="M52" i="8" s="1"/>
  <c r="M53" i="8" a="1"/>
  <c r="M53" i="8" s="1"/>
  <c r="M54" i="8" a="1"/>
  <c r="M54" i="8" s="1"/>
  <c r="M55" i="8" a="1"/>
  <c r="M55" i="8" s="1"/>
  <c r="M56" i="8" a="1"/>
  <c r="M56" i="8" s="1"/>
  <c r="M57" i="8" a="1"/>
  <c r="M57" i="8" s="1"/>
  <c r="M58" i="8" a="1"/>
  <c r="M58" i="8" s="1"/>
  <c r="M59" i="8" a="1"/>
  <c r="M59" i="8" s="1"/>
  <c r="M60" i="8" a="1"/>
  <c r="M60" i="8" s="1"/>
  <c r="M61" i="8" a="1"/>
  <c r="M61" i="8" s="1"/>
  <c r="M62" i="8" a="1"/>
  <c r="M62" i="8" s="1"/>
  <c r="M63" i="8" a="1"/>
  <c r="M63" i="8" s="1"/>
  <c r="M64" i="8" a="1"/>
  <c r="M64" i="8" s="1"/>
  <c r="M65" i="8" a="1"/>
  <c r="M65" i="8" s="1"/>
  <c r="M66" i="8" a="1"/>
  <c r="M66" i="8" s="1"/>
  <c r="M67" i="8" a="1"/>
  <c r="M67" i="8" s="1"/>
  <c r="M68" i="8" a="1"/>
  <c r="M68" i="8" s="1"/>
  <c r="M69" i="8" a="1"/>
  <c r="M69" i="8" s="1"/>
  <c r="M70" i="8" a="1"/>
  <c r="M70" i="8" s="1"/>
  <c r="M71" i="8" a="1"/>
  <c r="M71" i="8" s="1"/>
  <c r="M72" i="8" a="1"/>
  <c r="M72" i="8" s="1"/>
  <c r="M73" i="8" a="1"/>
  <c r="M73" i="8" s="1"/>
  <c r="M74" i="8" a="1"/>
  <c r="M74" i="8" s="1"/>
  <c r="M75" i="8" a="1"/>
  <c r="M75" i="8" s="1"/>
  <c r="M76" i="8" a="1"/>
  <c r="M76" i="8" s="1"/>
  <c r="M77" i="8" a="1"/>
  <c r="M77" i="8" s="1"/>
  <c r="M78" i="8" a="1"/>
  <c r="M78" i="8" s="1"/>
  <c r="M79" i="8" a="1"/>
  <c r="M79" i="8" s="1"/>
  <c r="M80" i="8" a="1"/>
  <c r="M80" i="8" s="1"/>
  <c r="M81" i="8" a="1"/>
  <c r="M81" i="8" s="1"/>
  <c r="M82" i="8" a="1"/>
  <c r="M82" i="8" s="1"/>
  <c r="M83" i="8" a="1"/>
  <c r="M83" i="8" s="1"/>
  <c r="M84" i="8" a="1"/>
  <c r="M84" i="8" s="1"/>
  <c r="M85" i="8" a="1"/>
  <c r="M85" i="8" s="1"/>
  <c r="M86" i="8" a="1"/>
  <c r="M86" i="8" s="1"/>
  <c r="M87" i="8" a="1"/>
  <c r="M87" i="8" s="1"/>
  <c r="M88" i="8" a="1"/>
  <c r="M88" i="8" s="1"/>
  <c r="M89" i="8" a="1"/>
  <c r="M89" i="8" s="1"/>
  <c r="M90" i="8" a="1"/>
  <c r="M90" i="8" s="1"/>
  <c r="M91" i="8" a="1"/>
  <c r="M91" i="8" s="1"/>
  <c r="M92" i="8" a="1"/>
  <c r="M92" i="8" s="1"/>
  <c r="M93" i="8" a="1"/>
  <c r="M93" i="8" s="1"/>
  <c r="M94" i="8" a="1"/>
  <c r="M94" i="8" s="1"/>
  <c r="M95" i="8" a="1"/>
  <c r="M95" i="8" s="1"/>
  <c r="M96" i="8" a="1"/>
  <c r="M96" i="8" s="1"/>
  <c r="M97" i="8" a="1"/>
  <c r="M97" i="8" s="1"/>
  <c r="M98" i="8" a="1"/>
  <c r="M98" i="8" s="1"/>
  <c r="M99" i="8" a="1"/>
  <c r="M99" i="8" s="1"/>
  <c r="M100" i="8" a="1"/>
  <c r="M100" i="8" s="1"/>
  <c r="M101" i="8" a="1"/>
  <c r="M101" i="8" s="1"/>
  <c r="M102" i="8" a="1"/>
  <c r="M102" i="8" s="1"/>
  <c r="M103" i="8" a="1"/>
  <c r="M103" i="8" s="1"/>
  <c r="M104" i="8" a="1"/>
  <c r="M104" i="8" s="1"/>
  <c r="M105" i="8" a="1"/>
  <c r="M105" i="8" s="1"/>
  <c r="M106" i="8" a="1"/>
  <c r="M106" i="8" s="1"/>
  <c r="M107" i="8" a="1"/>
  <c r="M107" i="8" s="1"/>
  <c r="M108" i="8" a="1"/>
  <c r="M108" i="8" s="1"/>
  <c r="M109" i="8" a="1"/>
  <c r="M109" i="8" s="1"/>
  <c r="M110" i="8" a="1"/>
  <c r="M110" i="8" s="1"/>
  <c r="M111" i="8" a="1"/>
  <c r="M111" i="8" s="1"/>
  <c r="M112" i="8" a="1"/>
  <c r="M112" i="8" s="1"/>
  <c r="M113" i="8" a="1"/>
  <c r="M113" i="8" s="1"/>
  <c r="M114" i="8" a="1"/>
  <c r="M114" i="8" s="1"/>
  <c r="M115" i="8" a="1"/>
  <c r="M115" i="8" s="1"/>
  <c r="M116" i="8" a="1"/>
  <c r="M116" i="8" s="1"/>
  <c r="M117" i="8" a="1"/>
  <c r="M117" i="8" s="1"/>
  <c r="M118" i="8" a="1"/>
  <c r="M118" i="8" s="1"/>
  <c r="M119" i="8" a="1"/>
  <c r="M119" i="8" s="1"/>
  <c r="M120" i="8" a="1"/>
  <c r="M120" i="8" s="1"/>
  <c r="M121" i="8" a="1"/>
  <c r="M121" i="8" s="1"/>
  <c r="M122" i="8" a="1"/>
  <c r="M122" i="8" s="1"/>
  <c r="M123" i="8" a="1"/>
  <c r="M123" i="8" s="1"/>
  <c r="M124" i="8" a="1"/>
  <c r="M124" i="8" s="1"/>
  <c r="M125" i="8" a="1"/>
  <c r="M125" i="8" s="1"/>
  <c r="M126" i="8" a="1"/>
  <c r="M126" i="8" s="1"/>
  <c r="M127" i="8" a="1"/>
  <c r="M127" i="8" s="1"/>
  <c r="M128" i="8" a="1"/>
  <c r="M128" i="8" s="1"/>
  <c r="M129" i="8" a="1"/>
  <c r="M129" i="8" s="1"/>
  <c r="M130" i="8" a="1"/>
  <c r="M130" i="8" s="1"/>
  <c r="M131" i="8" a="1"/>
  <c r="M131" i="8" s="1"/>
  <c r="M132" i="8" a="1"/>
  <c r="M132" i="8" s="1"/>
  <c r="M133" i="8" a="1"/>
  <c r="M133" i="8" s="1"/>
  <c r="M134" i="8" a="1"/>
  <c r="M134" i="8" s="1"/>
  <c r="M135" i="8" a="1"/>
  <c r="M135" i="8" s="1"/>
  <c r="M136" i="8" a="1"/>
  <c r="M136" i="8" s="1"/>
  <c r="M137" i="8" a="1"/>
  <c r="M137" i="8" s="1"/>
  <c r="M138" i="8" a="1"/>
  <c r="M138" i="8" s="1"/>
  <c r="M139" i="8" a="1"/>
  <c r="M139" i="8" s="1"/>
  <c r="M140" i="8" a="1"/>
  <c r="M140" i="8" s="1"/>
  <c r="M141" i="8" a="1"/>
  <c r="M141" i="8" s="1"/>
  <c r="M142" i="8" a="1"/>
  <c r="M142" i="8" s="1"/>
  <c r="M143" i="8" a="1"/>
  <c r="M143" i="8" s="1"/>
  <c r="M144" i="8" a="1"/>
  <c r="M144" i="8" s="1"/>
  <c r="M145" i="8" a="1"/>
  <c r="M145" i="8" s="1"/>
  <c r="M146" i="8" a="1"/>
  <c r="M146" i="8" s="1"/>
  <c r="M147" i="8" a="1"/>
  <c r="M147" i="8" s="1"/>
  <c r="M148" i="8" a="1"/>
  <c r="M148" i="8" s="1"/>
  <c r="M149" i="8" a="1"/>
  <c r="M149" i="8" s="1"/>
  <c r="M150" i="8" a="1"/>
  <c r="M150" i="8" s="1"/>
  <c r="M151" i="8" a="1"/>
  <c r="M151" i="8" s="1"/>
  <c r="M152" i="8" a="1"/>
  <c r="M152" i="8" s="1"/>
  <c r="M153" i="8" a="1"/>
  <c r="M153" i="8" s="1"/>
  <c r="M154" i="8" a="1"/>
  <c r="M154" i="8" s="1"/>
  <c r="M155" i="8" a="1"/>
  <c r="M155" i="8"/>
  <c r="M156" i="8" a="1"/>
  <c r="M156" i="8" s="1"/>
  <c r="M157" i="8" a="1"/>
  <c r="M157" i="8" s="1"/>
  <c r="M158" i="8" a="1"/>
  <c r="M158" i="8" s="1"/>
  <c r="M159" i="8" a="1"/>
  <c r="M159" i="8" s="1"/>
  <c r="M160" i="8" a="1"/>
  <c r="M160" i="8" s="1"/>
  <c r="M161" i="8" a="1"/>
  <c r="M161" i="8" s="1"/>
  <c r="M162" i="8" a="1"/>
  <c r="M162" i="8" s="1"/>
  <c r="M163" i="8" a="1"/>
  <c r="M163" i="8" s="1"/>
  <c r="M164" i="8" a="1"/>
  <c r="M164" i="8" s="1"/>
  <c r="M165" i="8" a="1"/>
  <c r="M165" i="8" s="1"/>
  <c r="M166" i="8" a="1"/>
  <c r="M166" i="8" s="1"/>
  <c r="M167" i="8" a="1"/>
  <c r="M167" i="8" s="1"/>
  <c r="M168" i="8" a="1"/>
  <c r="M168" i="8" s="1"/>
  <c r="M169" i="8" a="1"/>
  <c r="M169" i="8" s="1"/>
  <c r="M170" i="8" a="1"/>
  <c r="M170" i="8" s="1"/>
  <c r="M171" i="8" a="1"/>
  <c r="M171" i="8" s="1"/>
  <c r="M172" i="8" a="1"/>
  <c r="M172" i="8" s="1"/>
  <c r="M173" i="8" a="1"/>
  <c r="M173" i="8" s="1"/>
  <c r="M174" i="8" a="1"/>
  <c r="M174" i="8" s="1"/>
  <c r="M175" i="8" a="1"/>
  <c r="M175" i="8" s="1"/>
  <c r="M176" i="8" a="1"/>
  <c r="M176" i="8" s="1"/>
  <c r="M177" i="8" a="1"/>
  <c r="M177" i="8" s="1"/>
  <c r="M178" i="8" a="1"/>
  <c r="M178" i="8" s="1"/>
  <c r="M179" i="8" a="1"/>
  <c r="M179" i="8" s="1"/>
  <c r="M180" i="8" a="1"/>
  <c r="M180" i="8" s="1"/>
  <c r="M181" i="8" a="1"/>
  <c r="M181" i="8" s="1"/>
  <c r="M182" i="8" a="1"/>
  <c r="M182" i="8" s="1"/>
  <c r="M183" i="8" a="1"/>
  <c r="M183" i="8" s="1"/>
  <c r="M184" i="8" a="1"/>
  <c r="M184" i="8" s="1"/>
  <c r="M185" i="8" a="1"/>
  <c r="M185" i="8" s="1"/>
  <c r="M186" i="8" a="1"/>
  <c r="M186" i="8" s="1"/>
  <c r="M187" i="8" a="1"/>
  <c r="M187" i="8" s="1"/>
  <c r="M188" i="8" a="1"/>
  <c r="M188" i="8" s="1"/>
  <c r="M189" i="8" a="1"/>
  <c r="M189" i="8" s="1"/>
  <c r="M190" i="8" a="1"/>
  <c r="M190" i="8" s="1"/>
  <c r="M191" i="8" a="1"/>
  <c r="M191" i="8" s="1"/>
  <c r="M192" i="8" a="1"/>
  <c r="M192" i="8" s="1"/>
  <c r="M193" i="8" a="1"/>
  <c r="M193" i="8" s="1"/>
  <c r="M194" i="8" a="1"/>
  <c r="M194" i="8" s="1"/>
  <c r="M195" i="8" a="1"/>
  <c r="M195" i="8" s="1"/>
  <c r="M196" i="8" a="1"/>
  <c r="M196" i="8" s="1"/>
  <c r="M197" i="8" a="1"/>
  <c r="M197" i="8" s="1"/>
  <c r="M198" i="8" a="1"/>
  <c r="M198" i="8" s="1"/>
  <c r="M199" i="8" a="1"/>
  <c r="M199" i="8" s="1"/>
  <c r="M200" i="8" a="1"/>
  <c r="M200" i="8" s="1"/>
  <c r="M201" i="8" a="1"/>
  <c r="M201" i="8" s="1"/>
  <c r="M202" i="8" a="1"/>
  <c r="M202" i="8" s="1"/>
  <c r="M203" i="8" a="1"/>
  <c r="M203" i="8" s="1"/>
  <c r="M204" i="8" a="1"/>
  <c r="M204" i="8" s="1"/>
  <c r="M205" i="8" a="1"/>
  <c r="M205" i="8" s="1"/>
  <c r="M206" i="8" a="1"/>
  <c r="M206" i="8" s="1"/>
  <c r="M207" i="8" a="1"/>
  <c r="M207" i="8" s="1"/>
  <c r="M208" i="8" a="1"/>
  <c r="M208" i="8" s="1"/>
  <c r="M209" i="8" a="1"/>
  <c r="M209" i="8" s="1"/>
  <c r="M210" i="8" a="1"/>
  <c r="M210" i="8" s="1"/>
  <c r="M211" i="8" a="1"/>
  <c r="M211" i="8" s="1"/>
  <c r="M212" i="8" a="1"/>
  <c r="M212" i="8" s="1"/>
  <c r="M213" i="8" a="1"/>
  <c r="M213" i="8" s="1"/>
  <c r="M214" i="8" a="1"/>
  <c r="M214" i="8" s="1"/>
  <c r="M215" i="8" a="1"/>
  <c r="M215" i="8" s="1"/>
  <c r="M216" i="8" a="1"/>
  <c r="M216" i="8" s="1"/>
  <c r="M217" i="8" a="1"/>
  <c r="M217" i="8" s="1"/>
  <c r="M218" i="8" a="1"/>
  <c r="M218" i="8" s="1"/>
  <c r="M219" i="8" a="1"/>
  <c r="M219" i="8" s="1"/>
  <c r="M220" i="8" a="1"/>
  <c r="M220" i="8" s="1"/>
  <c r="M221" i="8" a="1"/>
  <c r="M221" i="8" s="1"/>
  <c r="M222" i="8" a="1"/>
  <c r="M222" i="8" s="1"/>
  <c r="M223" i="8" a="1"/>
  <c r="M223" i="8" s="1"/>
  <c r="M224" i="8" a="1"/>
  <c r="M224" i="8" s="1"/>
  <c r="M225" i="8" a="1"/>
  <c r="M225" i="8" s="1"/>
  <c r="M226" i="8" a="1"/>
  <c r="M226" i="8" s="1"/>
  <c r="M227" i="8" a="1"/>
  <c r="M227" i="8" s="1"/>
  <c r="M228" i="8" a="1"/>
  <c r="M228" i="8" s="1"/>
  <c r="M229" i="8" a="1"/>
  <c r="M229" i="8" s="1"/>
  <c r="M230" i="8" a="1"/>
  <c r="M230" i="8" s="1"/>
  <c r="M231" i="8" a="1"/>
  <c r="M231" i="8" s="1"/>
  <c r="M232" i="8" a="1"/>
  <c r="M232" i="8" s="1"/>
  <c r="M233" i="8" a="1"/>
  <c r="M233" i="8" s="1"/>
  <c r="M234" i="8" a="1"/>
  <c r="M234" i="8" s="1"/>
  <c r="M235" i="8" a="1"/>
  <c r="M235" i="8" s="1"/>
  <c r="M236" i="8" a="1"/>
  <c r="M236" i="8" s="1"/>
  <c r="M237" i="8" a="1"/>
  <c r="M237" i="8" s="1"/>
  <c r="M238" i="8" a="1"/>
  <c r="M238" i="8" s="1"/>
  <c r="M239" i="8" a="1"/>
  <c r="M239" i="8" s="1"/>
  <c r="M240" i="8" a="1"/>
  <c r="M240" i="8" s="1"/>
  <c r="M241" i="8" a="1"/>
  <c r="M241" i="8" s="1"/>
  <c r="M242" i="8" a="1"/>
  <c r="M242" i="8" s="1"/>
  <c r="M243" i="8" a="1"/>
  <c r="M243" i="8" s="1"/>
  <c r="M244" i="8" a="1"/>
  <c r="M244" i="8" s="1"/>
  <c r="M245" i="8" a="1"/>
  <c r="M245" i="8" s="1"/>
  <c r="M246" i="8" a="1"/>
  <c r="M246" i="8" s="1"/>
  <c r="M247" i="8" a="1"/>
  <c r="M247" i="8" s="1"/>
  <c r="M248" i="8" a="1"/>
  <c r="M248" i="8" s="1"/>
  <c r="M249" i="8" a="1"/>
  <c r="M249" i="8" s="1"/>
  <c r="M250" i="8" a="1"/>
  <c r="M250" i="8" s="1"/>
  <c r="M251" i="8" a="1"/>
  <c r="M251" i="8" s="1"/>
  <c r="M252" i="8" a="1"/>
  <c r="M252" i="8" s="1"/>
  <c r="M253" i="8" a="1"/>
  <c r="M253" i="8" s="1"/>
  <c r="M254" i="8" a="1"/>
  <c r="M254" i="8" s="1"/>
  <c r="M255" i="8" a="1"/>
  <c r="M255" i="8" s="1"/>
  <c r="M256" i="8" a="1"/>
  <c r="M256" i="8" s="1"/>
  <c r="M257" i="8" a="1"/>
  <c r="M257" i="8" s="1"/>
  <c r="M258" i="8" a="1"/>
  <c r="M258" i="8" s="1"/>
  <c r="M259" i="8" a="1"/>
  <c r="M259" i="8" s="1"/>
  <c r="M260" i="8" a="1"/>
  <c r="M260" i="8" s="1"/>
  <c r="M261" i="8" a="1"/>
  <c r="M261" i="8" s="1"/>
  <c r="M262" i="8" a="1"/>
  <c r="M262" i="8" s="1"/>
  <c r="M263" i="8" a="1"/>
  <c r="M263" i="8" s="1"/>
  <c r="M264" i="8" a="1"/>
  <c r="M264" i="8" s="1"/>
  <c r="M265" i="8" a="1"/>
  <c r="M265" i="8" s="1"/>
  <c r="M266" i="8" a="1"/>
  <c r="M266" i="8" s="1"/>
  <c r="M267" i="8" a="1"/>
  <c r="M267" i="8" s="1"/>
  <c r="M268" i="8" a="1"/>
  <c r="M268" i="8" s="1"/>
  <c r="M269" i="8" a="1"/>
  <c r="M269" i="8" s="1"/>
  <c r="M270" i="8" a="1"/>
  <c r="M270" i="8" s="1"/>
  <c r="M271" i="8" a="1"/>
  <c r="M271" i="8" s="1"/>
  <c r="M272" i="8" a="1"/>
  <c r="M272" i="8" s="1"/>
  <c r="M273" i="8" a="1"/>
  <c r="M273" i="8" s="1"/>
  <c r="M274" i="8" a="1"/>
  <c r="M274" i="8" s="1"/>
  <c r="M275" i="8" a="1"/>
  <c r="M275" i="8" s="1"/>
  <c r="M276" i="8" a="1"/>
  <c r="M276" i="8" s="1"/>
  <c r="M277" i="8" a="1"/>
  <c r="M277" i="8" s="1"/>
  <c r="M278" i="8" a="1"/>
  <c r="M278" i="8" s="1"/>
  <c r="M279" i="8" a="1"/>
  <c r="M279" i="8" s="1"/>
  <c r="M280" i="8" a="1"/>
  <c r="M280" i="8" s="1"/>
  <c r="M281" i="8" a="1"/>
  <c r="M281" i="8" s="1"/>
  <c r="M282" i="8" a="1"/>
  <c r="M282" i="8" s="1"/>
  <c r="M283" i="8" a="1"/>
  <c r="M283" i="8" s="1"/>
  <c r="M284" i="8" a="1"/>
  <c r="M284" i="8" s="1"/>
  <c r="M285" i="8" a="1"/>
  <c r="M285" i="8" s="1"/>
  <c r="M286" i="8" a="1"/>
  <c r="M286" i="8" s="1"/>
  <c r="M287" i="8" a="1"/>
  <c r="M287" i="8" s="1"/>
  <c r="M288" i="8" a="1"/>
  <c r="M288" i="8" s="1"/>
  <c r="M289" i="8" a="1"/>
  <c r="M289" i="8" s="1"/>
  <c r="M290" i="8" a="1"/>
  <c r="M290" i="8" s="1"/>
  <c r="M291" i="8" a="1"/>
  <c r="M291" i="8" s="1"/>
  <c r="M292" i="8" a="1"/>
  <c r="M292" i="8" s="1"/>
  <c r="M293" i="8" a="1"/>
  <c r="M293" i="8" s="1"/>
  <c r="M294" i="8" a="1"/>
  <c r="M294" i="8" s="1"/>
  <c r="M295" i="8" a="1"/>
  <c r="M295" i="8" s="1"/>
  <c r="M296" i="8" a="1"/>
  <c r="M296" i="8" s="1"/>
  <c r="M297" i="8" a="1"/>
  <c r="M297" i="8" s="1"/>
  <c r="M298" i="8" a="1"/>
  <c r="M298" i="8" s="1"/>
  <c r="L8" i="8" a="1"/>
  <c r="L8" i="8" s="1"/>
  <c r="L9" i="8" a="1"/>
  <c r="L9" i="8" s="1"/>
  <c r="L10" i="8" a="1"/>
  <c r="L10" i="8" s="1"/>
  <c r="L11" i="8" a="1"/>
  <c r="L11" i="8" s="1"/>
  <c r="L12" i="8" a="1"/>
  <c r="L12" i="8" s="1"/>
  <c r="L13" i="8" a="1"/>
  <c r="L13" i="8" s="1"/>
  <c r="L14" i="8" a="1"/>
  <c r="L14" i="8" s="1"/>
  <c r="L15" i="8" a="1"/>
  <c r="L15" i="8" s="1"/>
  <c r="L16" i="8" a="1"/>
  <c r="L16" i="8" s="1"/>
  <c r="L17" i="8" a="1"/>
  <c r="L17" i="8" s="1"/>
  <c r="L18" i="8" a="1"/>
  <c r="L18" i="8" s="1"/>
  <c r="L19" i="8" a="1"/>
  <c r="L19" i="8" s="1"/>
  <c r="L20" i="8" a="1"/>
  <c r="L20" i="8" s="1"/>
  <c r="L21" i="8" a="1"/>
  <c r="L21" i="8" s="1"/>
  <c r="L22" i="8" a="1"/>
  <c r="L22" i="8" s="1"/>
  <c r="L23" i="8" a="1"/>
  <c r="L23" i="8" s="1"/>
  <c r="L24" i="8" a="1"/>
  <c r="L24" i="8" s="1"/>
  <c r="L25" i="8" a="1"/>
  <c r="L25" i="8" s="1"/>
  <c r="L26" i="8" a="1"/>
  <c r="L26" i="8" s="1"/>
  <c r="L27" i="8" a="1"/>
  <c r="L27" i="8" s="1"/>
  <c r="L28" i="8" a="1"/>
  <c r="L28" i="8" s="1"/>
  <c r="L29" i="8" a="1"/>
  <c r="L29" i="8" s="1"/>
  <c r="L30" i="8" a="1"/>
  <c r="L30" i="8" s="1"/>
  <c r="L31" i="8" a="1"/>
  <c r="L31" i="8" s="1"/>
  <c r="L32" i="8" a="1"/>
  <c r="L32" i="8" s="1"/>
  <c r="L33" i="8" a="1"/>
  <c r="L33" i="8" s="1"/>
  <c r="L34" i="8" a="1"/>
  <c r="L34" i="8" s="1"/>
  <c r="L35" i="8" a="1"/>
  <c r="L35" i="8" s="1"/>
  <c r="L36" i="8" a="1"/>
  <c r="L36" i="8" s="1"/>
  <c r="L37" i="8" a="1"/>
  <c r="L37" i="8" s="1"/>
  <c r="L38" i="8" a="1"/>
  <c r="L38" i="8" s="1"/>
  <c r="L39" i="8" a="1"/>
  <c r="L39" i="8" s="1"/>
  <c r="L40" i="8" a="1"/>
  <c r="L40" i="8" s="1"/>
  <c r="L41" i="8" a="1"/>
  <c r="L41" i="8" s="1"/>
  <c r="L42" i="8" a="1"/>
  <c r="L42" i="8" s="1"/>
  <c r="L43" i="8" a="1"/>
  <c r="L43" i="8" s="1"/>
  <c r="L44" i="8" a="1"/>
  <c r="L44" i="8" s="1"/>
  <c r="L45" i="8" a="1"/>
  <c r="L45" i="8" s="1"/>
  <c r="L46" i="8" a="1"/>
  <c r="L46" i="8" s="1"/>
  <c r="L47" i="8" a="1"/>
  <c r="L47" i="8" s="1"/>
  <c r="L48" i="8" a="1"/>
  <c r="L48" i="8" s="1"/>
  <c r="L49" i="8" a="1"/>
  <c r="L49" i="8" s="1"/>
  <c r="L50" i="8" a="1"/>
  <c r="L50" i="8" s="1"/>
  <c r="L51" i="8" a="1"/>
  <c r="L51" i="8" s="1"/>
  <c r="L52" i="8" a="1"/>
  <c r="L52" i="8" s="1"/>
  <c r="L53" i="8" a="1"/>
  <c r="L53" i="8" s="1"/>
  <c r="L54" i="8" a="1"/>
  <c r="L54" i="8" s="1"/>
  <c r="L55" i="8" a="1"/>
  <c r="L55" i="8" s="1"/>
  <c r="L56" i="8" a="1"/>
  <c r="L56" i="8" s="1"/>
  <c r="L57" i="8" a="1"/>
  <c r="L57" i="8" s="1"/>
  <c r="L58" i="8" a="1"/>
  <c r="L58" i="8" s="1"/>
  <c r="L59" i="8" a="1"/>
  <c r="L59" i="8" s="1"/>
  <c r="L60" i="8" a="1"/>
  <c r="L60" i="8" s="1"/>
  <c r="L61" i="8" a="1"/>
  <c r="L61" i="8" s="1"/>
  <c r="L62" i="8" a="1"/>
  <c r="L62" i="8" s="1"/>
  <c r="L63" i="8" a="1"/>
  <c r="L63" i="8" s="1"/>
  <c r="L64" i="8" a="1"/>
  <c r="L64" i="8" s="1"/>
  <c r="L65" i="8" a="1"/>
  <c r="L65" i="8" s="1"/>
  <c r="L66" i="8" a="1"/>
  <c r="L66" i="8" s="1"/>
  <c r="L67" i="8" a="1"/>
  <c r="L67" i="8" s="1"/>
  <c r="L68" i="8" a="1"/>
  <c r="L68" i="8" s="1"/>
  <c r="L69" i="8" a="1"/>
  <c r="L69" i="8" s="1"/>
  <c r="L70" i="8" a="1"/>
  <c r="L70" i="8" s="1"/>
  <c r="L71" i="8" a="1"/>
  <c r="L71" i="8" s="1"/>
  <c r="L72" i="8" a="1"/>
  <c r="L72" i="8" s="1"/>
  <c r="L73" i="8" a="1"/>
  <c r="L73" i="8" s="1"/>
  <c r="L74" i="8" a="1"/>
  <c r="L74" i="8" s="1"/>
  <c r="L75" i="8" a="1"/>
  <c r="L75" i="8" s="1"/>
  <c r="L76" i="8" a="1"/>
  <c r="L76" i="8" s="1"/>
  <c r="L77" i="8" a="1"/>
  <c r="L77" i="8" s="1"/>
  <c r="L78" i="8" a="1"/>
  <c r="L78" i="8" s="1"/>
  <c r="L79" i="8" a="1"/>
  <c r="L79" i="8" s="1"/>
  <c r="L80" i="8" a="1"/>
  <c r="L80" i="8" s="1"/>
  <c r="L81" i="8" a="1"/>
  <c r="L81" i="8" s="1"/>
  <c r="L82" i="8" a="1"/>
  <c r="L82" i="8" s="1"/>
  <c r="L83" i="8" a="1"/>
  <c r="L83" i="8" s="1"/>
  <c r="L84" i="8" a="1"/>
  <c r="L84" i="8" s="1"/>
  <c r="L85" i="8" a="1"/>
  <c r="L85" i="8" s="1"/>
  <c r="L86" i="8" a="1"/>
  <c r="L86" i="8" s="1"/>
  <c r="L87" i="8" a="1"/>
  <c r="L87" i="8" s="1"/>
  <c r="L88" i="8" a="1"/>
  <c r="L88" i="8" s="1"/>
  <c r="L89" i="8" a="1"/>
  <c r="L89" i="8" s="1"/>
  <c r="L90" i="8" a="1"/>
  <c r="L90" i="8" s="1"/>
  <c r="L91" i="8" a="1"/>
  <c r="L91" i="8" s="1"/>
  <c r="L92" i="8" a="1"/>
  <c r="L92" i="8" s="1"/>
  <c r="L93" i="8" a="1"/>
  <c r="L93" i="8" s="1"/>
  <c r="L94" i="8" a="1"/>
  <c r="L94" i="8" s="1"/>
  <c r="L95" i="8" a="1"/>
  <c r="L95" i="8" s="1"/>
  <c r="L96" i="8" a="1"/>
  <c r="L96" i="8" s="1"/>
  <c r="L97" i="8" a="1"/>
  <c r="L97" i="8" s="1"/>
  <c r="L98" i="8" a="1"/>
  <c r="L98" i="8" s="1"/>
  <c r="L99" i="8" a="1"/>
  <c r="L99" i="8" s="1"/>
  <c r="L100" i="8" a="1"/>
  <c r="L100" i="8" s="1"/>
  <c r="L101" i="8" a="1"/>
  <c r="L101" i="8" s="1"/>
  <c r="L102" i="8" a="1"/>
  <c r="L102" i="8" s="1"/>
  <c r="L103" i="8" a="1"/>
  <c r="L103" i="8" s="1"/>
  <c r="L104" i="8" a="1"/>
  <c r="L104" i="8" s="1"/>
  <c r="L105" i="8" a="1"/>
  <c r="L105" i="8" s="1"/>
  <c r="L106" i="8" a="1"/>
  <c r="L106" i="8" s="1"/>
  <c r="L107" i="8" a="1"/>
  <c r="L107" i="8" s="1"/>
  <c r="L108" i="8" a="1"/>
  <c r="L108" i="8" s="1"/>
  <c r="L109" i="8" a="1"/>
  <c r="L109" i="8" s="1"/>
  <c r="L110" i="8" a="1"/>
  <c r="L110" i="8" s="1"/>
  <c r="L111" i="8" a="1"/>
  <c r="L111" i="8" s="1"/>
  <c r="L112" i="8" a="1"/>
  <c r="L112" i="8" s="1"/>
  <c r="L113" i="8" a="1"/>
  <c r="L113" i="8" s="1"/>
  <c r="L114" i="8" a="1"/>
  <c r="L114" i="8" s="1"/>
  <c r="L115" i="8" a="1"/>
  <c r="L115" i="8" s="1"/>
  <c r="L116" i="8" a="1"/>
  <c r="L116" i="8" s="1"/>
  <c r="L117" i="8" a="1"/>
  <c r="L117" i="8" s="1"/>
  <c r="L118" i="8" a="1"/>
  <c r="L118" i="8" s="1"/>
  <c r="L119" i="8" a="1"/>
  <c r="L119" i="8" s="1"/>
  <c r="L120" i="8" a="1"/>
  <c r="L120" i="8" s="1"/>
  <c r="L121" i="8" a="1"/>
  <c r="L121" i="8" s="1"/>
  <c r="L122" i="8" a="1"/>
  <c r="L122" i="8" s="1"/>
  <c r="L123" i="8" a="1"/>
  <c r="L123" i="8" s="1"/>
  <c r="L124" i="8" a="1"/>
  <c r="L124" i="8" s="1"/>
  <c r="L125" i="8" a="1"/>
  <c r="L125" i="8" s="1"/>
  <c r="L126" i="8" a="1"/>
  <c r="L126" i="8" s="1"/>
  <c r="L127" i="8" a="1"/>
  <c r="L127" i="8" s="1"/>
  <c r="L128" i="8" a="1"/>
  <c r="L128" i="8" s="1"/>
  <c r="L129" i="8" a="1"/>
  <c r="L129" i="8" s="1"/>
  <c r="L130" i="8" a="1"/>
  <c r="L130" i="8" s="1"/>
  <c r="L131" i="8" a="1"/>
  <c r="L131" i="8" s="1"/>
  <c r="L132" i="8" a="1"/>
  <c r="L132" i="8" s="1"/>
  <c r="L133" i="8" a="1"/>
  <c r="L133" i="8" s="1"/>
  <c r="L134" i="8" a="1"/>
  <c r="L134" i="8" s="1"/>
  <c r="L135" i="8" a="1"/>
  <c r="L135" i="8" s="1"/>
  <c r="L136" i="8" a="1"/>
  <c r="L136" i="8" s="1"/>
  <c r="L137" i="8" a="1"/>
  <c r="L137" i="8" s="1"/>
  <c r="L138" i="8" a="1"/>
  <c r="L138" i="8" s="1"/>
  <c r="L139" i="8" a="1"/>
  <c r="L139" i="8" s="1"/>
  <c r="L140" i="8" a="1"/>
  <c r="L140" i="8" s="1"/>
  <c r="L141" i="8" a="1"/>
  <c r="L141" i="8" s="1"/>
  <c r="L142" i="8" a="1"/>
  <c r="L142" i="8" s="1"/>
  <c r="L143" i="8" a="1"/>
  <c r="L143" i="8" s="1"/>
  <c r="L144" i="8" a="1"/>
  <c r="L144" i="8" s="1"/>
  <c r="L145" i="8" a="1"/>
  <c r="L145" i="8" s="1"/>
  <c r="L146" i="8" a="1"/>
  <c r="L146" i="8" s="1"/>
  <c r="L147" i="8" a="1"/>
  <c r="L147" i="8" s="1"/>
  <c r="L148" i="8" a="1"/>
  <c r="L148" i="8" s="1"/>
  <c r="L149" i="8" a="1"/>
  <c r="L149" i="8" s="1"/>
  <c r="L150" i="8" a="1"/>
  <c r="L150" i="8" s="1"/>
  <c r="L151" i="8" a="1"/>
  <c r="L151" i="8" s="1"/>
  <c r="L152" i="8" a="1"/>
  <c r="L152" i="8" s="1"/>
  <c r="L153" i="8" a="1"/>
  <c r="L153" i="8" s="1"/>
  <c r="L154" i="8" a="1"/>
  <c r="L154" i="8" s="1"/>
  <c r="L155" i="8" a="1"/>
  <c r="L155" i="8" s="1"/>
  <c r="L156" i="8" a="1"/>
  <c r="L156" i="8" s="1"/>
  <c r="L157" i="8" a="1"/>
  <c r="L157" i="8" s="1"/>
  <c r="L158" i="8" a="1"/>
  <c r="L158" i="8" s="1"/>
  <c r="L159" i="8" a="1"/>
  <c r="L159" i="8" s="1"/>
  <c r="L160" i="8" a="1"/>
  <c r="L160" i="8" s="1"/>
  <c r="L161" i="8" a="1"/>
  <c r="L161" i="8" s="1"/>
  <c r="L162" i="8" a="1"/>
  <c r="L162" i="8" s="1"/>
  <c r="L163" i="8" a="1"/>
  <c r="L163" i="8" s="1"/>
  <c r="L164" i="8" a="1"/>
  <c r="L164" i="8" s="1"/>
  <c r="L165" i="8" a="1"/>
  <c r="L165" i="8" s="1"/>
  <c r="L166" i="8" a="1"/>
  <c r="L166" i="8" s="1"/>
  <c r="L167" i="8" a="1"/>
  <c r="L167" i="8" s="1"/>
  <c r="L168" i="8" a="1"/>
  <c r="L168" i="8" s="1"/>
  <c r="L169" i="8" a="1"/>
  <c r="L169" i="8" s="1"/>
  <c r="L170" i="8" a="1"/>
  <c r="L170" i="8" s="1"/>
  <c r="L171" i="8" a="1"/>
  <c r="L171" i="8" s="1"/>
  <c r="L172" i="8" a="1"/>
  <c r="L172" i="8" s="1"/>
  <c r="L173" i="8" a="1"/>
  <c r="L173" i="8" s="1"/>
  <c r="L174" i="8" a="1"/>
  <c r="L174" i="8" s="1"/>
  <c r="L175" i="8" a="1"/>
  <c r="L175" i="8" s="1"/>
  <c r="L176" i="8" a="1"/>
  <c r="L176" i="8" s="1"/>
  <c r="L177" i="8" a="1"/>
  <c r="L177" i="8" s="1"/>
  <c r="L178" i="8" a="1"/>
  <c r="L178" i="8" s="1"/>
  <c r="L179" i="8" a="1"/>
  <c r="L179" i="8" s="1"/>
  <c r="L180" i="8" a="1"/>
  <c r="L180" i="8" s="1"/>
  <c r="L181" i="8" a="1"/>
  <c r="L181" i="8" s="1"/>
  <c r="L182" i="8" a="1"/>
  <c r="L182" i="8" s="1"/>
  <c r="L183" i="8" a="1"/>
  <c r="L183" i="8" s="1"/>
  <c r="L184" i="8" a="1"/>
  <c r="L184" i="8" s="1"/>
  <c r="L185" i="8" a="1"/>
  <c r="L185" i="8" s="1"/>
  <c r="L186" i="8" a="1"/>
  <c r="L186" i="8" s="1"/>
  <c r="L187" i="8" a="1"/>
  <c r="L187" i="8" s="1"/>
  <c r="L188" i="8" a="1"/>
  <c r="L188" i="8" s="1"/>
  <c r="L189" i="8" a="1"/>
  <c r="L189" i="8" s="1"/>
  <c r="L190" i="8" a="1"/>
  <c r="L190" i="8" s="1"/>
  <c r="L191" i="8" a="1"/>
  <c r="L191" i="8" s="1"/>
  <c r="L192" i="8" a="1"/>
  <c r="L192" i="8" s="1"/>
  <c r="L193" i="8" a="1"/>
  <c r="L193" i="8" s="1"/>
  <c r="L194" i="8" a="1"/>
  <c r="L194" i="8" s="1"/>
  <c r="L195" i="8" a="1"/>
  <c r="L195" i="8" s="1"/>
  <c r="L196" i="8" a="1"/>
  <c r="L196" i="8" s="1"/>
  <c r="L197" i="8" a="1"/>
  <c r="L197" i="8" s="1"/>
  <c r="L198" i="8" a="1"/>
  <c r="L198" i="8" s="1"/>
  <c r="L199" i="8" a="1"/>
  <c r="L199" i="8" s="1"/>
  <c r="L200" i="8" a="1"/>
  <c r="L200" i="8" s="1"/>
  <c r="L201" i="8" a="1"/>
  <c r="L201" i="8" s="1"/>
  <c r="L202" i="8" a="1"/>
  <c r="L202" i="8" s="1"/>
  <c r="L203" i="8" a="1"/>
  <c r="L203" i="8" s="1"/>
  <c r="L204" i="8" a="1"/>
  <c r="L204" i="8" s="1"/>
  <c r="L205" i="8" a="1"/>
  <c r="L205" i="8" s="1"/>
  <c r="L206" i="8" a="1"/>
  <c r="L206" i="8" s="1"/>
  <c r="L207" i="8" a="1"/>
  <c r="L207" i="8" s="1"/>
  <c r="L208" i="8" a="1"/>
  <c r="L208" i="8" s="1"/>
  <c r="L209" i="8" a="1"/>
  <c r="L209" i="8" s="1"/>
  <c r="L210" i="8" a="1"/>
  <c r="L210" i="8" s="1"/>
  <c r="L211" i="8" a="1"/>
  <c r="L211" i="8" s="1"/>
  <c r="L212" i="8" a="1"/>
  <c r="L212" i="8" s="1"/>
  <c r="L213" i="8" a="1"/>
  <c r="L213" i="8" s="1"/>
  <c r="L214" i="8" a="1"/>
  <c r="L214" i="8" s="1"/>
  <c r="L215" i="8" a="1"/>
  <c r="L215" i="8" s="1"/>
  <c r="L216" i="8" a="1"/>
  <c r="L216" i="8" s="1"/>
  <c r="L217" i="8" a="1"/>
  <c r="L217" i="8" s="1"/>
  <c r="L218" i="8" a="1"/>
  <c r="L218" i="8" s="1"/>
  <c r="L219" i="8" a="1"/>
  <c r="L219" i="8" s="1"/>
  <c r="L220" i="8" a="1"/>
  <c r="L220" i="8" s="1"/>
  <c r="L221" i="8" a="1"/>
  <c r="L221" i="8" s="1"/>
  <c r="L222" i="8" a="1"/>
  <c r="L222" i="8" s="1"/>
  <c r="L223" i="8" a="1"/>
  <c r="L223" i="8" s="1"/>
  <c r="L224" i="8" a="1"/>
  <c r="L224" i="8" s="1"/>
  <c r="L225" i="8" a="1"/>
  <c r="L225" i="8" s="1"/>
  <c r="L226" i="8" a="1"/>
  <c r="L226" i="8" s="1"/>
  <c r="L227" i="8" a="1"/>
  <c r="L227" i="8" s="1"/>
  <c r="L228" i="8" a="1"/>
  <c r="L228" i="8" s="1"/>
  <c r="L229" i="8" a="1"/>
  <c r="L229" i="8" s="1"/>
  <c r="L230" i="8" a="1"/>
  <c r="L230" i="8" s="1"/>
  <c r="L231" i="8" a="1"/>
  <c r="L231" i="8" s="1"/>
  <c r="L232" i="8" a="1"/>
  <c r="L232" i="8" s="1"/>
  <c r="L233" i="8" a="1"/>
  <c r="L233" i="8" s="1"/>
  <c r="L234" i="8" a="1"/>
  <c r="L234" i="8" s="1"/>
  <c r="L235" i="8" a="1"/>
  <c r="L235" i="8" s="1"/>
  <c r="L236" i="8" a="1"/>
  <c r="L236" i="8" s="1"/>
  <c r="L237" i="8" a="1"/>
  <c r="L237" i="8" s="1"/>
  <c r="L238" i="8" a="1"/>
  <c r="L238" i="8" s="1"/>
  <c r="L239" i="8" a="1"/>
  <c r="L239" i="8" s="1"/>
  <c r="L240" i="8" a="1"/>
  <c r="L240" i="8" s="1"/>
  <c r="L241" i="8" a="1"/>
  <c r="L241" i="8" s="1"/>
  <c r="L242" i="8" a="1"/>
  <c r="L242" i="8" s="1"/>
  <c r="L243" i="8" a="1"/>
  <c r="L243" i="8" s="1"/>
  <c r="L244" i="8" a="1"/>
  <c r="L244" i="8" s="1"/>
  <c r="L245" i="8" a="1"/>
  <c r="L245" i="8" s="1"/>
  <c r="L246" i="8" a="1"/>
  <c r="L246" i="8" s="1"/>
  <c r="L247" i="8" a="1"/>
  <c r="L247" i="8" s="1"/>
  <c r="L248" i="8" a="1"/>
  <c r="L248" i="8" s="1"/>
  <c r="L249" i="8" a="1"/>
  <c r="L249" i="8" s="1"/>
  <c r="L250" i="8" a="1"/>
  <c r="L250" i="8" s="1"/>
  <c r="L251" i="8" a="1"/>
  <c r="L251" i="8" s="1"/>
  <c r="L252" i="8" a="1"/>
  <c r="L252" i="8" s="1"/>
  <c r="L253" i="8" a="1"/>
  <c r="L253" i="8" s="1"/>
  <c r="L254" i="8" a="1"/>
  <c r="L254" i="8" s="1"/>
  <c r="L255" i="8" a="1"/>
  <c r="L255" i="8" s="1"/>
  <c r="L256" i="8" a="1"/>
  <c r="L256" i="8" s="1"/>
  <c r="L257" i="8" a="1"/>
  <c r="L257" i="8" s="1"/>
  <c r="L258" i="8" a="1"/>
  <c r="L258" i="8" s="1"/>
  <c r="L259" i="8" a="1"/>
  <c r="L259" i="8" s="1"/>
  <c r="L260" i="8" a="1"/>
  <c r="L260" i="8" s="1"/>
  <c r="L261" i="8" a="1"/>
  <c r="L261" i="8" s="1"/>
  <c r="L262" i="8" a="1"/>
  <c r="L262" i="8" s="1"/>
  <c r="L263" i="8" a="1"/>
  <c r="L263" i="8" s="1"/>
  <c r="L264" i="8" a="1"/>
  <c r="L264" i="8" s="1"/>
  <c r="L265" i="8" a="1"/>
  <c r="L265" i="8" s="1"/>
  <c r="L266" i="8" a="1"/>
  <c r="L266" i="8" s="1"/>
  <c r="L267" i="8" a="1"/>
  <c r="L267" i="8" s="1"/>
  <c r="L268" i="8" a="1"/>
  <c r="L268" i="8" s="1"/>
  <c r="L269" i="8" a="1"/>
  <c r="L269" i="8" s="1"/>
  <c r="L270" i="8" a="1"/>
  <c r="L270" i="8" s="1"/>
  <c r="L271" i="8" a="1"/>
  <c r="L271" i="8" s="1"/>
  <c r="L272" i="8" a="1"/>
  <c r="L272" i="8" s="1"/>
  <c r="L273" i="8" a="1"/>
  <c r="L273" i="8" s="1"/>
  <c r="L274" i="8" a="1"/>
  <c r="L274" i="8" s="1"/>
  <c r="L275" i="8" a="1"/>
  <c r="L275" i="8" s="1"/>
  <c r="L276" i="8" a="1"/>
  <c r="L276" i="8" s="1"/>
  <c r="L277" i="8" a="1"/>
  <c r="L277" i="8" s="1"/>
  <c r="L278" i="8" a="1"/>
  <c r="L278" i="8" s="1"/>
  <c r="L279" i="8" a="1"/>
  <c r="L279" i="8" s="1"/>
  <c r="L280" i="8" a="1"/>
  <c r="L280" i="8" s="1"/>
  <c r="L281" i="8" a="1"/>
  <c r="L281" i="8" s="1"/>
  <c r="L282" i="8" a="1"/>
  <c r="L282" i="8" s="1"/>
  <c r="L283" i="8" a="1"/>
  <c r="L283" i="8" s="1"/>
  <c r="L284" i="8" a="1"/>
  <c r="L284" i="8" s="1"/>
  <c r="L285" i="8" a="1"/>
  <c r="L285" i="8" s="1"/>
  <c r="L286" i="8" a="1"/>
  <c r="L286" i="8" s="1"/>
  <c r="L287" i="8" a="1"/>
  <c r="L287" i="8" s="1"/>
  <c r="L288" i="8" a="1"/>
  <c r="L288" i="8" s="1"/>
  <c r="L289" i="8" a="1"/>
  <c r="L289" i="8" s="1"/>
  <c r="L290" i="8" a="1"/>
  <c r="L290" i="8" s="1"/>
  <c r="L291" i="8" a="1"/>
  <c r="L291" i="8" s="1"/>
  <c r="L292" i="8" a="1"/>
  <c r="L292" i="8" s="1"/>
  <c r="L293" i="8" a="1"/>
  <c r="L293" i="8" s="1"/>
  <c r="L294" i="8" a="1"/>
  <c r="L294" i="8" s="1"/>
  <c r="L295" i="8" a="1"/>
  <c r="L295" i="8" s="1"/>
  <c r="L296" i="8" a="1"/>
  <c r="L296" i="8" s="1"/>
  <c r="L297" i="8" a="1"/>
  <c r="L297" i="8" s="1"/>
  <c r="L298" i="8" a="1"/>
  <c r="L298" i="8" s="1"/>
  <c r="K8" i="8" a="1"/>
  <c r="K8" i="8" s="1"/>
  <c r="K9" i="8" a="1"/>
  <c r="K9" i="8" s="1"/>
  <c r="K10" i="8" a="1"/>
  <c r="K10" i="8" s="1"/>
  <c r="K11" i="8" a="1"/>
  <c r="K11" i="8" s="1"/>
  <c r="K12" i="8" a="1"/>
  <c r="K12" i="8" s="1"/>
  <c r="K13" i="8" a="1"/>
  <c r="K13" i="8" s="1"/>
  <c r="K14" i="8" a="1"/>
  <c r="K14" i="8" s="1"/>
  <c r="K15" i="8" a="1"/>
  <c r="K15" i="8" s="1"/>
  <c r="K16" i="8" a="1"/>
  <c r="K16" i="8" s="1"/>
  <c r="K17" i="8" a="1"/>
  <c r="K17" i="8" s="1"/>
  <c r="K18" i="8" a="1"/>
  <c r="K18" i="8" s="1"/>
  <c r="K19" i="8" a="1"/>
  <c r="K19" i="8" s="1"/>
  <c r="K20" i="8" a="1"/>
  <c r="K20" i="8" s="1"/>
  <c r="K21" i="8" a="1"/>
  <c r="K21" i="8" s="1"/>
  <c r="K22" i="8" a="1"/>
  <c r="K22" i="8" s="1"/>
  <c r="K23" i="8" a="1"/>
  <c r="K23" i="8" s="1"/>
  <c r="K24" i="8" a="1"/>
  <c r="K24" i="8" s="1"/>
  <c r="K25" i="8" a="1"/>
  <c r="K25" i="8" s="1"/>
  <c r="K26" i="8" a="1"/>
  <c r="K26" i="8" s="1"/>
  <c r="K27" i="8" a="1"/>
  <c r="K27" i="8" s="1"/>
  <c r="K28" i="8" a="1"/>
  <c r="K28" i="8" s="1"/>
  <c r="K29" i="8" a="1"/>
  <c r="K29" i="8" s="1"/>
  <c r="K30" i="8" a="1"/>
  <c r="K30" i="8" s="1"/>
  <c r="K31" i="8" a="1"/>
  <c r="K31" i="8" s="1"/>
  <c r="K32" i="8" a="1"/>
  <c r="K32" i="8" s="1"/>
  <c r="K33" i="8" a="1"/>
  <c r="K33" i="8" s="1"/>
  <c r="K34" i="8" a="1"/>
  <c r="K34" i="8" s="1"/>
  <c r="K35" i="8" a="1"/>
  <c r="K35" i="8" s="1"/>
  <c r="K36" i="8" a="1"/>
  <c r="K36" i="8" s="1"/>
  <c r="K37" i="8" a="1"/>
  <c r="K37" i="8" s="1"/>
  <c r="K38" i="8" a="1"/>
  <c r="K38" i="8" s="1"/>
  <c r="K39" i="8" a="1"/>
  <c r="K39" i="8" s="1"/>
  <c r="K40" i="8" a="1"/>
  <c r="K40" i="8" s="1"/>
  <c r="K41" i="8" a="1"/>
  <c r="K41" i="8" s="1"/>
  <c r="K42" i="8" a="1"/>
  <c r="K42" i="8" s="1"/>
  <c r="K43" i="8" a="1"/>
  <c r="K43" i="8" s="1"/>
  <c r="K44" i="8" a="1"/>
  <c r="K44" i="8" s="1"/>
  <c r="K45" i="8" a="1"/>
  <c r="K45" i="8" s="1"/>
  <c r="K46" i="8" a="1"/>
  <c r="K46" i="8" s="1"/>
  <c r="K47" i="8" a="1"/>
  <c r="K47" i="8" s="1"/>
  <c r="K48" i="8" a="1"/>
  <c r="K48" i="8" s="1"/>
  <c r="K49" i="8" a="1"/>
  <c r="K49" i="8" s="1"/>
  <c r="K50" i="8" a="1"/>
  <c r="K50" i="8" s="1"/>
  <c r="K51" i="8" a="1"/>
  <c r="K51" i="8" s="1"/>
  <c r="K52" i="8" a="1"/>
  <c r="K52" i="8" s="1"/>
  <c r="K53" i="8" a="1"/>
  <c r="K53" i="8" s="1"/>
  <c r="K54" i="8" a="1"/>
  <c r="K54" i="8" s="1"/>
  <c r="K55" i="8" a="1"/>
  <c r="K55" i="8" s="1"/>
  <c r="K56" i="8" a="1"/>
  <c r="K56" i="8" s="1"/>
  <c r="K57" i="8" a="1"/>
  <c r="K57" i="8" s="1"/>
  <c r="K58" i="8" a="1"/>
  <c r="K58" i="8" s="1"/>
  <c r="K59" i="8" a="1"/>
  <c r="K59" i="8" s="1"/>
  <c r="K60" i="8" a="1"/>
  <c r="K60" i="8" s="1"/>
  <c r="K61" i="8" a="1"/>
  <c r="K61" i="8" s="1"/>
  <c r="K62" i="8" a="1"/>
  <c r="K62" i="8" s="1"/>
  <c r="K63" i="8" a="1"/>
  <c r="K63" i="8" s="1"/>
  <c r="K64" i="8" a="1"/>
  <c r="K64" i="8" s="1"/>
  <c r="K65" i="8" a="1"/>
  <c r="K65" i="8" s="1"/>
  <c r="K66" i="8" a="1"/>
  <c r="K66" i="8" s="1"/>
  <c r="K67" i="8" a="1"/>
  <c r="K67" i="8" s="1"/>
  <c r="K68" i="8" a="1"/>
  <c r="K68" i="8" s="1"/>
  <c r="K69" i="8" a="1"/>
  <c r="K69" i="8" s="1"/>
  <c r="K70" i="8" a="1"/>
  <c r="K70" i="8" s="1"/>
  <c r="K71" i="8" a="1"/>
  <c r="K71" i="8" s="1"/>
  <c r="K72" i="8" a="1"/>
  <c r="K72" i="8" s="1"/>
  <c r="K73" i="8" a="1"/>
  <c r="K73" i="8" s="1"/>
  <c r="K74" i="8" a="1"/>
  <c r="K74" i="8" s="1"/>
  <c r="K75" i="8" a="1"/>
  <c r="K75" i="8" s="1"/>
  <c r="K76" i="8" a="1"/>
  <c r="K76" i="8" s="1"/>
  <c r="K77" i="8" a="1"/>
  <c r="K77" i="8" s="1"/>
  <c r="K78" i="8" a="1"/>
  <c r="K78" i="8" s="1"/>
  <c r="K79" i="8" a="1"/>
  <c r="K79" i="8" s="1"/>
  <c r="K80" i="8" a="1"/>
  <c r="K80" i="8" s="1"/>
  <c r="K81" i="8" a="1"/>
  <c r="K81" i="8" s="1"/>
  <c r="K82" i="8" a="1"/>
  <c r="K82" i="8" s="1"/>
  <c r="K83" i="8" a="1"/>
  <c r="K83" i="8" s="1"/>
  <c r="K84" i="8" a="1"/>
  <c r="K84" i="8" s="1"/>
  <c r="K85" i="8" a="1"/>
  <c r="K85" i="8" s="1"/>
  <c r="K86" i="8" a="1"/>
  <c r="K86" i="8" s="1"/>
  <c r="K87" i="8" a="1"/>
  <c r="K87" i="8" s="1"/>
  <c r="K88" i="8" a="1"/>
  <c r="K88" i="8" s="1"/>
  <c r="K89" i="8" a="1"/>
  <c r="K89" i="8" s="1"/>
  <c r="K90" i="8" a="1"/>
  <c r="K90" i="8" s="1"/>
  <c r="K91" i="8" a="1"/>
  <c r="K91" i="8" s="1"/>
  <c r="K92" i="8" a="1"/>
  <c r="K92" i="8" s="1"/>
  <c r="K93" i="8" a="1"/>
  <c r="K93" i="8" s="1"/>
  <c r="K94" i="8" a="1"/>
  <c r="K94" i="8" s="1"/>
  <c r="K95" i="8" a="1"/>
  <c r="K95" i="8" s="1"/>
  <c r="K96" i="8" a="1"/>
  <c r="K96" i="8" s="1"/>
  <c r="K97" i="8" a="1"/>
  <c r="K97" i="8" s="1"/>
  <c r="K98" i="8" a="1"/>
  <c r="K98" i="8" s="1"/>
  <c r="K99" i="8" a="1"/>
  <c r="K99" i="8" s="1"/>
  <c r="K100" i="8" a="1"/>
  <c r="K100" i="8" s="1"/>
  <c r="K101" i="8" a="1"/>
  <c r="K101" i="8" s="1"/>
  <c r="K102" i="8" a="1"/>
  <c r="K102" i="8" s="1"/>
  <c r="K103" i="8" a="1"/>
  <c r="K103" i="8" s="1"/>
  <c r="K104" i="8" a="1"/>
  <c r="K104" i="8" s="1"/>
  <c r="K105" i="8" a="1"/>
  <c r="K105" i="8" s="1"/>
  <c r="K106" i="8" a="1"/>
  <c r="K106" i="8" s="1"/>
  <c r="K107" i="8" a="1"/>
  <c r="K107" i="8" s="1"/>
  <c r="K108" i="8" a="1"/>
  <c r="K108" i="8" s="1"/>
  <c r="K109" i="8" a="1"/>
  <c r="K109" i="8" s="1"/>
  <c r="K110" i="8" a="1"/>
  <c r="K110" i="8" s="1"/>
  <c r="K111" i="8" a="1"/>
  <c r="K111" i="8" s="1"/>
  <c r="K112" i="8" a="1"/>
  <c r="K112" i="8" s="1"/>
  <c r="K113" i="8" a="1"/>
  <c r="K113" i="8" s="1"/>
  <c r="K114" i="8" a="1"/>
  <c r="K114" i="8" s="1"/>
  <c r="K115" i="8" a="1"/>
  <c r="K115" i="8" s="1"/>
  <c r="K116" i="8" a="1"/>
  <c r="K116" i="8" s="1"/>
  <c r="K117" i="8" a="1"/>
  <c r="K117" i="8" s="1"/>
  <c r="K118" i="8" a="1"/>
  <c r="K118" i="8" s="1"/>
  <c r="K119" i="8" a="1"/>
  <c r="K119" i="8" s="1"/>
  <c r="K120" i="8" a="1"/>
  <c r="K120" i="8" s="1"/>
  <c r="K121" i="8" a="1"/>
  <c r="K121" i="8" s="1"/>
  <c r="K122" i="8" a="1"/>
  <c r="K122" i="8" s="1"/>
  <c r="K123" i="8" a="1"/>
  <c r="K123" i="8" s="1"/>
  <c r="K124" i="8" a="1"/>
  <c r="K124" i="8" s="1"/>
  <c r="K125" i="8" a="1"/>
  <c r="K125" i="8" s="1"/>
  <c r="K126" i="8" a="1"/>
  <c r="K126" i="8" s="1"/>
  <c r="K127" i="8" a="1"/>
  <c r="K127" i="8" s="1"/>
  <c r="K128" i="8" a="1"/>
  <c r="K128" i="8" s="1"/>
  <c r="K129" i="8" a="1"/>
  <c r="K129" i="8" s="1"/>
  <c r="K130" i="8" a="1"/>
  <c r="K130" i="8" s="1"/>
  <c r="K131" i="8" a="1"/>
  <c r="K131" i="8" s="1"/>
  <c r="K132" i="8" a="1"/>
  <c r="K132" i="8" s="1"/>
  <c r="K133" i="8" a="1"/>
  <c r="K133" i="8" s="1"/>
  <c r="K134" i="8" a="1"/>
  <c r="K134" i="8" s="1"/>
  <c r="K135" i="8" a="1"/>
  <c r="K135" i="8" s="1"/>
  <c r="K136" i="8" a="1"/>
  <c r="K136" i="8" s="1"/>
  <c r="K137" i="8" a="1"/>
  <c r="K137" i="8" s="1"/>
  <c r="K138" i="8" a="1"/>
  <c r="K138" i="8" s="1"/>
  <c r="K139" i="8" a="1"/>
  <c r="K139" i="8" s="1"/>
  <c r="K140" i="8" a="1"/>
  <c r="K140" i="8" s="1"/>
  <c r="K141" i="8" a="1"/>
  <c r="K141" i="8" s="1"/>
  <c r="K142" i="8" a="1"/>
  <c r="K142" i="8" s="1"/>
  <c r="K143" i="8" a="1"/>
  <c r="K143" i="8" s="1"/>
  <c r="K144" i="8" a="1"/>
  <c r="K144" i="8" s="1"/>
  <c r="K145" i="8" a="1"/>
  <c r="K145" i="8" s="1"/>
  <c r="K146" i="8" a="1"/>
  <c r="K146" i="8" s="1"/>
  <c r="K147" i="8" a="1"/>
  <c r="K147" i="8" s="1"/>
  <c r="K148" i="8" a="1"/>
  <c r="K148" i="8" s="1"/>
  <c r="K149" i="8" a="1"/>
  <c r="K149" i="8" s="1"/>
  <c r="K150" i="8" a="1"/>
  <c r="K150" i="8" s="1"/>
  <c r="K151" i="8" a="1"/>
  <c r="K151" i="8" s="1"/>
  <c r="K152" i="8" a="1"/>
  <c r="K152" i="8" s="1"/>
  <c r="K153" i="8" a="1"/>
  <c r="K153" i="8" s="1"/>
  <c r="K154" i="8" a="1"/>
  <c r="K154" i="8" s="1"/>
  <c r="K155" i="8" a="1"/>
  <c r="K155" i="8" s="1"/>
  <c r="K156" i="8" a="1"/>
  <c r="K156" i="8" s="1"/>
  <c r="K157" i="8" a="1"/>
  <c r="K157" i="8" s="1"/>
  <c r="K158" i="8" a="1"/>
  <c r="K158" i="8" s="1"/>
  <c r="K159" i="8" a="1"/>
  <c r="K159" i="8" s="1"/>
  <c r="K160" i="8" a="1"/>
  <c r="K160" i="8" s="1"/>
  <c r="K161" i="8" a="1"/>
  <c r="K161" i="8" s="1"/>
  <c r="K162" i="8" a="1"/>
  <c r="K162" i="8" s="1"/>
  <c r="K163" i="8" a="1"/>
  <c r="K163" i="8" s="1"/>
  <c r="K164" i="8" a="1"/>
  <c r="K164" i="8" s="1"/>
  <c r="K165" i="8" a="1"/>
  <c r="K165" i="8" s="1"/>
  <c r="K166" i="8" a="1"/>
  <c r="K166" i="8" s="1"/>
  <c r="K167" i="8" a="1"/>
  <c r="K167" i="8" s="1"/>
  <c r="K168" i="8" a="1"/>
  <c r="K168" i="8" s="1"/>
  <c r="K169" i="8" a="1"/>
  <c r="K169" i="8" s="1"/>
  <c r="K170" i="8" a="1"/>
  <c r="K170" i="8" s="1"/>
  <c r="K171" i="8" a="1"/>
  <c r="K171" i="8" s="1"/>
  <c r="K172" i="8" a="1"/>
  <c r="K172" i="8" s="1"/>
  <c r="K173" i="8" a="1"/>
  <c r="K173" i="8" s="1"/>
  <c r="K174" i="8" a="1"/>
  <c r="K174" i="8" s="1"/>
  <c r="K175" i="8" a="1"/>
  <c r="K175" i="8" s="1"/>
  <c r="K176" i="8" a="1"/>
  <c r="K176" i="8" s="1"/>
  <c r="K177" i="8" a="1"/>
  <c r="K177" i="8" s="1"/>
  <c r="K178" i="8" a="1"/>
  <c r="K178" i="8" s="1"/>
  <c r="K179" i="8" a="1"/>
  <c r="K179" i="8" s="1"/>
  <c r="K180" i="8" a="1"/>
  <c r="K180" i="8" s="1"/>
  <c r="K181" i="8" a="1"/>
  <c r="K181" i="8" s="1"/>
  <c r="K182" i="8" a="1"/>
  <c r="K182" i="8" s="1"/>
  <c r="K183" i="8" a="1"/>
  <c r="K183" i="8" s="1"/>
  <c r="K184" i="8" a="1"/>
  <c r="K184" i="8" s="1"/>
  <c r="K185" i="8" a="1"/>
  <c r="K185" i="8" s="1"/>
  <c r="K186" i="8" a="1"/>
  <c r="K186" i="8" s="1"/>
  <c r="K187" i="8" a="1"/>
  <c r="K187" i="8" s="1"/>
  <c r="K188" i="8" a="1"/>
  <c r="K188" i="8" s="1"/>
  <c r="K189" i="8" a="1"/>
  <c r="K189" i="8" s="1"/>
  <c r="K190" i="8" a="1"/>
  <c r="K190" i="8" s="1"/>
  <c r="K191" i="8" a="1"/>
  <c r="K191" i="8" s="1"/>
  <c r="K192" i="8" a="1"/>
  <c r="K192" i="8" s="1"/>
  <c r="K193" i="8" a="1"/>
  <c r="K193" i="8" s="1"/>
  <c r="K194" i="8" a="1"/>
  <c r="K194" i="8" s="1"/>
  <c r="K195" i="8" a="1"/>
  <c r="K195" i="8" s="1"/>
  <c r="K196" i="8" a="1"/>
  <c r="K196" i="8" s="1"/>
  <c r="K197" i="8" a="1"/>
  <c r="K197" i="8" s="1"/>
  <c r="K198" i="8" a="1"/>
  <c r="K198" i="8" s="1"/>
  <c r="K199" i="8" a="1"/>
  <c r="K199" i="8" s="1"/>
  <c r="K200" i="8" a="1"/>
  <c r="K200" i="8" s="1"/>
  <c r="K201" i="8" a="1"/>
  <c r="K201" i="8" s="1"/>
  <c r="K202" i="8" a="1"/>
  <c r="K202" i="8" s="1"/>
  <c r="K203" i="8" a="1"/>
  <c r="K203" i="8" s="1"/>
  <c r="K204" i="8" a="1"/>
  <c r="K204" i="8" s="1"/>
  <c r="K205" i="8" a="1"/>
  <c r="K205" i="8" s="1"/>
  <c r="K206" i="8" a="1"/>
  <c r="K206" i="8" s="1"/>
  <c r="K207" i="8" a="1"/>
  <c r="K207" i="8" s="1"/>
  <c r="K208" i="8" a="1"/>
  <c r="K208" i="8" s="1"/>
  <c r="K209" i="8" a="1"/>
  <c r="K209" i="8" s="1"/>
  <c r="K210" i="8" a="1"/>
  <c r="K210" i="8" s="1"/>
  <c r="K211" i="8" a="1"/>
  <c r="K211" i="8" s="1"/>
  <c r="K212" i="8" a="1"/>
  <c r="K212" i="8" s="1"/>
  <c r="K213" i="8" a="1"/>
  <c r="K213" i="8" s="1"/>
  <c r="K214" i="8" a="1"/>
  <c r="K214" i="8" s="1"/>
  <c r="K215" i="8" a="1"/>
  <c r="K215" i="8" s="1"/>
  <c r="K216" i="8" a="1"/>
  <c r="K216" i="8" s="1"/>
  <c r="K217" i="8" a="1"/>
  <c r="K217" i="8" s="1"/>
  <c r="K218" i="8" a="1"/>
  <c r="K218" i="8" s="1"/>
  <c r="K219" i="8" a="1"/>
  <c r="K219" i="8" s="1"/>
  <c r="K220" i="8" a="1"/>
  <c r="K220" i="8" s="1"/>
  <c r="K221" i="8" a="1"/>
  <c r="K221" i="8" s="1"/>
  <c r="K222" i="8" a="1"/>
  <c r="K222" i="8" s="1"/>
  <c r="K223" i="8" a="1"/>
  <c r="K223" i="8"/>
  <c r="K224" i="8" a="1"/>
  <c r="K224" i="8" s="1"/>
  <c r="K225" i="8" a="1"/>
  <c r="K225" i="8" s="1"/>
  <c r="K226" i="8" a="1"/>
  <c r="K226" i="8" s="1"/>
  <c r="K227" i="8" a="1"/>
  <c r="K227" i="8" s="1"/>
  <c r="K228" i="8" a="1"/>
  <c r="K228" i="8" s="1"/>
  <c r="K229" i="8" a="1"/>
  <c r="K229" i="8" s="1"/>
  <c r="K230" i="8" a="1"/>
  <c r="K230" i="8" s="1"/>
  <c r="K231" i="8" a="1"/>
  <c r="K231" i="8" s="1"/>
  <c r="K232" i="8" a="1"/>
  <c r="K232" i="8" s="1"/>
  <c r="K233" i="8" a="1"/>
  <c r="K233" i="8" s="1"/>
  <c r="K234" i="8" a="1"/>
  <c r="K234" i="8" s="1"/>
  <c r="K235" i="8" a="1"/>
  <c r="K235" i="8" s="1"/>
  <c r="K236" i="8" a="1"/>
  <c r="K236" i="8" s="1"/>
  <c r="K237" i="8" a="1"/>
  <c r="K237" i="8" s="1"/>
  <c r="K238" i="8" a="1"/>
  <c r="K238" i="8" s="1"/>
  <c r="K239" i="8" a="1"/>
  <c r="K239" i="8" s="1"/>
  <c r="K240" i="8" a="1"/>
  <c r="K240" i="8" s="1"/>
  <c r="K241" i="8" a="1"/>
  <c r="K241" i="8" s="1"/>
  <c r="K242" i="8" a="1"/>
  <c r="K242" i="8" s="1"/>
  <c r="K243" i="8" a="1"/>
  <c r="K243" i="8" s="1"/>
  <c r="K244" i="8" a="1"/>
  <c r="K244" i="8" s="1"/>
  <c r="K245" i="8" a="1"/>
  <c r="K245" i="8" s="1"/>
  <c r="K246" i="8" a="1"/>
  <c r="K246" i="8" s="1"/>
  <c r="K247" i="8" a="1"/>
  <c r="K247" i="8" s="1"/>
  <c r="K248" i="8" a="1"/>
  <c r="K248" i="8" s="1"/>
  <c r="K249" i="8" a="1"/>
  <c r="K249" i="8" s="1"/>
  <c r="K250" i="8" a="1"/>
  <c r="K250" i="8" s="1"/>
  <c r="K251" i="8" a="1"/>
  <c r="K251" i="8" s="1"/>
  <c r="K252" i="8" a="1"/>
  <c r="K252" i="8" s="1"/>
  <c r="K253" i="8" a="1"/>
  <c r="K253" i="8" s="1"/>
  <c r="K254" i="8" a="1"/>
  <c r="K254" i="8" s="1"/>
  <c r="K255" i="8" a="1"/>
  <c r="K255" i="8" s="1"/>
  <c r="K256" i="8" a="1"/>
  <c r="K256" i="8" s="1"/>
  <c r="K257" i="8" a="1"/>
  <c r="K257" i="8" s="1"/>
  <c r="K258" i="8" a="1"/>
  <c r="K258" i="8" s="1"/>
  <c r="K259" i="8" a="1"/>
  <c r="K259" i="8" s="1"/>
  <c r="K260" i="8" a="1"/>
  <c r="K260" i="8" s="1"/>
  <c r="K261" i="8" a="1"/>
  <c r="K261" i="8" s="1"/>
  <c r="K262" i="8" a="1"/>
  <c r="K262" i="8" s="1"/>
  <c r="K263" i="8" a="1"/>
  <c r="K263" i="8" s="1"/>
  <c r="K264" i="8" a="1"/>
  <c r="K264" i="8" s="1"/>
  <c r="K265" i="8" a="1"/>
  <c r="K265" i="8" s="1"/>
  <c r="K266" i="8" a="1"/>
  <c r="K266" i="8" s="1"/>
  <c r="K267" i="8" a="1"/>
  <c r="K267" i="8" s="1"/>
  <c r="K268" i="8" a="1"/>
  <c r="K268" i="8" s="1"/>
  <c r="K269" i="8" a="1"/>
  <c r="K269" i="8" s="1"/>
  <c r="K270" i="8" a="1"/>
  <c r="K270" i="8" s="1"/>
  <c r="K271" i="8" a="1"/>
  <c r="K271" i="8" s="1"/>
  <c r="K272" i="8" a="1"/>
  <c r="K272" i="8" s="1"/>
  <c r="K273" i="8" a="1"/>
  <c r="K273" i="8" s="1"/>
  <c r="K274" i="8" a="1"/>
  <c r="K274" i="8" s="1"/>
  <c r="K275" i="8" a="1"/>
  <c r="K275" i="8" s="1"/>
  <c r="K276" i="8" a="1"/>
  <c r="K276" i="8" s="1"/>
  <c r="K277" i="8" a="1"/>
  <c r="K277" i="8" s="1"/>
  <c r="K278" i="8" a="1"/>
  <c r="K278" i="8" s="1"/>
  <c r="K279" i="8" a="1"/>
  <c r="K279" i="8" s="1"/>
  <c r="K280" i="8" a="1"/>
  <c r="K280" i="8" s="1"/>
  <c r="K281" i="8" a="1"/>
  <c r="K281" i="8" s="1"/>
  <c r="K282" i="8" a="1"/>
  <c r="K282" i="8" s="1"/>
  <c r="K283" i="8" a="1"/>
  <c r="K283" i="8" s="1"/>
  <c r="K284" i="8" a="1"/>
  <c r="K284" i="8" s="1"/>
  <c r="K285" i="8" a="1"/>
  <c r="K285" i="8" s="1"/>
  <c r="K286" i="8" a="1"/>
  <c r="K286" i="8" s="1"/>
  <c r="K287" i="8" a="1"/>
  <c r="K287" i="8" s="1"/>
  <c r="K288" i="8" a="1"/>
  <c r="K288" i="8" s="1"/>
  <c r="K289" i="8" a="1"/>
  <c r="K289" i="8" s="1"/>
  <c r="K290" i="8" a="1"/>
  <c r="K290" i="8" s="1"/>
  <c r="K291" i="8" a="1"/>
  <c r="K291" i="8" s="1"/>
  <c r="K292" i="8" a="1"/>
  <c r="K292" i="8" s="1"/>
  <c r="K293" i="8" a="1"/>
  <c r="K293" i="8" s="1"/>
  <c r="K294" i="8" a="1"/>
  <c r="K294" i="8" s="1"/>
  <c r="K295" i="8" a="1"/>
  <c r="K295" i="8" s="1"/>
  <c r="K296" i="8" a="1"/>
  <c r="K296" i="8" s="1"/>
  <c r="K297" i="8" a="1"/>
  <c r="K297" i="8" s="1"/>
  <c r="K298" i="8" a="1"/>
  <c r="K298" i="8" s="1"/>
  <c r="K7" i="8" a="1"/>
  <c r="K7" i="8" s="1"/>
  <c r="L7" i="8" a="1"/>
  <c r="L7" i="8" s="1"/>
  <c r="M7" i="8" a="1"/>
  <c r="M7" i="8" s="1"/>
  <c r="N7" i="8" a="1"/>
  <c r="N7" i="8" s="1"/>
  <c r="O7" i="8" a="1"/>
  <c r="O7" i="8" s="1"/>
  <c r="J8" i="8" a="1"/>
  <c r="J8" i="8" s="1"/>
  <c r="J9" i="8" a="1"/>
  <c r="J9" i="8" s="1"/>
  <c r="J10" i="8" a="1"/>
  <c r="J10" i="8" s="1"/>
  <c r="J11" i="8" a="1"/>
  <c r="J11" i="8" s="1"/>
  <c r="J12" i="8" a="1"/>
  <c r="J12" i="8" s="1"/>
  <c r="J13" i="8" a="1"/>
  <c r="J13" i="8" s="1"/>
  <c r="J14" i="8" a="1"/>
  <c r="J14" i="8" s="1"/>
  <c r="J15" i="8" a="1"/>
  <c r="J15" i="8" s="1"/>
  <c r="J16" i="8" a="1"/>
  <c r="J16" i="8" s="1"/>
  <c r="J17" i="8" a="1"/>
  <c r="J17" i="8" s="1"/>
  <c r="J18" i="8" a="1"/>
  <c r="J18" i="8" s="1"/>
  <c r="J19" i="8" a="1"/>
  <c r="J19" i="8" s="1"/>
  <c r="J20" i="8" a="1"/>
  <c r="J20" i="8" s="1"/>
  <c r="J21" i="8" a="1"/>
  <c r="J21" i="8" s="1"/>
  <c r="J22" i="8" a="1"/>
  <c r="J22" i="8" s="1"/>
  <c r="J23" i="8" a="1"/>
  <c r="J23" i="8" s="1"/>
  <c r="J24" i="8" a="1"/>
  <c r="J24" i="8" s="1"/>
  <c r="J25" i="8" a="1"/>
  <c r="J25" i="8" s="1"/>
  <c r="J26" i="8" a="1"/>
  <c r="J26" i="8" s="1"/>
  <c r="J27" i="8" a="1"/>
  <c r="J27" i="8" s="1"/>
  <c r="J28" i="8" a="1"/>
  <c r="J28" i="8" s="1"/>
  <c r="J29" i="8" a="1"/>
  <c r="J29" i="8" s="1"/>
  <c r="J30" i="8" a="1"/>
  <c r="J30" i="8" s="1"/>
  <c r="J31" i="8" a="1"/>
  <c r="J31" i="8" s="1"/>
  <c r="J32" i="8" a="1"/>
  <c r="J32" i="8" s="1"/>
  <c r="J33" i="8" a="1"/>
  <c r="J33" i="8" s="1"/>
  <c r="J34" i="8" a="1"/>
  <c r="J34" i="8" s="1"/>
  <c r="J35" i="8" a="1"/>
  <c r="J35" i="8" s="1"/>
  <c r="J36" i="8" a="1"/>
  <c r="J36" i="8" s="1"/>
  <c r="J37" i="8" a="1"/>
  <c r="J37" i="8" s="1"/>
  <c r="J38" i="8" a="1"/>
  <c r="J38" i="8" s="1"/>
  <c r="J39" i="8" a="1"/>
  <c r="J39" i="8" s="1"/>
  <c r="J40" i="8" a="1"/>
  <c r="J40" i="8" s="1"/>
  <c r="J41" i="8" a="1"/>
  <c r="J41" i="8" s="1"/>
  <c r="J42" i="8" a="1"/>
  <c r="J42" i="8" s="1"/>
  <c r="J43" i="8" a="1"/>
  <c r="J43" i="8" s="1"/>
  <c r="J44" i="8" a="1"/>
  <c r="J44" i="8" s="1"/>
  <c r="J45" i="8" a="1"/>
  <c r="J45" i="8" s="1"/>
  <c r="J46" i="8" a="1"/>
  <c r="J46" i="8" s="1"/>
  <c r="J47" i="8" a="1"/>
  <c r="J47" i="8" s="1"/>
  <c r="J48" i="8" a="1"/>
  <c r="J48" i="8" s="1"/>
  <c r="J49" i="8" a="1"/>
  <c r="J49" i="8" s="1"/>
  <c r="J50" i="8" a="1"/>
  <c r="J50" i="8" s="1"/>
  <c r="J51" i="8" a="1"/>
  <c r="J51" i="8" s="1"/>
  <c r="J52" i="8" a="1"/>
  <c r="J52" i="8" s="1"/>
  <c r="J53" i="8" a="1"/>
  <c r="J53" i="8" s="1"/>
  <c r="J54" i="8" a="1"/>
  <c r="J54" i="8" s="1"/>
  <c r="J55" i="8" a="1"/>
  <c r="J55" i="8" s="1"/>
  <c r="J56" i="8" a="1"/>
  <c r="J56" i="8" s="1"/>
  <c r="J57" i="8" a="1"/>
  <c r="J57" i="8" s="1"/>
  <c r="J58" i="8" a="1"/>
  <c r="J58" i="8" s="1"/>
  <c r="J59" i="8" a="1"/>
  <c r="J59" i="8" s="1"/>
  <c r="J60" i="8" a="1"/>
  <c r="J60" i="8" s="1"/>
  <c r="J61" i="8" a="1"/>
  <c r="J61" i="8" s="1"/>
  <c r="J62" i="8" a="1"/>
  <c r="J62" i="8" s="1"/>
  <c r="J63" i="8" a="1"/>
  <c r="J63" i="8" s="1"/>
  <c r="J64" i="8" a="1"/>
  <c r="J64" i="8" s="1"/>
  <c r="J65" i="8" a="1"/>
  <c r="J65" i="8" s="1"/>
  <c r="J66" i="8" a="1"/>
  <c r="J66" i="8" s="1"/>
  <c r="J67" i="8" a="1"/>
  <c r="J67" i="8" s="1"/>
  <c r="J68" i="8" a="1"/>
  <c r="J68" i="8" s="1"/>
  <c r="J69" i="8" a="1"/>
  <c r="J69" i="8" s="1"/>
  <c r="J70" i="8" a="1"/>
  <c r="J70" i="8" s="1"/>
  <c r="J71" i="8" a="1"/>
  <c r="J71" i="8" s="1"/>
  <c r="J72" i="8" a="1"/>
  <c r="J72" i="8" s="1"/>
  <c r="J73" i="8" a="1"/>
  <c r="J73" i="8" s="1"/>
  <c r="J74" i="8" a="1"/>
  <c r="J74" i="8" s="1"/>
  <c r="J75" i="8" a="1"/>
  <c r="J75" i="8" s="1"/>
  <c r="J76" i="8" a="1"/>
  <c r="J76" i="8" s="1"/>
  <c r="J77" i="8" a="1"/>
  <c r="J77" i="8" s="1"/>
  <c r="J78" i="8" a="1"/>
  <c r="J78" i="8" s="1"/>
  <c r="J79" i="8" a="1"/>
  <c r="J79" i="8" s="1"/>
  <c r="J80" i="8" a="1"/>
  <c r="J80" i="8" s="1"/>
  <c r="J81" i="8" a="1"/>
  <c r="J81" i="8" s="1"/>
  <c r="J82" i="8" a="1"/>
  <c r="J82" i="8" s="1"/>
  <c r="J83" i="8" a="1"/>
  <c r="J83" i="8" s="1"/>
  <c r="J84" i="8" a="1"/>
  <c r="J84" i="8" s="1"/>
  <c r="J85" i="8" a="1"/>
  <c r="J85" i="8" s="1"/>
  <c r="J86" i="8" a="1"/>
  <c r="J86" i="8" s="1"/>
  <c r="J87" i="8" a="1"/>
  <c r="J87" i="8" s="1"/>
  <c r="J88" i="8" a="1"/>
  <c r="J88" i="8" s="1"/>
  <c r="J89" i="8" a="1"/>
  <c r="J89" i="8" s="1"/>
  <c r="J90" i="8" a="1"/>
  <c r="J90" i="8" s="1"/>
  <c r="J91" i="8" a="1"/>
  <c r="J91" i="8" s="1"/>
  <c r="J92" i="8" a="1"/>
  <c r="J92" i="8" s="1"/>
  <c r="J93" i="8" a="1"/>
  <c r="J93" i="8" s="1"/>
  <c r="J94" i="8" a="1"/>
  <c r="J94" i="8" s="1"/>
  <c r="J95" i="8" a="1"/>
  <c r="J95" i="8" s="1"/>
  <c r="J96" i="8" a="1"/>
  <c r="J96" i="8" s="1"/>
  <c r="J97" i="8" a="1"/>
  <c r="J97" i="8" s="1"/>
  <c r="J98" i="8" a="1"/>
  <c r="J98" i="8" s="1"/>
  <c r="J99" i="8" a="1"/>
  <c r="J99" i="8" s="1"/>
  <c r="J100" i="8" a="1"/>
  <c r="J100" i="8" s="1"/>
  <c r="J101" i="8" a="1"/>
  <c r="J101" i="8" s="1"/>
  <c r="J102" i="8" a="1"/>
  <c r="J102" i="8" s="1"/>
  <c r="J103" i="8" a="1"/>
  <c r="J103" i="8" s="1"/>
  <c r="J104" i="8" a="1"/>
  <c r="J104" i="8" s="1"/>
  <c r="J105" i="8" a="1"/>
  <c r="J105" i="8" s="1"/>
  <c r="J106" i="8" a="1"/>
  <c r="J106" i="8" s="1"/>
  <c r="J107" i="8" a="1"/>
  <c r="J107" i="8" s="1"/>
  <c r="J108" i="8" a="1"/>
  <c r="J108" i="8" s="1"/>
  <c r="J109" i="8" a="1"/>
  <c r="J109" i="8" s="1"/>
  <c r="J110" i="8" a="1"/>
  <c r="J110" i="8" s="1"/>
  <c r="J111" i="8" a="1"/>
  <c r="J111" i="8" s="1"/>
  <c r="J112" i="8" a="1"/>
  <c r="J112" i="8" s="1"/>
  <c r="J113" i="8" a="1"/>
  <c r="J113" i="8" s="1"/>
  <c r="J114" i="8" a="1"/>
  <c r="J114" i="8" s="1"/>
  <c r="J115" i="8" a="1"/>
  <c r="J115" i="8" s="1"/>
  <c r="J116" i="8" a="1"/>
  <c r="J116" i="8" s="1"/>
  <c r="J117" i="8" a="1"/>
  <c r="J117" i="8" s="1"/>
  <c r="J118" i="8" a="1"/>
  <c r="J118" i="8" s="1"/>
  <c r="J119" i="8" a="1"/>
  <c r="J119" i="8" s="1"/>
  <c r="J120" i="8" a="1"/>
  <c r="J120" i="8" s="1"/>
  <c r="J121" i="8" a="1"/>
  <c r="J121" i="8" s="1"/>
  <c r="J122" i="8" a="1"/>
  <c r="J122" i="8" s="1"/>
  <c r="J123" i="8" a="1"/>
  <c r="J123" i="8" s="1"/>
  <c r="J124" i="8" a="1"/>
  <c r="J124" i="8" s="1"/>
  <c r="J125" i="8" a="1"/>
  <c r="J125" i="8" s="1"/>
  <c r="J126" i="8" a="1"/>
  <c r="J126" i="8" s="1"/>
  <c r="J127" i="8" a="1"/>
  <c r="J127" i="8" s="1"/>
  <c r="J128" i="8" a="1"/>
  <c r="J128" i="8" s="1"/>
  <c r="J129" i="8" a="1"/>
  <c r="J129" i="8" s="1"/>
  <c r="J130" i="8" a="1"/>
  <c r="J130" i="8" s="1"/>
  <c r="J131" i="8" a="1"/>
  <c r="J131" i="8" s="1"/>
  <c r="J132" i="8" a="1"/>
  <c r="J132" i="8" s="1"/>
  <c r="J133" i="8" a="1"/>
  <c r="J133" i="8" s="1"/>
  <c r="J134" i="8" a="1"/>
  <c r="J134" i="8" s="1"/>
  <c r="J135" i="8" a="1"/>
  <c r="J135" i="8" s="1"/>
  <c r="J136" i="8" a="1"/>
  <c r="J136" i="8" s="1"/>
  <c r="J137" i="8" a="1"/>
  <c r="J137" i="8" s="1"/>
  <c r="J138" i="8" a="1"/>
  <c r="J138" i="8" s="1"/>
  <c r="J139" i="8" a="1"/>
  <c r="J139" i="8" s="1"/>
  <c r="J140" i="8" a="1"/>
  <c r="J140" i="8" s="1"/>
  <c r="J141" i="8" a="1"/>
  <c r="J141" i="8" s="1"/>
  <c r="J142" i="8" a="1"/>
  <c r="J142" i="8" s="1"/>
  <c r="J143" i="8" a="1"/>
  <c r="J143" i="8" s="1"/>
  <c r="J144" i="8" a="1"/>
  <c r="J144" i="8" s="1"/>
  <c r="J145" i="8" a="1"/>
  <c r="J145" i="8" s="1"/>
  <c r="J146" i="8" a="1"/>
  <c r="J146" i="8" s="1"/>
  <c r="J147" i="8" a="1"/>
  <c r="J147" i="8" s="1"/>
  <c r="J148" i="8" a="1"/>
  <c r="J148" i="8" s="1"/>
  <c r="J149" i="8" a="1"/>
  <c r="J149" i="8" s="1"/>
  <c r="J150" i="8" a="1"/>
  <c r="J150" i="8" s="1"/>
  <c r="J151" i="8" a="1"/>
  <c r="J151" i="8" s="1"/>
  <c r="J152" i="8" a="1"/>
  <c r="J152" i="8" s="1"/>
  <c r="J153" i="8" a="1"/>
  <c r="J153" i="8" s="1"/>
  <c r="J154" i="8" a="1"/>
  <c r="J154" i="8" s="1"/>
  <c r="J155" i="8" a="1"/>
  <c r="J155" i="8" s="1"/>
  <c r="J156" i="8" a="1"/>
  <c r="J156" i="8" s="1"/>
  <c r="J157" i="8" a="1"/>
  <c r="J157" i="8" s="1"/>
  <c r="J158" i="8" a="1"/>
  <c r="J158" i="8" s="1"/>
  <c r="J159" i="8" a="1"/>
  <c r="J159" i="8" s="1"/>
  <c r="J160" i="8" a="1"/>
  <c r="J160" i="8" s="1"/>
  <c r="J161" i="8" a="1"/>
  <c r="J161" i="8" s="1"/>
  <c r="J162" i="8" a="1"/>
  <c r="J162" i="8" s="1"/>
  <c r="J163" i="8" a="1"/>
  <c r="J163" i="8" s="1"/>
  <c r="J164" i="8" a="1"/>
  <c r="J164" i="8" s="1"/>
  <c r="J165" i="8" a="1"/>
  <c r="J165" i="8" s="1"/>
  <c r="J166" i="8" a="1"/>
  <c r="J166" i="8" s="1"/>
  <c r="J167" i="8" a="1"/>
  <c r="J167" i="8" s="1"/>
  <c r="J168" i="8" a="1"/>
  <c r="J168" i="8" s="1"/>
  <c r="J169" i="8" a="1"/>
  <c r="J169" i="8" s="1"/>
  <c r="J170" i="8" a="1"/>
  <c r="J170" i="8" s="1"/>
  <c r="J171" i="8" a="1"/>
  <c r="J171" i="8" s="1"/>
  <c r="J172" i="8" a="1"/>
  <c r="J172" i="8" s="1"/>
  <c r="J173" i="8" a="1"/>
  <c r="J173" i="8" s="1"/>
  <c r="J174" i="8" a="1"/>
  <c r="J174" i="8" s="1"/>
  <c r="J175" i="8" a="1"/>
  <c r="J175" i="8" s="1"/>
  <c r="J176" i="8" a="1"/>
  <c r="J176" i="8" s="1"/>
  <c r="J177" i="8" a="1"/>
  <c r="J177" i="8" s="1"/>
  <c r="J178" i="8" a="1"/>
  <c r="J178" i="8" s="1"/>
  <c r="J179" i="8" a="1"/>
  <c r="J179" i="8" s="1"/>
  <c r="J180" i="8" a="1"/>
  <c r="J180" i="8" s="1"/>
  <c r="J181" i="8" a="1"/>
  <c r="J181" i="8" s="1"/>
  <c r="J182" i="8" a="1"/>
  <c r="J182" i="8" s="1"/>
  <c r="J183" i="8" a="1"/>
  <c r="J183" i="8" s="1"/>
  <c r="J184" i="8" a="1"/>
  <c r="J184" i="8" s="1"/>
  <c r="J185" i="8" a="1"/>
  <c r="J185" i="8" s="1"/>
  <c r="J186" i="8" a="1"/>
  <c r="J186" i="8" s="1"/>
  <c r="J187" i="8" a="1"/>
  <c r="J187" i="8" s="1"/>
  <c r="J188" i="8" a="1"/>
  <c r="J188" i="8" s="1"/>
  <c r="J189" i="8" a="1"/>
  <c r="J189" i="8" s="1"/>
  <c r="J190" i="8" a="1"/>
  <c r="J190" i="8" s="1"/>
  <c r="J191" i="8" a="1"/>
  <c r="J191" i="8" s="1"/>
  <c r="J192" i="8" a="1"/>
  <c r="J192" i="8" s="1"/>
  <c r="J193" i="8" a="1"/>
  <c r="J193" i="8" s="1"/>
  <c r="J194" i="8" a="1"/>
  <c r="J194" i="8" s="1"/>
  <c r="J195" i="8" a="1"/>
  <c r="J195" i="8" s="1"/>
  <c r="J196" i="8" a="1"/>
  <c r="J196" i="8" s="1"/>
  <c r="J197" i="8" a="1"/>
  <c r="J197" i="8" s="1"/>
  <c r="J198" i="8" a="1"/>
  <c r="J198" i="8" s="1"/>
  <c r="J199" i="8" a="1"/>
  <c r="J199" i="8" s="1"/>
  <c r="J200" i="8" a="1"/>
  <c r="J200" i="8" s="1"/>
  <c r="J201" i="8" a="1"/>
  <c r="J201" i="8" s="1"/>
  <c r="J202" i="8" a="1"/>
  <c r="J202" i="8" s="1"/>
  <c r="J203" i="8" a="1"/>
  <c r="J203" i="8" s="1"/>
  <c r="J204" i="8" a="1"/>
  <c r="J204" i="8" s="1"/>
  <c r="J205" i="8" a="1"/>
  <c r="J205" i="8" s="1"/>
  <c r="J206" i="8" a="1"/>
  <c r="J206" i="8" s="1"/>
  <c r="J207" i="8" a="1"/>
  <c r="J207" i="8" s="1"/>
  <c r="J208" i="8" a="1"/>
  <c r="J208" i="8" s="1"/>
  <c r="J209" i="8" a="1"/>
  <c r="J209" i="8" s="1"/>
  <c r="J210" i="8" a="1"/>
  <c r="J210" i="8" s="1"/>
  <c r="J211" i="8" a="1"/>
  <c r="J211" i="8" s="1"/>
  <c r="J212" i="8" a="1"/>
  <c r="J212" i="8" s="1"/>
  <c r="J213" i="8" a="1"/>
  <c r="J213" i="8" s="1"/>
  <c r="J214" i="8" a="1"/>
  <c r="J214" i="8" s="1"/>
  <c r="J215" i="8" a="1"/>
  <c r="J215" i="8" s="1"/>
  <c r="J216" i="8" a="1"/>
  <c r="J216" i="8" s="1"/>
  <c r="J217" i="8" a="1"/>
  <c r="J217" i="8" s="1"/>
  <c r="J218" i="8" a="1"/>
  <c r="J218" i="8" s="1"/>
  <c r="J219" i="8" a="1"/>
  <c r="J219" i="8" s="1"/>
  <c r="J220" i="8" a="1"/>
  <c r="J220" i="8" s="1"/>
  <c r="J221" i="8" a="1"/>
  <c r="J221" i="8" s="1"/>
  <c r="J222" i="8" a="1"/>
  <c r="J222" i="8" s="1"/>
  <c r="J223" i="8" a="1"/>
  <c r="J223" i="8" s="1"/>
  <c r="J224" i="8" a="1"/>
  <c r="J224" i="8" s="1"/>
  <c r="J225" i="8" a="1"/>
  <c r="J225" i="8" s="1"/>
  <c r="J226" i="8" a="1"/>
  <c r="J226" i="8" s="1"/>
  <c r="J227" i="8" a="1"/>
  <c r="J227" i="8" s="1"/>
  <c r="J228" i="8" a="1"/>
  <c r="J228" i="8" s="1"/>
  <c r="J229" i="8" a="1"/>
  <c r="J229" i="8" s="1"/>
  <c r="J230" i="8" a="1"/>
  <c r="J230" i="8" s="1"/>
  <c r="J231" i="8" a="1"/>
  <c r="J231" i="8" s="1"/>
  <c r="J232" i="8" a="1"/>
  <c r="J232" i="8" s="1"/>
  <c r="J233" i="8" a="1"/>
  <c r="J233" i="8" s="1"/>
  <c r="J234" i="8" a="1"/>
  <c r="J234" i="8" s="1"/>
  <c r="J235" i="8" a="1"/>
  <c r="J235" i="8" s="1"/>
  <c r="J236" i="8" a="1"/>
  <c r="J236" i="8" s="1"/>
  <c r="J237" i="8" a="1"/>
  <c r="J237" i="8" s="1"/>
  <c r="J238" i="8" a="1"/>
  <c r="J238" i="8" s="1"/>
  <c r="J239" i="8" a="1"/>
  <c r="J239" i="8" s="1"/>
  <c r="J240" i="8" a="1"/>
  <c r="J240" i="8" s="1"/>
  <c r="J241" i="8" a="1"/>
  <c r="J241" i="8" s="1"/>
  <c r="J242" i="8" a="1"/>
  <c r="J242" i="8" s="1"/>
  <c r="J243" i="8" a="1"/>
  <c r="J243" i="8" s="1"/>
  <c r="J244" i="8" a="1"/>
  <c r="J244" i="8" s="1"/>
  <c r="J245" i="8" a="1"/>
  <c r="J245" i="8" s="1"/>
  <c r="J246" i="8" a="1"/>
  <c r="J246" i="8" s="1"/>
  <c r="J247" i="8" a="1"/>
  <c r="J247" i="8" s="1"/>
  <c r="J248" i="8" a="1"/>
  <c r="J248" i="8" s="1"/>
  <c r="J249" i="8" a="1"/>
  <c r="J249" i="8" s="1"/>
  <c r="J250" i="8" a="1"/>
  <c r="J250" i="8" s="1"/>
  <c r="J251" i="8" a="1"/>
  <c r="J251" i="8" s="1"/>
  <c r="J252" i="8" a="1"/>
  <c r="J252" i="8" s="1"/>
  <c r="J253" i="8" a="1"/>
  <c r="J253" i="8" s="1"/>
  <c r="J254" i="8" a="1"/>
  <c r="J254" i="8" s="1"/>
  <c r="J255" i="8" a="1"/>
  <c r="J255" i="8" s="1"/>
  <c r="J256" i="8" a="1"/>
  <c r="J256" i="8" s="1"/>
  <c r="J257" i="8" a="1"/>
  <c r="J257" i="8" s="1"/>
  <c r="J258" i="8" a="1"/>
  <c r="J258" i="8" s="1"/>
  <c r="J259" i="8" a="1"/>
  <c r="J259" i="8" s="1"/>
  <c r="J260" i="8" a="1"/>
  <c r="J260" i="8" s="1"/>
  <c r="J261" i="8" a="1"/>
  <c r="J261" i="8" s="1"/>
  <c r="J262" i="8" a="1"/>
  <c r="J262" i="8" s="1"/>
  <c r="J263" i="8" a="1"/>
  <c r="J263" i="8" s="1"/>
  <c r="J264" i="8" a="1"/>
  <c r="J264" i="8" s="1"/>
  <c r="J265" i="8" a="1"/>
  <c r="J265" i="8" s="1"/>
  <c r="J266" i="8" a="1"/>
  <c r="J266" i="8" s="1"/>
  <c r="J267" i="8" a="1"/>
  <c r="J267" i="8" s="1"/>
  <c r="J268" i="8" a="1"/>
  <c r="J268" i="8" s="1"/>
  <c r="J269" i="8" a="1"/>
  <c r="J269" i="8" s="1"/>
  <c r="J270" i="8" a="1"/>
  <c r="J270" i="8" s="1"/>
  <c r="J271" i="8" a="1"/>
  <c r="J271" i="8" s="1"/>
  <c r="J272" i="8" a="1"/>
  <c r="J272" i="8" s="1"/>
  <c r="J273" i="8" a="1"/>
  <c r="J273" i="8" s="1"/>
  <c r="J274" i="8" a="1"/>
  <c r="J274" i="8" s="1"/>
  <c r="J275" i="8" a="1"/>
  <c r="J275" i="8" s="1"/>
  <c r="J276" i="8" a="1"/>
  <c r="J276" i="8" s="1"/>
  <c r="J277" i="8" a="1"/>
  <c r="J277" i="8" s="1"/>
  <c r="J278" i="8" a="1"/>
  <c r="J278" i="8" s="1"/>
  <c r="J279" i="8" a="1"/>
  <c r="J279" i="8" s="1"/>
  <c r="J280" i="8" a="1"/>
  <c r="J280" i="8" s="1"/>
  <c r="J281" i="8" a="1"/>
  <c r="J281" i="8" s="1"/>
  <c r="J282" i="8" a="1"/>
  <c r="J282" i="8" s="1"/>
  <c r="J283" i="8" a="1"/>
  <c r="J283" i="8" s="1"/>
  <c r="J284" i="8" a="1"/>
  <c r="J284" i="8" s="1"/>
  <c r="J285" i="8" a="1"/>
  <c r="J285" i="8" s="1"/>
  <c r="J286" i="8" a="1"/>
  <c r="J286" i="8" s="1"/>
  <c r="J287" i="8" a="1"/>
  <c r="J287" i="8" s="1"/>
  <c r="J288" i="8" a="1"/>
  <c r="J288" i="8" s="1"/>
  <c r="J289" i="8" a="1"/>
  <c r="J289" i="8" s="1"/>
  <c r="J290" i="8" a="1"/>
  <c r="J290" i="8" s="1"/>
  <c r="J291" i="8" a="1"/>
  <c r="J291" i="8" s="1"/>
  <c r="J292" i="8" a="1"/>
  <c r="J292" i="8" s="1"/>
  <c r="J293" i="8" a="1"/>
  <c r="J293" i="8" s="1"/>
  <c r="J294" i="8" a="1"/>
  <c r="J294" i="8" s="1"/>
  <c r="J295" i="8" a="1"/>
  <c r="J295" i="8" s="1"/>
  <c r="J296" i="8" a="1"/>
  <c r="J296" i="8" s="1"/>
  <c r="J297" i="8" a="1"/>
  <c r="J297" i="8" s="1"/>
  <c r="J298" i="8" a="1"/>
  <c r="J298" i="8" s="1"/>
  <c r="J7" i="8" a="1"/>
  <c r="J7" i="8" s="1"/>
  <c r="M4" i="11" l="1"/>
  <c r="O163" i="7" l="1"/>
  <c r="G13" i="12" l="1"/>
  <c r="G14" i="12"/>
  <c r="G15" i="12"/>
  <c r="G16" i="12"/>
  <c r="G17" i="12"/>
  <c r="G18" i="12"/>
  <c r="G19" i="12"/>
  <c r="G20" i="12"/>
  <c r="G21" i="12"/>
  <c r="G22" i="12"/>
  <c r="G23" i="12"/>
  <c r="G24" i="12"/>
  <c r="G25" i="12"/>
  <c r="G26" i="12"/>
  <c r="G27" i="12"/>
  <c r="G28" i="12"/>
  <c r="G29" i="12"/>
  <c r="G30" i="12"/>
  <c r="G31" i="12"/>
  <c r="G32" i="12"/>
  <c r="G33" i="12"/>
  <c r="G34" i="12"/>
  <c r="G35" i="12"/>
  <c r="G36" i="12"/>
  <c r="G37" i="12"/>
  <c r="G38" i="12"/>
  <c r="G39" i="12"/>
  <c r="G40" i="12"/>
  <c r="G41" i="12"/>
  <c r="G42" i="12"/>
  <c r="G43" i="12"/>
  <c r="G44" i="12"/>
  <c r="G45" i="12"/>
  <c r="G46" i="12"/>
  <c r="G47" i="12"/>
  <c r="G48" i="12"/>
  <c r="G49" i="12"/>
  <c r="G50" i="12"/>
  <c r="G51" i="12"/>
  <c r="G52" i="12"/>
  <c r="G53" i="12"/>
  <c r="G54" i="12"/>
  <c r="G55" i="12"/>
  <c r="G56" i="12"/>
  <c r="G57" i="12"/>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93" i="12"/>
  <c r="G94" i="12"/>
  <c r="G95" i="12"/>
  <c r="G96" i="12"/>
  <c r="G97" i="12"/>
  <c r="G98" i="12"/>
  <c r="G99" i="12"/>
  <c r="G100" i="12"/>
  <c r="G101" i="12"/>
  <c r="G102" i="12"/>
  <c r="G103" i="12"/>
  <c r="G104" i="12"/>
  <c r="G105" i="12"/>
  <c r="G106" i="12"/>
  <c r="G107" i="12"/>
  <c r="G108" i="12"/>
  <c r="G109" i="12"/>
  <c r="G110" i="12"/>
  <c r="G111" i="12"/>
  <c r="G112" i="12"/>
  <c r="G113" i="12"/>
  <c r="G114" i="12"/>
  <c r="G115" i="12"/>
  <c r="G116" i="12"/>
  <c r="G117" i="12"/>
  <c r="G118" i="12"/>
  <c r="G119" i="12"/>
  <c r="G120" i="12"/>
  <c r="G121" i="12"/>
  <c r="G122" i="12"/>
  <c r="G123" i="12"/>
  <c r="G124" i="12"/>
  <c r="G125" i="12"/>
  <c r="G126" i="12"/>
  <c r="G127" i="12"/>
  <c r="G128" i="12"/>
  <c r="G129" i="12"/>
  <c r="G130" i="12"/>
  <c r="G131" i="12"/>
  <c r="G132" i="12"/>
  <c r="G133" i="12"/>
  <c r="G134" i="12"/>
  <c r="G135" i="12"/>
  <c r="G136" i="12"/>
  <c r="G137" i="12"/>
  <c r="G138" i="12"/>
  <c r="G139" i="12"/>
  <c r="G140" i="12"/>
  <c r="G141" i="12"/>
  <c r="G142" i="12"/>
  <c r="G143" i="12"/>
  <c r="G144" i="12"/>
  <c r="G145" i="12"/>
  <c r="G146" i="12"/>
  <c r="G147" i="12"/>
  <c r="G148" i="12"/>
  <c r="G149" i="12"/>
  <c r="G150" i="12"/>
  <c r="G151" i="12"/>
  <c r="G152" i="12"/>
  <c r="G153" i="12"/>
  <c r="G154" i="12"/>
  <c r="G155" i="12"/>
  <c r="G156" i="12"/>
  <c r="G157" i="12"/>
  <c r="G158" i="12"/>
  <c r="G159" i="12"/>
  <c r="G160" i="12"/>
  <c r="G161" i="12"/>
  <c r="G162" i="12"/>
  <c r="G163" i="12"/>
  <c r="G164" i="12"/>
  <c r="G165" i="12"/>
  <c r="G166" i="12"/>
  <c r="G167" i="12"/>
  <c r="G169" i="12"/>
  <c r="G170" i="12"/>
  <c r="G171" i="12"/>
  <c r="G172" i="12"/>
  <c r="G173" i="12"/>
  <c r="G174" i="12"/>
  <c r="G175" i="12"/>
  <c r="G176" i="12"/>
  <c r="G177" i="12"/>
  <c r="G178" i="12"/>
  <c r="G179" i="12"/>
  <c r="G180" i="12"/>
  <c r="G181" i="12"/>
  <c r="G182" i="12"/>
  <c r="G183" i="12"/>
  <c r="G184" i="12"/>
  <c r="G185" i="12"/>
  <c r="G186" i="12"/>
  <c r="G187" i="12"/>
  <c r="G188" i="12"/>
  <c r="G189" i="12"/>
  <c r="G190" i="12"/>
  <c r="G191" i="12"/>
  <c r="G192" i="12"/>
  <c r="G193" i="12"/>
  <c r="G194" i="12"/>
  <c r="G195" i="12"/>
  <c r="G196" i="12"/>
  <c r="G197" i="12"/>
  <c r="G198" i="12"/>
  <c r="G199" i="12"/>
  <c r="G200" i="12"/>
  <c r="G201" i="12"/>
  <c r="G202" i="12"/>
  <c r="G203" i="12"/>
  <c r="G204" i="12"/>
  <c r="G205" i="12"/>
  <c r="G206" i="12"/>
  <c r="G207" i="12"/>
  <c r="G208" i="12"/>
  <c r="G209" i="12"/>
  <c r="G210" i="12"/>
  <c r="G211" i="12"/>
  <c r="G212" i="12"/>
  <c r="G213" i="12"/>
  <c r="G214" i="12"/>
  <c r="G215" i="12"/>
  <c r="G216" i="12"/>
  <c r="G217" i="12"/>
  <c r="G218" i="12"/>
  <c r="G219" i="12"/>
  <c r="G220" i="12"/>
  <c r="G221" i="12"/>
  <c r="G222" i="12"/>
  <c r="G223" i="12"/>
  <c r="G224" i="12"/>
  <c r="G225" i="12"/>
  <c r="G226" i="12"/>
  <c r="G227" i="12"/>
  <c r="G228" i="12"/>
  <c r="G229" i="12"/>
  <c r="G230" i="12"/>
  <c r="G231" i="12"/>
  <c r="G232" i="12"/>
  <c r="G233" i="12"/>
  <c r="G234" i="12"/>
  <c r="G235" i="12"/>
  <c r="G236" i="12"/>
  <c r="G237" i="12"/>
  <c r="G238" i="12"/>
  <c r="G239" i="12"/>
  <c r="G240" i="12"/>
  <c r="G241" i="12"/>
  <c r="G242" i="12"/>
  <c r="G243" i="12"/>
  <c r="G244" i="12"/>
  <c r="G245" i="12"/>
  <c r="G246" i="12"/>
  <c r="G247" i="12"/>
  <c r="G248" i="12"/>
  <c r="G249" i="12"/>
  <c r="G250" i="12"/>
  <c r="G251" i="12"/>
  <c r="G252" i="12"/>
  <c r="G253" i="12"/>
  <c r="G254" i="12"/>
  <c r="G255" i="12"/>
  <c r="G256" i="12"/>
  <c r="G257" i="12"/>
  <c r="G258" i="12"/>
  <c r="G259" i="12"/>
  <c r="G260" i="12"/>
  <c r="G261" i="12"/>
  <c r="G262" i="12"/>
  <c r="G263" i="12"/>
  <c r="G264" i="12"/>
  <c r="G265" i="12"/>
  <c r="G266" i="12"/>
  <c r="G267" i="12"/>
  <c r="G268" i="12"/>
  <c r="G269" i="12"/>
  <c r="G270" i="12"/>
  <c r="G271" i="12"/>
  <c r="G272" i="12"/>
  <c r="G273" i="12"/>
  <c r="G274" i="12"/>
  <c r="G275" i="12"/>
  <c r="G276" i="12"/>
  <c r="G277" i="12"/>
  <c r="G278" i="12"/>
  <c r="G279" i="12"/>
  <c r="G280" i="12"/>
  <c r="G281" i="12"/>
  <c r="G282" i="12"/>
  <c r="G283" i="12"/>
  <c r="G284" i="12"/>
  <c r="G285" i="12"/>
  <c r="G286" i="12"/>
  <c r="G287" i="12"/>
  <c r="G288" i="12"/>
  <c r="G289" i="12"/>
  <c r="G290" i="12"/>
  <c r="G291" i="12"/>
  <c r="G292" i="12"/>
  <c r="G293" i="12"/>
  <c r="G294" i="12"/>
  <c r="G295" i="12"/>
  <c r="G296" i="12"/>
  <c r="G297" i="12"/>
  <c r="G298" i="12"/>
  <c r="G299" i="12"/>
  <c r="G300" i="12"/>
  <c r="G301" i="12"/>
  <c r="G302" i="12"/>
  <c r="G303" i="12"/>
  <c r="U162" i="10" l="1"/>
  <c r="J161" i="7" s="1"/>
  <c r="F375" i="24"/>
  <c r="Q373" i="7" s="1"/>
  <c r="F374" i="24"/>
  <c r="Q372" i="7" s="1"/>
  <c r="F373" i="24"/>
  <c r="Q371" i="7" s="1"/>
  <c r="F372" i="24"/>
  <c r="Q370" i="7" s="1"/>
  <c r="F371" i="24"/>
  <c r="Q369" i="7" s="1"/>
  <c r="F370" i="24"/>
  <c r="Q368" i="7" s="1"/>
  <c r="F369" i="24"/>
  <c r="Q367" i="7" s="1"/>
  <c r="F368" i="24"/>
  <c r="Q366" i="7" s="1"/>
  <c r="F367" i="24"/>
  <c r="Q365" i="7" s="1"/>
  <c r="F366" i="24"/>
  <c r="Q364" i="7" s="1"/>
  <c r="F365" i="24"/>
  <c r="Q363" i="7" s="1"/>
  <c r="F364" i="24"/>
  <c r="Q362" i="7" s="1"/>
  <c r="F363" i="24"/>
  <c r="Q361" i="7" s="1"/>
  <c r="F362" i="24"/>
  <c r="Q360" i="7" s="1"/>
  <c r="F361" i="24"/>
  <c r="Q359" i="7" s="1"/>
  <c r="F360" i="24"/>
  <c r="Q358" i="7" s="1"/>
  <c r="F359" i="24"/>
  <c r="Q357" i="7" s="1"/>
  <c r="F358" i="24"/>
  <c r="Q356" i="7" s="1"/>
  <c r="F357" i="24"/>
  <c r="Q355" i="7" s="1"/>
  <c r="F356" i="24"/>
  <c r="Q354" i="7" s="1"/>
  <c r="F355" i="24"/>
  <c r="Q353" i="7" s="1"/>
  <c r="F354" i="24"/>
  <c r="Q352" i="7" s="1"/>
  <c r="F353" i="24"/>
  <c r="Q351" i="7" s="1"/>
  <c r="F352" i="24"/>
  <c r="Q350" i="7" s="1"/>
  <c r="F351" i="24"/>
  <c r="Q349" i="7" s="1"/>
  <c r="F350" i="24"/>
  <c r="Q348" i="7" s="1"/>
  <c r="F349" i="24"/>
  <c r="Q347" i="7" s="1"/>
  <c r="F348" i="24"/>
  <c r="Q346" i="7" s="1"/>
  <c r="F347" i="24"/>
  <c r="Q345" i="7" s="1"/>
  <c r="F346" i="24"/>
  <c r="Q344" i="7" s="1"/>
  <c r="F345" i="24"/>
  <c r="Q343" i="7" s="1"/>
  <c r="F344" i="24"/>
  <c r="Q342" i="7" s="1"/>
  <c r="F343" i="24"/>
  <c r="Q341" i="7" s="1"/>
  <c r="F342" i="24"/>
  <c r="Q340" i="7" s="1"/>
  <c r="F341" i="24"/>
  <c r="Q339" i="7" s="1"/>
  <c r="F340" i="24"/>
  <c r="Q338" i="7" s="1"/>
  <c r="F339" i="24"/>
  <c r="Q337" i="7" s="1"/>
  <c r="F338" i="24"/>
  <c r="Q336" i="7" s="1"/>
  <c r="F337" i="24"/>
  <c r="Q335" i="7" s="1"/>
  <c r="F336" i="24"/>
  <c r="Q334" i="7" s="1"/>
  <c r="F335" i="24"/>
  <c r="Q333" i="7" s="1"/>
  <c r="F334" i="24"/>
  <c r="Q332" i="7" s="1"/>
  <c r="F333" i="24"/>
  <c r="Q331" i="7" s="1"/>
  <c r="F332" i="24"/>
  <c r="Q330" i="7" s="1"/>
  <c r="F331" i="24"/>
  <c r="Q329" i="7" s="1"/>
  <c r="F330" i="24"/>
  <c r="Q328" i="7" s="1"/>
  <c r="F329" i="24"/>
  <c r="Q327" i="7" s="1"/>
  <c r="F328" i="24"/>
  <c r="Q326" i="7" s="1"/>
  <c r="F327" i="24"/>
  <c r="Q325" i="7" s="1"/>
  <c r="F326" i="24"/>
  <c r="Q324" i="7" s="1"/>
  <c r="F325" i="24"/>
  <c r="Q323" i="7" s="1"/>
  <c r="F324" i="24"/>
  <c r="Q322" i="7" s="1"/>
  <c r="F323" i="24"/>
  <c r="Q321" i="7" s="1"/>
  <c r="F322" i="24"/>
  <c r="Q320" i="7" s="1"/>
  <c r="F321" i="24"/>
  <c r="Q319" i="7" s="1"/>
  <c r="F320" i="24"/>
  <c r="Q318" i="7" s="1"/>
  <c r="F319" i="24"/>
  <c r="Q317" i="7" s="1"/>
  <c r="F318" i="24"/>
  <c r="Q316" i="7" s="1"/>
  <c r="F317" i="24"/>
  <c r="Q315" i="7" s="1"/>
  <c r="F316" i="24"/>
  <c r="Q314" i="7" s="1"/>
  <c r="F315" i="24"/>
  <c r="Q313" i="7" s="1"/>
  <c r="F314" i="24"/>
  <c r="Q312" i="7" s="1"/>
  <c r="F313" i="24"/>
  <c r="Q311" i="7" s="1"/>
  <c r="F312" i="24"/>
  <c r="Q310" i="7" s="1"/>
  <c r="F311" i="24"/>
  <c r="Q309" i="7" s="1"/>
  <c r="F310" i="24"/>
  <c r="Q308" i="7" s="1"/>
  <c r="F309" i="24"/>
  <c r="Q307" i="7" s="1"/>
  <c r="F308" i="24"/>
  <c r="Q306" i="7" s="1"/>
  <c r="F307" i="24"/>
  <c r="Q305" i="7" s="1"/>
  <c r="F306" i="24"/>
  <c r="Q304" i="7" s="1"/>
  <c r="F305" i="24"/>
  <c r="Q303" i="7" s="1"/>
  <c r="F304" i="24"/>
  <c r="Q302" i="7" s="1"/>
  <c r="F303" i="24"/>
  <c r="Q301" i="7" s="1"/>
  <c r="F302" i="24"/>
  <c r="Q300" i="7" s="1"/>
  <c r="F301" i="24"/>
  <c r="Q299" i="7" s="1"/>
  <c r="F300" i="24"/>
  <c r="Q298" i="7" s="1"/>
  <c r="F299" i="24"/>
  <c r="Q297" i="7" s="1"/>
  <c r="F298" i="24"/>
  <c r="Q296" i="7" s="1"/>
  <c r="F297" i="24"/>
  <c r="Q295" i="7" s="1"/>
  <c r="F296" i="24"/>
  <c r="Q294" i="7" s="1"/>
  <c r="F295" i="24"/>
  <c r="Q293" i="7" s="1"/>
  <c r="F294" i="24"/>
  <c r="Q292" i="7" s="1"/>
  <c r="F293" i="24"/>
  <c r="Q291" i="7" s="1"/>
  <c r="F292" i="24"/>
  <c r="Q290" i="7" s="1"/>
  <c r="F291" i="24"/>
  <c r="Q289" i="7" s="1"/>
  <c r="F290" i="24"/>
  <c r="Q288" i="7" s="1"/>
  <c r="F289" i="24"/>
  <c r="Q287" i="7" s="1"/>
  <c r="F288" i="24"/>
  <c r="Q286" i="7" s="1"/>
  <c r="F287" i="24"/>
  <c r="Q285" i="7" s="1"/>
  <c r="F286" i="24"/>
  <c r="Q284" i="7" s="1"/>
  <c r="F285" i="24"/>
  <c r="Q283" i="7" s="1"/>
  <c r="F284" i="24"/>
  <c r="Q282" i="7" s="1"/>
  <c r="F283" i="24"/>
  <c r="Q281" i="7" s="1"/>
  <c r="F282" i="24"/>
  <c r="Q280" i="7" s="1"/>
  <c r="F281" i="24"/>
  <c r="Q279" i="7" s="1"/>
  <c r="F280" i="24"/>
  <c r="Q278" i="7" s="1"/>
  <c r="F279" i="24"/>
  <c r="Q277" i="7" s="1"/>
  <c r="F278" i="24"/>
  <c r="Q276" i="7" s="1"/>
  <c r="F277" i="24"/>
  <c r="Q275" i="7" s="1"/>
  <c r="F276" i="24"/>
  <c r="Q274" i="7" s="1"/>
  <c r="F275" i="24"/>
  <c r="Q273" i="7" s="1"/>
  <c r="F274" i="24"/>
  <c r="Q272" i="7" s="1"/>
  <c r="F273" i="24"/>
  <c r="Q271" i="7" s="1"/>
  <c r="F272" i="24"/>
  <c r="Q270" i="7" s="1"/>
  <c r="F271" i="24"/>
  <c r="Q269" i="7" s="1"/>
  <c r="F270" i="24"/>
  <c r="Q268" i="7" s="1"/>
  <c r="F269" i="24"/>
  <c r="Q267" i="7" s="1"/>
  <c r="F268" i="24"/>
  <c r="Q266" i="7" s="1"/>
  <c r="F267" i="24"/>
  <c r="Q265" i="7" s="1"/>
  <c r="F266" i="24"/>
  <c r="Q264" i="7" s="1"/>
  <c r="F265" i="24"/>
  <c r="Q263" i="7" s="1"/>
  <c r="F264" i="24"/>
  <c r="Q262" i="7" s="1"/>
  <c r="F263" i="24"/>
  <c r="Q261" i="7" s="1"/>
  <c r="F262" i="24"/>
  <c r="Q260" i="7" s="1"/>
  <c r="F261" i="24"/>
  <c r="Q259" i="7" s="1"/>
  <c r="F260" i="24"/>
  <c r="Q258" i="7" s="1"/>
  <c r="F259" i="24"/>
  <c r="Q257" i="7" s="1"/>
  <c r="F258" i="24"/>
  <c r="Q256" i="7" s="1"/>
  <c r="F257" i="24"/>
  <c r="Q255" i="7" s="1"/>
  <c r="F256" i="24"/>
  <c r="Q254" i="7" s="1"/>
  <c r="F255" i="24"/>
  <c r="Q253" i="7" s="1"/>
  <c r="F254" i="24"/>
  <c r="Q252" i="7" s="1"/>
  <c r="F253" i="24"/>
  <c r="Q251" i="7" s="1"/>
  <c r="F252" i="24"/>
  <c r="Q250" i="7" s="1"/>
  <c r="F251" i="24"/>
  <c r="Q249" i="7" s="1"/>
  <c r="F250" i="24"/>
  <c r="Q248" i="7" s="1"/>
  <c r="F249" i="24"/>
  <c r="Q247" i="7" s="1"/>
  <c r="F248" i="24"/>
  <c r="Q246" i="7" s="1"/>
  <c r="F247" i="24"/>
  <c r="Q245" i="7" s="1"/>
  <c r="F246" i="24"/>
  <c r="Q244" i="7" s="1"/>
  <c r="F245" i="24"/>
  <c r="Q243" i="7" s="1"/>
  <c r="F244" i="24"/>
  <c r="Q242" i="7" s="1"/>
  <c r="F243" i="24"/>
  <c r="Q241" i="7" s="1"/>
  <c r="F242" i="24"/>
  <c r="Q240" i="7" s="1"/>
  <c r="F241" i="24"/>
  <c r="Q239" i="7" s="1"/>
  <c r="F240" i="24"/>
  <c r="Q238" i="7" s="1"/>
  <c r="F239" i="24"/>
  <c r="Q237" i="7" s="1"/>
  <c r="F238" i="24"/>
  <c r="Q236" i="7" s="1"/>
  <c r="F237" i="24"/>
  <c r="Q235" i="7" s="1"/>
  <c r="F236" i="24"/>
  <c r="Q234" i="7" s="1"/>
  <c r="F235" i="24"/>
  <c r="Q233" i="7" s="1"/>
  <c r="F234" i="24"/>
  <c r="Q232" i="7" s="1"/>
  <c r="F233" i="24"/>
  <c r="Q231" i="7" s="1"/>
  <c r="F232" i="24"/>
  <c r="Q230" i="7" s="1"/>
  <c r="F231" i="24"/>
  <c r="Q229" i="7" s="1"/>
  <c r="F230" i="24"/>
  <c r="Q228" i="7" s="1"/>
  <c r="F229" i="24"/>
  <c r="Q227" i="7" s="1"/>
  <c r="F228" i="24"/>
  <c r="Q226" i="7" s="1"/>
  <c r="F227" i="24"/>
  <c r="Q225" i="7" s="1"/>
  <c r="F226" i="24"/>
  <c r="Q224" i="7" s="1"/>
  <c r="F225" i="24"/>
  <c r="Q223" i="7" s="1"/>
  <c r="F224" i="24"/>
  <c r="Q222" i="7" s="1"/>
  <c r="F223" i="24"/>
  <c r="Q221" i="7" s="1"/>
  <c r="F222" i="24"/>
  <c r="Q220" i="7" s="1"/>
  <c r="F221" i="24"/>
  <c r="Q219" i="7" s="1"/>
  <c r="F220" i="24"/>
  <c r="Q218" i="7" s="1"/>
  <c r="F219" i="24"/>
  <c r="Q217" i="7" s="1"/>
  <c r="F218" i="24"/>
  <c r="Q216" i="7" s="1"/>
  <c r="F217" i="24"/>
  <c r="Q215" i="7" s="1"/>
  <c r="F216" i="24"/>
  <c r="Q214" i="7" s="1"/>
  <c r="F215" i="24"/>
  <c r="Q213" i="7" s="1"/>
  <c r="F214" i="24"/>
  <c r="Q212" i="7" s="1"/>
  <c r="F213" i="24"/>
  <c r="Q211" i="7" s="1"/>
  <c r="F212" i="24"/>
  <c r="Q210" i="7" s="1"/>
  <c r="F211" i="24"/>
  <c r="Q209" i="7" s="1"/>
  <c r="F210" i="24"/>
  <c r="Q208" i="7" s="1"/>
  <c r="F209" i="24"/>
  <c r="Q207" i="7" s="1"/>
  <c r="F208" i="24"/>
  <c r="Q206" i="7" s="1"/>
  <c r="F207" i="24"/>
  <c r="Q205" i="7" s="1"/>
  <c r="F206" i="24"/>
  <c r="Q204" i="7" s="1"/>
  <c r="F205" i="24"/>
  <c r="Q203" i="7" s="1"/>
  <c r="F204" i="24"/>
  <c r="Q202" i="7" s="1"/>
  <c r="F203" i="24"/>
  <c r="Q201" i="7" s="1"/>
  <c r="F202" i="24"/>
  <c r="Q200" i="7" s="1"/>
  <c r="F201" i="24"/>
  <c r="Q199" i="7" s="1"/>
  <c r="F200" i="24"/>
  <c r="Q198" i="7" s="1"/>
  <c r="F199" i="24"/>
  <c r="Q197" i="7" s="1"/>
  <c r="F198" i="24"/>
  <c r="Q196" i="7" s="1"/>
  <c r="F197" i="24"/>
  <c r="Q195" i="7" s="1"/>
  <c r="F196" i="24"/>
  <c r="Q194" i="7" s="1"/>
  <c r="F195" i="24"/>
  <c r="Q193" i="7" s="1"/>
  <c r="F194" i="24"/>
  <c r="Q192" i="7" s="1"/>
  <c r="F193" i="24"/>
  <c r="Q191" i="7" s="1"/>
  <c r="F192" i="24"/>
  <c r="Q190" i="7" s="1"/>
  <c r="F191" i="24"/>
  <c r="Q189" i="7" s="1"/>
  <c r="F190" i="24"/>
  <c r="Q188" i="7" s="1"/>
  <c r="F189" i="24"/>
  <c r="Q187" i="7" s="1"/>
  <c r="F188" i="24"/>
  <c r="Q186" i="7" s="1"/>
  <c r="F187" i="24"/>
  <c r="Q185" i="7" s="1"/>
  <c r="F186" i="24"/>
  <c r="Q184" i="7" s="1"/>
  <c r="F185" i="24"/>
  <c r="Q183" i="7" s="1"/>
  <c r="F184" i="24"/>
  <c r="Q182" i="7" s="1"/>
  <c r="F183" i="24"/>
  <c r="Q181" i="7" s="1"/>
  <c r="F182" i="24"/>
  <c r="Q180" i="7" s="1"/>
  <c r="F181" i="24"/>
  <c r="Q179" i="7" s="1"/>
  <c r="F180" i="24"/>
  <c r="Q178" i="7" s="1"/>
  <c r="F179" i="24"/>
  <c r="Q177" i="7" s="1"/>
  <c r="F178" i="24"/>
  <c r="Q176" i="7" s="1"/>
  <c r="F177" i="24"/>
  <c r="Q175" i="7" s="1"/>
  <c r="F176" i="24"/>
  <c r="Q174" i="7" s="1"/>
  <c r="F175" i="24"/>
  <c r="Q173" i="7" s="1"/>
  <c r="F174" i="24"/>
  <c r="Q172" i="7" s="1"/>
  <c r="F173" i="24"/>
  <c r="Q171" i="7" s="1"/>
  <c r="F172" i="24"/>
  <c r="Q170" i="7" s="1"/>
  <c r="F171" i="24"/>
  <c r="Q169" i="7" s="1"/>
  <c r="F170" i="24"/>
  <c r="Q168" i="7" s="1"/>
  <c r="F169" i="24"/>
  <c r="Q167" i="7" s="1"/>
  <c r="F168" i="24"/>
  <c r="Q166" i="7" s="1"/>
  <c r="F167" i="24"/>
  <c r="Q165" i="7" s="1"/>
  <c r="F166" i="24"/>
  <c r="Q164" i="7" s="1"/>
  <c r="F165" i="24"/>
  <c r="Q163" i="7" s="1"/>
  <c r="F164" i="24"/>
  <c r="Q162" i="7" s="1"/>
  <c r="F163" i="24"/>
  <c r="Q161" i="7" s="1"/>
  <c r="F162" i="24"/>
  <c r="Q160" i="7" s="1"/>
  <c r="F161" i="24"/>
  <c r="Q159" i="7" s="1"/>
  <c r="F160" i="24"/>
  <c r="Q158" i="7" s="1"/>
  <c r="F159" i="24"/>
  <c r="Q157" i="7" s="1"/>
  <c r="F158" i="24"/>
  <c r="Q156" i="7" s="1"/>
  <c r="F157" i="24"/>
  <c r="Q155" i="7" s="1"/>
  <c r="F156" i="24"/>
  <c r="Q154" i="7" s="1"/>
  <c r="F155" i="24"/>
  <c r="Q153" i="7" s="1"/>
  <c r="F154" i="24"/>
  <c r="Q152" i="7" s="1"/>
  <c r="F153" i="24"/>
  <c r="Q151" i="7" s="1"/>
  <c r="F152" i="24"/>
  <c r="Q150" i="7" s="1"/>
  <c r="F151" i="24"/>
  <c r="Q149" i="7" s="1"/>
  <c r="F150" i="24"/>
  <c r="Q148" i="7" s="1"/>
  <c r="F149" i="24"/>
  <c r="Q147" i="7" s="1"/>
  <c r="F148" i="24"/>
  <c r="Q146" i="7" s="1"/>
  <c r="F147" i="24"/>
  <c r="Q145" i="7" s="1"/>
  <c r="F146" i="24"/>
  <c r="Q144" i="7" s="1"/>
  <c r="F145" i="24"/>
  <c r="Q143" i="7" s="1"/>
  <c r="F144" i="24"/>
  <c r="Q142" i="7" s="1"/>
  <c r="F143" i="24"/>
  <c r="Q141" i="7" s="1"/>
  <c r="F142" i="24"/>
  <c r="Q140" i="7" s="1"/>
  <c r="F141" i="24"/>
  <c r="Q139" i="7" s="1"/>
  <c r="F140" i="24"/>
  <c r="Q138" i="7" s="1"/>
  <c r="F139" i="24"/>
  <c r="Q137" i="7" s="1"/>
  <c r="F138" i="24"/>
  <c r="Q136" i="7" s="1"/>
  <c r="F137" i="24"/>
  <c r="Q135" i="7" s="1"/>
  <c r="F136" i="24"/>
  <c r="Q134" i="7" s="1"/>
  <c r="F135" i="24"/>
  <c r="Q133" i="7" s="1"/>
  <c r="F134" i="24"/>
  <c r="Q132" i="7" s="1"/>
  <c r="F133" i="24"/>
  <c r="Q131" i="7" s="1"/>
  <c r="F132" i="24"/>
  <c r="Q130" i="7" s="1"/>
  <c r="F131" i="24"/>
  <c r="Q129" i="7" s="1"/>
  <c r="F130" i="24"/>
  <c r="Q128" i="7" s="1"/>
  <c r="F129" i="24"/>
  <c r="Q127" i="7" s="1"/>
  <c r="F128" i="24"/>
  <c r="Q126" i="7" s="1"/>
  <c r="F127" i="24"/>
  <c r="Q125" i="7" s="1"/>
  <c r="F126" i="24"/>
  <c r="Q124" i="7" s="1"/>
  <c r="F125" i="24"/>
  <c r="Q123" i="7" s="1"/>
  <c r="F124" i="24"/>
  <c r="Q122" i="7" s="1"/>
  <c r="F123" i="24"/>
  <c r="Q121" i="7" s="1"/>
  <c r="F122" i="24"/>
  <c r="Q120" i="7" s="1"/>
  <c r="F121" i="24"/>
  <c r="Q119" i="7" s="1"/>
  <c r="F120" i="24"/>
  <c r="Q118" i="7" s="1"/>
  <c r="F119" i="24"/>
  <c r="Q117" i="7" s="1"/>
  <c r="F118" i="24"/>
  <c r="Q116" i="7" s="1"/>
  <c r="F117" i="24"/>
  <c r="Q115" i="7" s="1"/>
  <c r="F116" i="24"/>
  <c r="Q114" i="7" s="1"/>
  <c r="F115" i="24"/>
  <c r="Q113" i="7" s="1"/>
  <c r="F114" i="24"/>
  <c r="Q112" i="7" s="1"/>
  <c r="F113" i="24"/>
  <c r="Q111" i="7" s="1"/>
  <c r="F112" i="24"/>
  <c r="Q110" i="7" s="1"/>
  <c r="F111" i="24"/>
  <c r="Q109" i="7" s="1"/>
  <c r="F110" i="24"/>
  <c r="Q108" i="7" s="1"/>
  <c r="F109" i="24"/>
  <c r="Q107" i="7" s="1"/>
  <c r="F108" i="24"/>
  <c r="Q106" i="7" s="1"/>
  <c r="F107" i="24"/>
  <c r="Q105" i="7" s="1"/>
  <c r="F106" i="24"/>
  <c r="Q104" i="7" s="1"/>
  <c r="F105" i="24"/>
  <c r="Q103" i="7" s="1"/>
  <c r="F104" i="24"/>
  <c r="Q102" i="7" s="1"/>
  <c r="F103" i="24"/>
  <c r="Q101" i="7" s="1"/>
  <c r="F102" i="24"/>
  <c r="Q100" i="7" s="1"/>
  <c r="F101" i="24"/>
  <c r="Q99" i="7" s="1"/>
  <c r="F100" i="24"/>
  <c r="Q98" i="7" s="1"/>
  <c r="F99" i="24"/>
  <c r="Q97" i="7" s="1"/>
  <c r="F98" i="24"/>
  <c r="Q96" i="7" s="1"/>
  <c r="F97" i="24"/>
  <c r="Q95" i="7" s="1"/>
  <c r="F96" i="24"/>
  <c r="Q94" i="7" s="1"/>
  <c r="F95" i="24"/>
  <c r="Q93" i="7" s="1"/>
  <c r="F94" i="24"/>
  <c r="Q92" i="7" s="1"/>
  <c r="F93" i="24"/>
  <c r="Q91" i="7" s="1"/>
  <c r="F92" i="24"/>
  <c r="Q90" i="7" s="1"/>
  <c r="F91" i="24"/>
  <c r="Q89" i="7" s="1"/>
  <c r="F90" i="24"/>
  <c r="Q88" i="7" s="1"/>
  <c r="F89" i="24"/>
  <c r="Q87" i="7" s="1"/>
  <c r="F88" i="24"/>
  <c r="Q86" i="7" s="1"/>
  <c r="F87" i="24"/>
  <c r="Q85" i="7" s="1"/>
  <c r="F86" i="24"/>
  <c r="Q84" i="7" s="1"/>
  <c r="F85" i="24"/>
  <c r="Q83" i="7" s="1"/>
  <c r="F84" i="24"/>
  <c r="Q82" i="7" s="1"/>
  <c r="F83" i="24"/>
  <c r="Q81" i="7" s="1"/>
  <c r="F82" i="24"/>
  <c r="Q80" i="7" s="1"/>
  <c r="F81" i="24"/>
  <c r="Q79" i="7" s="1"/>
  <c r="F80" i="24"/>
  <c r="Q78" i="7" s="1"/>
  <c r="F79" i="24"/>
  <c r="Q77" i="7" s="1"/>
  <c r="F78" i="24"/>
  <c r="Q76" i="7" s="1"/>
  <c r="F77" i="24"/>
  <c r="Q75" i="7" s="1"/>
  <c r="F76" i="24"/>
  <c r="Q74" i="7" s="1"/>
  <c r="F75" i="24"/>
  <c r="Q73" i="7" s="1"/>
  <c r="F74" i="24"/>
  <c r="Q72" i="7" s="1"/>
  <c r="F73" i="24"/>
  <c r="Q71" i="7" s="1"/>
  <c r="F72" i="24"/>
  <c r="Q70" i="7" s="1"/>
  <c r="F71" i="24"/>
  <c r="Q69" i="7" s="1"/>
  <c r="F70" i="24"/>
  <c r="Q68" i="7" s="1"/>
  <c r="F69" i="24"/>
  <c r="Q67" i="7" s="1"/>
  <c r="F68" i="24"/>
  <c r="Q66" i="7" s="1"/>
  <c r="F67" i="24"/>
  <c r="Q65" i="7" s="1"/>
  <c r="F66" i="24"/>
  <c r="Q64" i="7" s="1"/>
  <c r="F65" i="24"/>
  <c r="Q63" i="7" s="1"/>
  <c r="F64" i="24"/>
  <c r="Q62" i="7" s="1"/>
  <c r="F63" i="24"/>
  <c r="Q61" i="7" s="1"/>
  <c r="F62" i="24"/>
  <c r="Q60" i="7" s="1"/>
  <c r="F61" i="24"/>
  <c r="Q59" i="7" s="1"/>
  <c r="F60" i="24"/>
  <c r="Q58" i="7" s="1"/>
  <c r="F59" i="24"/>
  <c r="Q57" i="7" s="1"/>
  <c r="F58" i="24"/>
  <c r="Q56" i="7" s="1"/>
  <c r="F57" i="24"/>
  <c r="Q55" i="7" s="1"/>
  <c r="F56" i="24"/>
  <c r="Q54" i="7" s="1"/>
  <c r="F55" i="24"/>
  <c r="Q53" i="7" s="1"/>
  <c r="F54" i="24"/>
  <c r="Q52" i="7" s="1"/>
  <c r="F53" i="24"/>
  <c r="Q51" i="7" s="1"/>
  <c r="F52" i="24"/>
  <c r="Q50" i="7" s="1"/>
  <c r="F51" i="24"/>
  <c r="Q49" i="7" s="1"/>
  <c r="F50" i="24"/>
  <c r="Q48" i="7" s="1"/>
  <c r="F49" i="24"/>
  <c r="Q47" i="7" s="1"/>
  <c r="F48" i="24"/>
  <c r="Q46" i="7" s="1"/>
  <c r="F47" i="24"/>
  <c r="Q45" i="7" s="1"/>
  <c r="F46" i="24"/>
  <c r="Q44" i="7" s="1"/>
  <c r="F45" i="24"/>
  <c r="Q43" i="7" s="1"/>
  <c r="F44" i="24"/>
  <c r="Q42" i="7" s="1"/>
  <c r="F43" i="24"/>
  <c r="Q41" i="7" s="1"/>
  <c r="F42" i="24"/>
  <c r="Q40" i="7" s="1"/>
  <c r="F41" i="24"/>
  <c r="Q39" i="7" s="1"/>
  <c r="F40" i="24"/>
  <c r="Q38" i="7" s="1"/>
  <c r="F39" i="24"/>
  <c r="Q37" i="7" s="1"/>
  <c r="F38" i="24"/>
  <c r="Q36" i="7" s="1"/>
  <c r="F37" i="24"/>
  <c r="Q35" i="7" s="1"/>
  <c r="F36" i="24"/>
  <c r="Q34" i="7" s="1"/>
  <c r="F35" i="24"/>
  <c r="Q33" i="7" s="1"/>
  <c r="F34" i="24"/>
  <c r="Q32" i="7" s="1"/>
  <c r="F33" i="24"/>
  <c r="Q31" i="7" s="1"/>
  <c r="F32" i="24"/>
  <c r="Q30" i="7" s="1"/>
  <c r="F31" i="24"/>
  <c r="Q29" i="7" s="1"/>
  <c r="F30" i="24"/>
  <c r="Q28" i="7" s="1"/>
  <c r="F29" i="24"/>
  <c r="Q27" i="7" s="1"/>
  <c r="F28" i="24"/>
  <c r="Q26" i="7" s="1"/>
  <c r="F27" i="24"/>
  <c r="Q25" i="7" s="1"/>
  <c r="F26" i="24"/>
  <c r="Q24" i="7" s="1"/>
  <c r="F25" i="24"/>
  <c r="Q23" i="7" s="1"/>
  <c r="F24" i="24"/>
  <c r="Q22" i="7" s="1"/>
  <c r="F23" i="24"/>
  <c r="Q21" i="7" s="1"/>
  <c r="F22" i="24"/>
  <c r="Q20" i="7" s="1"/>
  <c r="F21" i="24"/>
  <c r="Q19" i="7" s="1"/>
  <c r="F20" i="24"/>
  <c r="Q18" i="7" s="1"/>
  <c r="F19" i="24"/>
  <c r="Q17" i="7" s="1"/>
  <c r="F18" i="24"/>
  <c r="Q16" i="7" s="1"/>
  <c r="F17" i="24"/>
  <c r="Q15" i="7" s="1"/>
  <c r="F16" i="24"/>
  <c r="Q14" i="7" s="1"/>
  <c r="F15" i="24"/>
  <c r="Q13" i="7" s="1"/>
  <c r="F14" i="24"/>
  <c r="Q12" i="7" s="1"/>
  <c r="F13" i="24"/>
  <c r="Q11" i="7" s="1"/>
  <c r="F12" i="24"/>
  <c r="Q10" i="7" s="1"/>
  <c r="F11" i="24"/>
  <c r="Q9" i="7" s="1"/>
  <c r="F10" i="24"/>
  <c r="Q8" i="7" s="1"/>
  <c r="F9" i="24"/>
  <c r="Q7" i="7" s="1"/>
  <c r="E8" i="24"/>
  <c r="D8" i="24"/>
  <c r="C8" i="24"/>
  <c r="F8" i="24" l="1"/>
  <c r="F7" i="24"/>
  <c r="K8" i="7" l="1"/>
  <c r="K9" i="7"/>
  <c r="K10" i="7"/>
  <c r="K11" i="7"/>
  <c r="K12" i="7"/>
  <c r="K13" i="7"/>
  <c r="K14" i="7"/>
  <c r="K15" i="7"/>
  <c r="K16" i="7"/>
  <c r="K17" i="7"/>
  <c r="K18" i="7"/>
  <c r="K19" i="7"/>
  <c r="K20" i="7"/>
  <c r="K21" i="7"/>
  <c r="K22" i="7"/>
  <c r="K23" i="7"/>
  <c r="K24" i="7"/>
  <c r="K25" i="7"/>
  <c r="K26" i="7"/>
  <c r="K27" i="7"/>
  <c r="K28" i="7"/>
  <c r="K29" i="7"/>
  <c r="K30" i="7"/>
  <c r="K31" i="7"/>
  <c r="K32" i="7"/>
  <c r="K33" i="7"/>
  <c r="K34" i="7"/>
  <c r="K35" i="7"/>
  <c r="K36" i="7"/>
  <c r="K37" i="7"/>
  <c r="K38" i="7"/>
  <c r="K39" i="7"/>
  <c r="K40" i="7"/>
  <c r="K41" i="7"/>
  <c r="K42" i="7"/>
  <c r="K43" i="7"/>
  <c r="K44" i="7"/>
  <c r="K45" i="7"/>
  <c r="K46" i="7"/>
  <c r="K47" i="7"/>
  <c r="K48" i="7"/>
  <c r="K49" i="7"/>
  <c r="K50" i="7"/>
  <c r="K51" i="7"/>
  <c r="K52" i="7"/>
  <c r="K53" i="7"/>
  <c r="K54" i="7"/>
  <c r="K55" i="7"/>
  <c r="K56" i="7"/>
  <c r="K57" i="7"/>
  <c r="K58" i="7"/>
  <c r="K59" i="7"/>
  <c r="K60" i="7"/>
  <c r="K61" i="7"/>
  <c r="K62" i="7"/>
  <c r="K63" i="7"/>
  <c r="K64" i="7"/>
  <c r="K65" i="7"/>
  <c r="K66" i="7"/>
  <c r="K67" i="7"/>
  <c r="K68" i="7"/>
  <c r="K69" i="7"/>
  <c r="K70" i="7"/>
  <c r="K71" i="7"/>
  <c r="K72" i="7"/>
  <c r="K73" i="7"/>
  <c r="K74" i="7"/>
  <c r="K75" i="7"/>
  <c r="K76" i="7"/>
  <c r="K77" i="7"/>
  <c r="K78" i="7"/>
  <c r="K79" i="7"/>
  <c r="K80" i="7"/>
  <c r="K81" i="7"/>
  <c r="K82" i="7"/>
  <c r="K83" i="7"/>
  <c r="K84" i="7"/>
  <c r="K85" i="7"/>
  <c r="K86" i="7"/>
  <c r="K87" i="7"/>
  <c r="K88" i="7"/>
  <c r="K89" i="7"/>
  <c r="K90" i="7"/>
  <c r="K91" i="7"/>
  <c r="K92" i="7"/>
  <c r="K93" i="7"/>
  <c r="K94" i="7"/>
  <c r="K95" i="7"/>
  <c r="K96" i="7"/>
  <c r="K97" i="7"/>
  <c r="K98" i="7"/>
  <c r="K99" i="7"/>
  <c r="K100" i="7"/>
  <c r="K101" i="7"/>
  <c r="K102" i="7"/>
  <c r="K103" i="7"/>
  <c r="K104" i="7"/>
  <c r="K105" i="7"/>
  <c r="K106" i="7"/>
  <c r="K107" i="7"/>
  <c r="K108" i="7"/>
  <c r="K109" i="7"/>
  <c r="K110" i="7"/>
  <c r="K111" i="7"/>
  <c r="K112" i="7"/>
  <c r="K113" i="7"/>
  <c r="K114" i="7"/>
  <c r="K115" i="7"/>
  <c r="K116" i="7"/>
  <c r="K117" i="7"/>
  <c r="K118" i="7"/>
  <c r="K119" i="7"/>
  <c r="K120" i="7"/>
  <c r="K121" i="7"/>
  <c r="K122" i="7"/>
  <c r="K123" i="7"/>
  <c r="K124" i="7"/>
  <c r="K125" i="7"/>
  <c r="K126" i="7"/>
  <c r="K127" i="7"/>
  <c r="K128" i="7"/>
  <c r="K129" i="7"/>
  <c r="K130" i="7"/>
  <c r="K131" i="7"/>
  <c r="K132" i="7"/>
  <c r="K133" i="7"/>
  <c r="K134" i="7"/>
  <c r="K135" i="7"/>
  <c r="K136" i="7"/>
  <c r="K137" i="7"/>
  <c r="K138" i="7"/>
  <c r="K139" i="7"/>
  <c r="K140" i="7"/>
  <c r="K141" i="7"/>
  <c r="K142" i="7"/>
  <c r="K143" i="7"/>
  <c r="K144" i="7"/>
  <c r="K145" i="7"/>
  <c r="K146" i="7"/>
  <c r="K147" i="7"/>
  <c r="K148" i="7"/>
  <c r="K149" i="7"/>
  <c r="K150" i="7"/>
  <c r="K151" i="7"/>
  <c r="K152" i="7"/>
  <c r="K153" i="7"/>
  <c r="K154" i="7"/>
  <c r="K155" i="7"/>
  <c r="K156" i="7"/>
  <c r="K157" i="7"/>
  <c r="K158" i="7"/>
  <c r="K159" i="7"/>
  <c r="K160" i="7"/>
  <c r="K161" i="7"/>
  <c r="K162" i="7"/>
  <c r="K164" i="7"/>
  <c r="K165" i="7"/>
  <c r="K166" i="7"/>
  <c r="K167" i="7"/>
  <c r="K168" i="7"/>
  <c r="K169" i="7"/>
  <c r="K170" i="7"/>
  <c r="K171" i="7"/>
  <c r="K172" i="7"/>
  <c r="K173" i="7"/>
  <c r="K174" i="7"/>
  <c r="K175" i="7"/>
  <c r="K176" i="7"/>
  <c r="K177" i="7"/>
  <c r="K178" i="7"/>
  <c r="K179" i="7"/>
  <c r="K180" i="7"/>
  <c r="K181" i="7"/>
  <c r="K182" i="7"/>
  <c r="K183" i="7"/>
  <c r="K184" i="7"/>
  <c r="K185" i="7"/>
  <c r="K186" i="7"/>
  <c r="K187" i="7"/>
  <c r="K188" i="7"/>
  <c r="K189" i="7"/>
  <c r="K190" i="7"/>
  <c r="K191" i="7"/>
  <c r="K192" i="7"/>
  <c r="K193" i="7"/>
  <c r="K194" i="7"/>
  <c r="K195" i="7"/>
  <c r="K196" i="7"/>
  <c r="K197" i="7"/>
  <c r="K198" i="7"/>
  <c r="K199" i="7"/>
  <c r="K200" i="7"/>
  <c r="K201" i="7"/>
  <c r="K202" i="7"/>
  <c r="K203" i="7"/>
  <c r="K204" i="7"/>
  <c r="K205" i="7"/>
  <c r="K206" i="7"/>
  <c r="K207" i="7"/>
  <c r="K208" i="7"/>
  <c r="K209" i="7"/>
  <c r="K210" i="7"/>
  <c r="K211" i="7"/>
  <c r="K212" i="7"/>
  <c r="K213" i="7"/>
  <c r="K214" i="7"/>
  <c r="K215" i="7"/>
  <c r="K216" i="7"/>
  <c r="K217" i="7"/>
  <c r="K218" i="7"/>
  <c r="K219" i="7"/>
  <c r="K220" i="7"/>
  <c r="K221" i="7"/>
  <c r="K222" i="7"/>
  <c r="K223" i="7"/>
  <c r="K224" i="7"/>
  <c r="K225" i="7"/>
  <c r="K226" i="7"/>
  <c r="K227" i="7"/>
  <c r="K228" i="7"/>
  <c r="K229" i="7"/>
  <c r="K230" i="7"/>
  <c r="K231" i="7"/>
  <c r="K232" i="7"/>
  <c r="K233" i="7"/>
  <c r="K234" i="7"/>
  <c r="K235" i="7"/>
  <c r="K236" i="7"/>
  <c r="K237" i="7"/>
  <c r="K238" i="7"/>
  <c r="K239" i="7"/>
  <c r="K240" i="7"/>
  <c r="K241" i="7"/>
  <c r="K242" i="7"/>
  <c r="K243" i="7"/>
  <c r="K244" i="7"/>
  <c r="K245" i="7"/>
  <c r="K246" i="7"/>
  <c r="K247" i="7"/>
  <c r="K248" i="7"/>
  <c r="K249" i="7"/>
  <c r="K250" i="7"/>
  <c r="K251" i="7"/>
  <c r="K252" i="7"/>
  <c r="K253" i="7"/>
  <c r="K254" i="7"/>
  <c r="K255" i="7"/>
  <c r="K256" i="7"/>
  <c r="K257" i="7"/>
  <c r="K258" i="7"/>
  <c r="K259" i="7"/>
  <c r="K260" i="7"/>
  <c r="K261" i="7"/>
  <c r="K262" i="7"/>
  <c r="K263" i="7"/>
  <c r="K264" i="7"/>
  <c r="K265" i="7"/>
  <c r="K266" i="7"/>
  <c r="K267" i="7"/>
  <c r="K268" i="7"/>
  <c r="K269" i="7"/>
  <c r="K270" i="7"/>
  <c r="K271" i="7"/>
  <c r="K272" i="7"/>
  <c r="K273" i="7"/>
  <c r="K274" i="7"/>
  <c r="K275" i="7"/>
  <c r="K276" i="7"/>
  <c r="K277" i="7"/>
  <c r="K278" i="7"/>
  <c r="K279" i="7"/>
  <c r="K280" i="7"/>
  <c r="K281" i="7"/>
  <c r="K282" i="7"/>
  <c r="K283" i="7"/>
  <c r="K284" i="7"/>
  <c r="K285" i="7"/>
  <c r="K286" i="7"/>
  <c r="K287" i="7"/>
  <c r="K288" i="7"/>
  <c r="K289" i="7"/>
  <c r="K290" i="7"/>
  <c r="K291" i="7"/>
  <c r="K292" i="7"/>
  <c r="K293" i="7"/>
  <c r="K294" i="7"/>
  <c r="K295" i="7"/>
  <c r="K296" i="7"/>
  <c r="K297" i="7"/>
  <c r="K298" i="7"/>
  <c r="K7" i="7"/>
  <c r="K163" i="7" l="1"/>
  <c r="O8" i="7" l="1"/>
  <c r="O9" i="7"/>
  <c r="O10" i="7"/>
  <c r="O11" i="7"/>
  <c r="O12" i="7"/>
  <c r="O13" i="7"/>
  <c r="O14" i="7"/>
  <c r="O15" i="7"/>
  <c r="O16" i="7"/>
  <c r="O17" i="7"/>
  <c r="O18" i="7"/>
  <c r="O19" i="7"/>
  <c r="O20" i="7"/>
  <c r="O21" i="7"/>
  <c r="O22" i="7"/>
  <c r="O23" i="7"/>
  <c r="O24" i="7"/>
  <c r="O25" i="7"/>
  <c r="O26" i="7"/>
  <c r="O27" i="7"/>
  <c r="O28" i="7"/>
  <c r="O29" i="7"/>
  <c r="O30" i="7"/>
  <c r="O31" i="7"/>
  <c r="O32" i="7"/>
  <c r="O33" i="7"/>
  <c r="O34" i="7"/>
  <c r="O35" i="7"/>
  <c r="O36" i="7"/>
  <c r="O37" i="7"/>
  <c r="O38" i="7"/>
  <c r="O39" i="7"/>
  <c r="O40" i="7"/>
  <c r="O41" i="7"/>
  <c r="O42" i="7"/>
  <c r="O43" i="7"/>
  <c r="O44" i="7"/>
  <c r="O45" i="7"/>
  <c r="O46" i="7"/>
  <c r="O47" i="7"/>
  <c r="O48" i="7"/>
  <c r="O49" i="7"/>
  <c r="O50" i="7"/>
  <c r="O51" i="7"/>
  <c r="O52" i="7"/>
  <c r="O53" i="7"/>
  <c r="O54" i="7"/>
  <c r="O55" i="7"/>
  <c r="O56" i="7"/>
  <c r="O57" i="7"/>
  <c r="O58" i="7"/>
  <c r="O59" i="7"/>
  <c r="O60" i="7"/>
  <c r="O61" i="7"/>
  <c r="O62" i="7"/>
  <c r="O63" i="7"/>
  <c r="O64" i="7"/>
  <c r="O65" i="7"/>
  <c r="O66" i="7"/>
  <c r="O67" i="7"/>
  <c r="O68" i="7"/>
  <c r="O69" i="7"/>
  <c r="O70" i="7"/>
  <c r="O71" i="7"/>
  <c r="O72" i="7"/>
  <c r="O73" i="7"/>
  <c r="O74" i="7"/>
  <c r="O75" i="7"/>
  <c r="O76" i="7"/>
  <c r="O77" i="7"/>
  <c r="O78" i="7"/>
  <c r="O79" i="7"/>
  <c r="O80" i="7"/>
  <c r="O81" i="7"/>
  <c r="O82" i="7"/>
  <c r="O83" i="7"/>
  <c r="O84" i="7"/>
  <c r="O85" i="7"/>
  <c r="O86" i="7"/>
  <c r="O87" i="7"/>
  <c r="O88" i="7"/>
  <c r="O89" i="7"/>
  <c r="O90" i="7"/>
  <c r="O91" i="7"/>
  <c r="O92" i="7"/>
  <c r="O93" i="7"/>
  <c r="O94" i="7"/>
  <c r="O95" i="7"/>
  <c r="O96" i="7"/>
  <c r="O97" i="7"/>
  <c r="O98" i="7"/>
  <c r="O99" i="7"/>
  <c r="O100" i="7"/>
  <c r="O101" i="7"/>
  <c r="O102" i="7"/>
  <c r="O103" i="7"/>
  <c r="O104" i="7"/>
  <c r="O105" i="7"/>
  <c r="O106" i="7"/>
  <c r="O107" i="7"/>
  <c r="O108" i="7"/>
  <c r="O109" i="7"/>
  <c r="O110" i="7"/>
  <c r="O111" i="7"/>
  <c r="O112" i="7"/>
  <c r="O113" i="7"/>
  <c r="O114" i="7"/>
  <c r="O115" i="7"/>
  <c r="O116" i="7"/>
  <c r="O117" i="7"/>
  <c r="O118" i="7"/>
  <c r="O119" i="7"/>
  <c r="O120" i="7"/>
  <c r="O121" i="7"/>
  <c r="O122" i="7"/>
  <c r="O123" i="7"/>
  <c r="O124" i="7"/>
  <c r="O125" i="7"/>
  <c r="O126" i="7"/>
  <c r="O127" i="7"/>
  <c r="O128" i="7"/>
  <c r="O129" i="7"/>
  <c r="O130" i="7"/>
  <c r="O131" i="7"/>
  <c r="O132" i="7"/>
  <c r="O133" i="7"/>
  <c r="O134" i="7"/>
  <c r="O135" i="7"/>
  <c r="O136" i="7"/>
  <c r="O137" i="7"/>
  <c r="O138" i="7"/>
  <c r="O139" i="7"/>
  <c r="O140" i="7"/>
  <c r="O141" i="7"/>
  <c r="O142" i="7"/>
  <c r="O143" i="7"/>
  <c r="O144" i="7"/>
  <c r="O145" i="7"/>
  <c r="O146" i="7"/>
  <c r="O147" i="7"/>
  <c r="O148" i="7"/>
  <c r="O149" i="7"/>
  <c r="O150" i="7"/>
  <c r="O151" i="7"/>
  <c r="O152" i="7"/>
  <c r="O153" i="7"/>
  <c r="O154" i="7"/>
  <c r="O155" i="7"/>
  <c r="O156" i="7"/>
  <c r="O157" i="7"/>
  <c r="O158" i="7"/>
  <c r="O159" i="7"/>
  <c r="O160" i="7"/>
  <c r="O161" i="7"/>
  <c r="O162" i="7"/>
  <c r="O164" i="7"/>
  <c r="O165" i="7"/>
  <c r="O166" i="7"/>
  <c r="O167" i="7"/>
  <c r="O168" i="7"/>
  <c r="O169" i="7"/>
  <c r="O170" i="7"/>
  <c r="O171" i="7"/>
  <c r="O172" i="7"/>
  <c r="O173" i="7"/>
  <c r="O174" i="7"/>
  <c r="O175" i="7"/>
  <c r="O176" i="7"/>
  <c r="O177" i="7"/>
  <c r="O178" i="7"/>
  <c r="O179" i="7"/>
  <c r="O180" i="7"/>
  <c r="O181" i="7"/>
  <c r="O182" i="7"/>
  <c r="O183" i="7"/>
  <c r="O184" i="7"/>
  <c r="O185" i="7"/>
  <c r="O186" i="7"/>
  <c r="O187" i="7"/>
  <c r="O188" i="7"/>
  <c r="O189" i="7"/>
  <c r="O190" i="7"/>
  <c r="O191" i="7"/>
  <c r="O192" i="7"/>
  <c r="O193" i="7"/>
  <c r="O194" i="7"/>
  <c r="O195" i="7"/>
  <c r="O196" i="7"/>
  <c r="O197" i="7"/>
  <c r="O198" i="7"/>
  <c r="O199" i="7"/>
  <c r="O200" i="7"/>
  <c r="O201" i="7"/>
  <c r="O202" i="7"/>
  <c r="O203" i="7"/>
  <c r="O204" i="7"/>
  <c r="O205" i="7"/>
  <c r="O206" i="7"/>
  <c r="O207" i="7"/>
  <c r="O208" i="7"/>
  <c r="O209" i="7"/>
  <c r="O210" i="7"/>
  <c r="O211" i="7"/>
  <c r="O212" i="7"/>
  <c r="O213" i="7"/>
  <c r="O214" i="7"/>
  <c r="O215" i="7"/>
  <c r="O216" i="7"/>
  <c r="O217" i="7"/>
  <c r="O218" i="7"/>
  <c r="O219" i="7"/>
  <c r="O220" i="7"/>
  <c r="O221" i="7"/>
  <c r="O222" i="7"/>
  <c r="O223" i="7"/>
  <c r="O224" i="7"/>
  <c r="O225" i="7"/>
  <c r="O226" i="7"/>
  <c r="O227" i="7"/>
  <c r="O228" i="7"/>
  <c r="O229" i="7"/>
  <c r="O230" i="7"/>
  <c r="O231" i="7"/>
  <c r="O232" i="7"/>
  <c r="O233" i="7"/>
  <c r="O234" i="7"/>
  <c r="O235" i="7"/>
  <c r="O236" i="7"/>
  <c r="O237" i="7"/>
  <c r="O238" i="7"/>
  <c r="O239" i="7"/>
  <c r="O240" i="7"/>
  <c r="O241" i="7"/>
  <c r="O242" i="7"/>
  <c r="O243" i="7"/>
  <c r="O244" i="7"/>
  <c r="O245" i="7"/>
  <c r="O246" i="7"/>
  <c r="O247" i="7"/>
  <c r="O248" i="7"/>
  <c r="O249" i="7"/>
  <c r="O250" i="7"/>
  <c r="O251" i="7"/>
  <c r="O252" i="7"/>
  <c r="O253" i="7"/>
  <c r="O254" i="7"/>
  <c r="O255" i="7"/>
  <c r="O256" i="7"/>
  <c r="O257" i="7"/>
  <c r="O258" i="7"/>
  <c r="O259" i="7"/>
  <c r="O260" i="7"/>
  <c r="O261" i="7"/>
  <c r="O262" i="7"/>
  <c r="O263" i="7"/>
  <c r="O264" i="7"/>
  <c r="O265" i="7"/>
  <c r="O266" i="7"/>
  <c r="O267" i="7"/>
  <c r="O268" i="7"/>
  <c r="O269" i="7"/>
  <c r="O270" i="7"/>
  <c r="O271" i="7"/>
  <c r="O272" i="7"/>
  <c r="O273" i="7"/>
  <c r="O274" i="7"/>
  <c r="O275" i="7"/>
  <c r="O276" i="7"/>
  <c r="O277" i="7"/>
  <c r="O278" i="7"/>
  <c r="O279" i="7"/>
  <c r="O280" i="7"/>
  <c r="O281" i="7"/>
  <c r="O282" i="7"/>
  <c r="O283" i="7"/>
  <c r="O284" i="7"/>
  <c r="O285" i="7"/>
  <c r="O286" i="7"/>
  <c r="O287" i="7"/>
  <c r="O288" i="7"/>
  <c r="O289" i="7"/>
  <c r="O290" i="7"/>
  <c r="O291" i="7"/>
  <c r="O292" i="7"/>
  <c r="O293" i="7"/>
  <c r="O294" i="7"/>
  <c r="O295" i="7"/>
  <c r="O296" i="7"/>
  <c r="O297" i="7"/>
  <c r="O298" i="7"/>
  <c r="O7" i="7"/>
  <c r="H4" i="14" l="1"/>
  <c r="O4" i="11" l="1"/>
  <c r="K4" i="11"/>
  <c r="AD14" i="9"/>
  <c r="E8" i="7" s="1"/>
  <c r="AD15" i="9"/>
  <c r="E9" i="7" s="1"/>
  <c r="AD16" i="9"/>
  <c r="E10" i="7" s="1"/>
  <c r="AD17" i="9"/>
  <c r="E11" i="7" s="1"/>
  <c r="AD18" i="9"/>
  <c r="E12" i="7" s="1"/>
  <c r="AD19" i="9"/>
  <c r="E13" i="7" s="1"/>
  <c r="AD20" i="9"/>
  <c r="E14" i="7" s="1"/>
  <c r="AD21" i="9"/>
  <c r="E15" i="7" s="1"/>
  <c r="AD22" i="9"/>
  <c r="E16" i="7" s="1"/>
  <c r="AD23" i="9"/>
  <c r="E17" i="7" s="1"/>
  <c r="AD24" i="9"/>
  <c r="E18" i="7" s="1"/>
  <c r="AD25" i="9"/>
  <c r="E19" i="7" s="1"/>
  <c r="AD26" i="9"/>
  <c r="E20" i="7" s="1"/>
  <c r="AD27" i="9"/>
  <c r="E21" i="7" s="1"/>
  <c r="AD28" i="9"/>
  <c r="E22" i="7" s="1"/>
  <c r="AD29" i="9"/>
  <c r="E23" i="7" s="1"/>
  <c r="AD30" i="9"/>
  <c r="E24" i="7" s="1"/>
  <c r="AD31" i="9"/>
  <c r="E25" i="7" s="1"/>
  <c r="AD32" i="9"/>
  <c r="E26" i="7" s="1"/>
  <c r="AD33" i="9"/>
  <c r="E27" i="7" s="1"/>
  <c r="AD34" i="9"/>
  <c r="E28" i="7" s="1"/>
  <c r="AD35" i="9"/>
  <c r="E29" i="7" s="1"/>
  <c r="AD36" i="9"/>
  <c r="E30" i="7" s="1"/>
  <c r="AD37" i="9"/>
  <c r="E31" i="7" s="1"/>
  <c r="AD38" i="9"/>
  <c r="E32" i="7" s="1"/>
  <c r="AD39" i="9"/>
  <c r="E33" i="7" s="1"/>
  <c r="AD40" i="9"/>
  <c r="E34" i="7" s="1"/>
  <c r="AD41" i="9"/>
  <c r="E35" i="7" s="1"/>
  <c r="AD42" i="9"/>
  <c r="E36" i="7" s="1"/>
  <c r="AD43" i="9"/>
  <c r="E37" i="7" s="1"/>
  <c r="AD44" i="9"/>
  <c r="E38" i="7" s="1"/>
  <c r="AD45" i="9"/>
  <c r="E39" i="7" s="1"/>
  <c r="AD46" i="9"/>
  <c r="E40" i="7" s="1"/>
  <c r="AD47" i="9"/>
  <c r="E41" i="7" s="1"/>
  <c r="AD48" i="9"/>
  <c r="E42" i="7" s="1"/>
  <c r="AD49" i="9"/>
  <c r="E43" i="7" s="1"/>
  <c r="AD50" i="9"/>
  <c r="E44" i="7" s="1"/>
  <c r="AD51" i="9"/>
  <c r="E45" i="7" s="1"/>
  <c r="AD52" i="9"/>
  <c r="E46" i="7" s="1"/>
  <c r="AD53" i="9"/>
  <c r="E47" i="7" s="1"/>
  <c r="AD54" i="9"/>
  <c r="E48" i="7" s="1"/>
  <c r="AD55" i="9"/>
  <c r="E49" i="7" s="1"/>
  <c r="AD56" i="9"/>
  <c r="E50" i="7" s="1"/>
  <c r="AD57" i="9"/>
  <c r="E51" i="7" s="1"/>
  <c r="AD58" i="9"/>
  <c r="E52" i="7" s="1"/>
  <c r="AD59" i="9"/>
  <c r="E53" i="7" s="1"/>
  <c r="AD60" i="9"/>
  <c r="E54" i="7" s="1"/>
  <c r="AD61" i="9"/>
  <c r="E55" i="7" s="1"/>
  <c r="AD62" i="9"/>
  <c r="E56" i="7" s="1"/>
  <c r="AD63" i="9"/>
  <c r="E57" i="7" s="1"/>
  <c r="AD64" i="9"/>
  <c r="E58" i="7" s="1"/>
  <c r="AD65" i="9"/>
  <c r="E59" i="7" s="1"/>
  <c r="AD66" i="9"/>
  <c r="E60" i="7" s="1"/>
  <c r="AD67" i="9"/>
  <c r="E61" i="7" s="1"/>
  <c r="AD68" i="9"/>
  <c r="E62" i="7" s="1"/>
  <c r="AD69" i="9"/>
  <c r="E63" i="7" s="1"/>
  <c r="AD70" i="9"/>
  <c r="E64" i="7" s="1"/>
  <c r="AD71" i="9"/>
  <c r="E65" i="7" s="1"/>
  <c r="AD72" i="9"/>
  <c r="E66" i="7" s="1"/>
  <c r="AD73" i="9"/>
  <c r="E67" i="7" s="1"/>
  <c r="AD74" i="9"/>
  <c r="E68" i="7" s="1"/>
  <c r="AD75" i="9"/>
  <c r="E69" i="7" s="1"/>
  <c r="AD76" i="9"/>
  <c r="E70" i="7" s="1"/>
  <c r="AD77" i="9"/>
  <c r="E71" i="7" s="1"/>
  <c r="AD78" i="9"/>
  <c r="E72" i="7" s="1"/>
  <c r="AD79" i="9"/>
  <c r="E73" i="7" s="1"/>
  <c r="AD80" i="9"/>
  <c r="E74" i="7" s="1"/>
  <c r="AD81" i="9"/>
  <c r="E75" i="7" s="1"/>
  <c r="AD82" i="9"/>
  <c r="E76" i="7" s="1"/>
  <c r="AD83" i="9"/>
  <c r="E77" i="7" s="1"/>
  <c r="AD84" i="9"/>
  <c r="E78" i="7" s="1"/>
  <c r="AD85" i="9"/>
  <c r="E79" i="7" s="1"/>
  <c r="AD86" i="9"/>
  <c r="E80" i="7" s="1"/>
  <c r="AD87" i="9"/>
  <c r="E81" i="7" s="1"/>
  <c r="AD88" i="9"/>
  <c r="E82" i="7" s="1"/>
  <c r="AD89" i="9"/>
  <c r="E83" i="7" s="1"/>
  <c r="AD90" i="9"/>
  <c r="E84" i="7" s="1"/>
  <c r="AD91" i="9"/>
  <c r="E85" i="7" s="1"/>
  <c r="AD92" i="9"/>
  <c r="E86" i="7" s="1"/>
  <c r="AD93" i="9"/>
  <c r="E87" i="7" s="1"/>
  <c r="AD94" i="9"/>
  <c r="E88" i="7" s="1"/>
  <c r="AD95" i="9"/>
  <c r="E89" i="7" s="1"/>
  <c r="AD96" i="9"/>
  <c r="E90" i="7" s="1"/>
  <c r="AD97" i="9"/>
  <c r="E91" i="7" s="1"/>
  <c r="AD98" i="9"/>
  <c r="E92" i="7" s="1"/>
  <c r="AD99" i="9"/>
  <c r="E93" i="7" s="1"/>
  <c r="AD100" i="9"/>
  <c r="E94" i="7" s="1"/>
  <c r="AD101" i="9"/>
  <c r="E95" i="7" s="1"/>
  <c r="AD102" i="9"/>
  <c r="E96" i="7" s="1"/>
  <c r="AD103" i="9"/>
  <c r="E97" i="7" s="1"/>
  <c r="AD104" i="9"/>
  <c r="E98" i="7" s="1"/>
  <c r="AD105" i="9"/>
  <c r="E99" i="7" s="1"/>
  <c r="AD106" i="9"/>
  <c r="E100" i="7" s="1"/>
  <c r="AD107" i="9"/>
  <c r="E101" i="7" s="1"/>
  <c r="AD108" i="9"/>
  <c r="E102" i="7" s="1"/>
  <c r="AD109" i="9"/>
  <c r="E103" i="7" s="1"/>
  <c r="AD110" i="9"/>
  <c r="E104" i="7" s="1"/>
  <c r="AD111" i="9"/>
  <c r="E105" i="7" s="1"/>
  <c r="AD112" i="9"/>
  <c r="E106" i="7" s="1"/>
  <c r="AD113" i="9"/>
  <c r="E107" i="7" s="1"/>
  <c r="AD114" i="9"/>
  <c r="E108" i="7" s="1"/>
  <c r="AD115" i="9"/>
  <c r="E109" i="7" s="1"/>
  <c r="AD116" i="9"/>
  <c r="E110" i="7" s="1"/>
  <c r="AD117" i="9"/>
  <c r="E111" i="7" s="1"/>
  <c r="AD118" i="9"/>
  <c r="E112" i="7" s="1"/>
  <c r="AD119" i="9"/>
  <c r="E113" i="7" s="1"/>
  <c r="AD120" i="9"/>
  <c r="E114" i="7" s="1"/>
  <c r="AD121" i="9"/>
  <c r="E115" i="7" s="1"/>
  <c r="AD122" i="9"/>
  <c r="E116" i="7" s="1"/>
  <c r="AD123" i="9"/>
  <c r="E117" i="7" s="1"/>
  <c r="AD124" i="9"/>
  <c r="E118" i="7" s="1"/>
  <c r="AD125" i="9"/>
  <c r="E119" i="7" s="1"/>
  <c r="AD126" i="9"/>
  <c r="E120" i="7" s="1"/>
  <c r="AD127" i="9"/>
  <c r="E121" i="7" s="1"/>
  <c r="AD128" i="9"/>
  <c r="E122" i="7" s="1"/>
  <c r="AD129" i="9"/>
  <c r="E123" i="7" s="1"/>
  <c r="AD130" i="9"/>
  <c r="E124" i="7" s="1"/>
  <c r="AD131" i="9"/>
  <c r="E125" i="7" s="1"/>
  <c r="AD132" i="9"/>
  <c r="E126" i="7" s="1"/>
  <c r="AD133" i="9"/>
  <c r="E127" i="7" s="1"/>
  <c r="AD134" i="9"/>
  <c r="E128" i="7" s="1"/>
  <c r="AD135" i="9"/>
  <c r="E129" i="7" s="1"/>
  <c r="AD136" i="9"/>
  <c r="E130" i="7" s="1"/>
  <c r="AD137" i="9"/>
  <c r="E131" i="7" s="1"/>
  <c r="AD138" i="9"/>
  <c r="E132" i="7" s="1"/>
  <c r="AD139" i="9"/>
  <c r="E133" i="7" s="1"/>
  <c r="AD140" i="9"/>
  <c r="E134" i="7" s="1"/>
  <c r="AD141" i="9"/>
  <c r="E135" i="7" s="1"/>
  <c r="AD142" i="9"/>
  <c r="E136" i="7" s="1"/>
  <c r="AD143" i="9"/>
  <c r="E137" i="7" s="1"/>
  <c r="AD144" i="9"/>
  <c r="E138" i="7" s="1"/>
  <c r="AD145" i="9"/>
  <c r="E139" i="7" s="1"/>
  <c r="AD146" i="9"/>
  <c r="E140" i="7" s="1"/>
  <c r="AD147" i="9"/>
  <c r="E141" i="7" s="1"/>
  <c r="AD148" i="9"/>
  <c r="E142" i="7" s="1"/>
  <c r="AD149" i="9"/>
  <c r="E143" i="7" s="1"/>
  <c r="AD150" i="9"/>
  <c r="E144" i="7" s="1"/>
  <c r="AD151" i="9"/>
  <c r="E145" i="7" s="1"/>
  <c r="AD152" i="9"/>
  <c r="E146" i="7" s="1"/>
  <c r="AD153" i="9"/>
  <c r="E147" i="7" s="1"/>
  <c r="AD154" i="9"/>
  <c r="E148" i="7" s="1"/>
  <c r="AD155" i="9"/>
  <c r="E149" i="7" s="1"/>
  <c r="AD156" i="9"/>
  <c r="E150" i="7" s="1"/>
  <c r="AD157" i="9"/>
  <c r="E151" i="7" s="1"/>
  <c r="AD158" i="9"/>
  <c r="E152" i="7" s="1"/>
  <c r="AD159" i="9"/>
  <c r="E153" i="7" s="1"/>
  <c r="AD160" i="9"/>
  <c r="E154" i="7" s="1"/>
  <c r="AD161" i="9"/>
  <c r="E155" i="7" s="1"/>
  <c r="AD162" i="9"/>
  <c r="E156" i="7" s="1"/>
  <c r="AD163" i="9"/>
  <c r="E157" i="7" s="1"/>
  <c r="AD164" i="9"/>
  <c r="E158" i="7" s="1"/>
  <c r="AD165" i="9"/>
  <c r="E159" i="7" s="1"/>
  <c r="AD166" i="9"/>
  <c r="E160" i="7" s="1"/>
  <c r="AD167" i="9"/>
  <c r="E161" i="7" s="1"/>
  <c r="AD168" i="9"/>
  <c r="E162" i="7" s="1"/>
  <c r="AD169" i="9"/>
  <c r="E163" i="7" s="1"/>
  <c r="AD170" i="9"/>
  <c r="E164" i="7" s="1"/>
  <c r="AD171" i="9"/>
  <c r="E165" i="7" s="1"/>
  <c r="AD172" i="9"/>
  <c r="E166" i="7" s="1"/>
  <c r="AD173" i="9"/>
  <c r="E167" i="7" s="1"/>
  <c r="AD174" i="9"/>
  <c r="E168" i="7" s="1"/>
  <c r="AD175" i="9"/>
  <c r="E169" i="7" s="1"/>
  <c r="AD176" i="9"/>
  <c r="E170" i="7" s="1"/>
  <c r="AD177" i="9"/>
  <c r="E171" i="7" s="1"/>
  <c r="AD178" i="9"/>
  <c r="E172" i="7" s="1"/>
  <c r="AD179" i="9"/>
  <c r="E173" i="7" s="1"/>
  <c r="AD180" i="9"/>
  <c r="E174" i="7" s="1"/>
  <c r="AD181" i="9"/>
  <c r="E175" i="7" s="1"/>
  <c r="AD182" i="9"/>
  <c r="E176" i="7" s="1"/>
  <c r="AD183" i="9"/>
  <c r="E177" i="7" s="1"/>
  <c r="AD184" i="9"/>
  <c r="E178" i="7" s="1"/>
  <c r="AD185" i="9"/>
  <c r="E179" i="7" s="1"/>
  <c r="AD186" i="9"/>
  <c r="E180" i="7" s="1"/>
  <c r="AD187" i="9"/>
  <c r="E181" i="7" s="1"/>
  <c r="AD188" i="9"/>
  <c r="E182" i="7" s="1"/>
  <c r="AD189" i="9"/>
  <c r="E183" i="7" s="1"/>
  <c r="AD190" i="9"/>
  <c r="E184" i="7" s="1"/>
  <c r="AD191" i="9"/>
  <c r="E185" i="7" s="1"/>
  <c r="AD192" i="9"/>
  <c r="E186" i="7" s="1"/>
  <c r="AD193" i="9"/>
  <c r="E187" i="7" s="1"/>
  <c r="AD194" i="9"/>
  <c r="E188" i="7" s="1"/>
  <c r="AD195" i="9"/>
  <c r="E189" i="7" s="1"/>
  <c r="AD196" i="9"/>
  <c r="E190" i="7" s="1"/>
  <c r="AD197" i="9"/>
  <c r="E191" i="7" s="1"/>
  <c r="AD198" i="9"/>
  <c r="E192" i="7" s="1"/>
  <c r="AD199" i="9"/>
  <c r="E193" i="7" s="1"/>
  <c r="AD200" i="9"/>
  <c r="E194" i="7" s="1"/>
  <c r="AD201" i="9"/>
  <c r="E195" i="7" s="1"/>
  <c r="AD202" i="9"/>
  <c r="E196" i="7" s="1"/>
  <c r="AD203" i="9"/>
  <c r="E197" i="7" s="1"/>
  <c r="AD204" i="9"/>
  <c r="E198" i="7" s="1"/>
  <c r="AD205" i="9"/>
  <c r="E199" i="7" s="1"/>
  <c r="AD206" i="9"/>
  <c r="E200" i="7" s="1"/>
  <c r="AD207" i="9"/>
  <c r="E201" i="7" s="1"/>
  <c r="AD208" i="9"/>
  <c r="E202" i="7" s="1"/>
  <c r="AD209" i="9"/>
  <c r="E203" i="7" s="1"/>
  <c r="AD210" i="9"/>
  <c r="E204" i="7" s="1"/>
  <c r="AD211" i="9"/>
  <c r="E205" i="7" s="1"/>
  <c r="AD212" i="9"/>
  <c r="E206" i="7" s="1"/>
  <c r="AD213" i="9"/>
  <c r="E207" i="7" s="1"/>
  <c r="AD214" i="9"/>
  <c r="E208" i="7" s="1"/>
  <c r="AD215" i="9"/>
  <c r="E209" i="7" s="1"/>
  <c r="AD216" i="9"/>
  <c r="E210" i="7" s="1"/>
  <c r="AD217" i="9"/>
  <c r="E211" i="7" s="1"/>
  <c r="AD218" i="9"/>
  <c r="E212" i="7" s="1"/>
  <c r="AD219" i="9"/>
  <c r="E213" i="7" s="1"/>
  <c r="AD220" i="9"/>
  <c r="E214" i="7" s="1"/>
  <c r="AD221" i="9"/>
  <c r="E215" i="7" s="1"/>
  <c r="AD222" i="9"/>
  <c r="E216" i="7" s="1"/>
  <c r="AD223" i="9"/>
  <c r="E217" i="7" s="1"/>
  <c r="AD224" i="9"/>
  <c r="E218" i="7" s="1"/>
  <c r="AD225" i="9"/>
  <c r="E219" i="7" s="1"/>
  <c r="AD226" i="9"/>
  <c r="E220" i="7" s="1"/>
  <c r="AD227" i="9"/>
  <c r="E221" i="7" s="1"/>
  <c r="AD228" i="9"/>
  <c r="E222" i="7" s="1"/>
  <c r="AD229" i="9"/>
  <c r="E223" i="7" s="1"/>
  <c r="AD230" i="9"/>
  <c r="E224" i="7" s="1"/>
  <c r="AD231" i="9"/>
  <c r="E225" i="7" s="1"/>
  <c r="AD232" i="9"/>
  <c r="E226" i="7" s="1"/>
  <c r="AD233" i="9"/>
  <c r="E227" i="7" s="1"/>
  <c r="AD234" i="9"/>
  <c r="E228" i="7" s="1"/>
  <c r="AD235" i="9"/>
  <c r="E229" i="7" s="1"/>
  <c r="AD236" i="9"/>
  <c r="E230" i="7" s="1"/>
  <c r="AD237" i="9"/>
  <c r="E231" i="7" s="1"/>
  <c r="AD238" i="9"/>
  <c r="E232" i="7" s="1"/>
  <c r="AD239" i="9"/>
  <c r="E233" i="7" s="1"/>
  <c r="AD240" i="9"/>
  <c r="E234" i="7" s="1"/>
  <c r="AD241" i="9"/>
  <c r="E235" i="7" s="1"/>
  <c r="AD242" i="9"/>
  <c r="E236" i="7" s="1"/>
  <c r="AD243" i="9"/>
  <c r="E237" i="7" s="1"/>
  <c r="AD244" i="9"/>
  <c r="E238" i="7" s="1"/>
  <c r="AD245" i="9"/>
  <c r="E239" i="7" s="1"/>
  <c r="AD246" i="9"/>
  <c r="E240" i="7" s="1"/>
  <c r="AD247" i="9"/>
  <c r="E241" i="7" s="1"/>
  <c r="AD248" i="9"/>
  <c r="E242" i="7" s="1"/>
  <c r="AD249" i="9"/>
  <c r="E243" i="7" s="1"/>
  <c r="AD250" i="9"/>
  <c r="E244" i="7" s="1"/>
  <c r="AD251" i="9"/>
  <c r="E245" i="7" s="1"/>
  <c r="AD252" i="9"/>
  <c r="E246" i="7" s="1"/>
  <c r="AD253" i="9"/>
  <c r="E247" i="7" s="1"/>
  <c r="AD254" i="9"/>
  <c r="E248" i="7" s="1"/>
  <c r="AD255" i="9"/>
  <c r="E249" i="7" s="1"/>
  <c r="AD256" i="9"/>
  <c r="E250" i="7" s="1"/>
  <c r="AD257" i="9"/>
  <c r="E251" i="7" s="1"/>
  <c r="AD258" i="9"/>
  <c r="E252" i="7" s="1"/>
  <c r="AD259" i="9"/>
  <c r="E253" i="7" s="1"/>
  <c r="AD260" i="9"/>
  <c r="E254" i="7" s="1"/>
  <c r="AD261" i="9"/>
  <c r="E255" i="7" s="1"/>
  <c r="AD262" i="9"/>
  <c r="E256" i="7" s="1"/>
  <c r="AD263" i="9"/>
  <c r="E257" i="7" s="1"/>
  <c r="AD264" i="9"/>
  <c r="E258" i="7" s="1"/>
  <c r="AD265" i="9"/>
  <c r="E259" i="7" s="1"/>
  <c r="AD266" i="9"/>
  <c r="E260" i="7" s="1"/>
  <c r="AD267" i="9"/>
  <c r="E261" i="7" s="1"/>
  <c r="AD268" i="9"/>
  <c r="E262" i="7" s="1"/>
  <c r="AD269" i="9"/>
  <c r="E263" i="7" s="1"/>
  <c r="AD270" i="9"/>
  <c r="E264" i="7" s="1"/>
  <c r="AD271" i="9"/>
  <c r="E265" i="7" s="1"/>
  <c r="AD272" i="9"/>
  <c r="E266" i="7" s="1"/>
  <c r="AD273" i="9"/>
  <c r="E267" i="7" s="1"/>
  <c r="AD274" i="9"/>
  <c r="E268" i="7" s="1"/>
  <c r="AD275" i="9"/>
  <c r="E269" i="7" s="1"/>
  <c r="AD276" i="9"/>
  <c r="E270" i="7" s="1"/>
  <c r="AD277" i="9"/>
  <c r="E271" i="7" s="1"/>
  <c r="AD278" i="9"/>
  <c r="E272" i="7" s="1"/>
  <c r="AD279" i="9"/>
  <c r="E273" i="7" s="1"/>
  <c r="AD280" i="9"/>
  <c r="E274" i="7" s="1"/>
  <c r="AD281" i="9"/>
  <c r="E275" i="7" s="1"/>
  <c r="AD282" i="9"/>
  <c r="E276" i="7" s="1"/>
  <c r="AD283" i="9"/>
  <c r="E277" i="7" s="1"/>
  <c r="AD284" i="9"/>
  <c r="E278" i="7" s="1"/>
  <c r="AD285" i="9"/>
  <c r="E279" i="7" s="1"/>
  <c r="AD286" i="9"/>
  <c r="E280" i="7" s="1"/>
  <c r="AD287" i="9"/>
  <c r="E281" i="7" s="1"/>
  <c r="AD288" i="9"/>
  <c r="E282" i="7" s="1"/>
  <c r="AD289" i="9"/>
  <c r="E283" i="7" s="1"/>
  <c r="AD290" i="9"/>
  <c r="E284" i="7" s="1"/>
  <c r="AD291" i="9"/>
  <c r="E285" i="7" s="1"/>
  <c r="AD292" i="9"/>
  <c r="E286" i="7" s="1"/>
  <c r="AD293" i="9"/>
  <c r="E287" i="7" s="1"/>
  <c r="AD294" i="9"/>
  <c r="E288" i="7" s="1"/>
  <c r="AD295" i="9"/>
  <c r="E289" i="7" s="1"/>
  <c r="AD296" i="9"/>
  <c r="E290" i="7" s="1"/>
  <c r="AD297" i="9"/>
  <c r="E291" i="7" s="1"/>
  <c r="AD298" i="9"/>
  <c r="E292" i="7" s="1"/>
  <c r="AD299" i="9"/>
  <c r="E293" i="7" s="1"/>
  <c r="AD300" i="9"/>
  <c r="E294" i="7" s="1"/>
  <c r="AD301" i="9"/>
  <c r="E295" i="7" s="1"/>
  <c r="AD302" i="9"/>
  <c r="E296" i="7" s="1"/>
  <c r="AD303" i="9"/>
  <c r="E297" i="7" s="1"/>
  <c r="AD304" i="9"/>
  <c r="E298" i="7" s="1"/>
  <c r="E7" i="7"/>
  <c r="V12" i="9"/>
  <c r="W12" i="9"/>
  <c r="X12" i="9"/>
  <c r="Y12" i="9"/>
  <c r="Z12" i="9"/>
  <c r="AA12" i="9"/>
  <c r="AB12" i="9"/>
  <c r="AC12" i="9"/>
  <c r="T12" i="9"/>
  <c r="P8" i="8"/>
  <c r="D8" i="7" s="1"/>
  <c r="P9" i="8"/>
  <c r="D9" i="7" s="1"/>
  <c r="P10" i="8"/>
  <c r="D10" i="7" s="1"/>
  <c r="P11" i="8"/>
  <c r="D11" i="7" s="1"/>
  <c r="P12" i="8"/>
  <c r="D12" i="7" s="1"/>
  <c r="P13" i="8"/>
  <c r="D13" i="7" s="1"/>
  <c r="P14" i="8"/>
  <c r="D14" i="7" s="1"/>
  <c r="P15" i="8"/>
  <c r="D15" i="7" s="1"/>
  <c r="P16" i="8"/>
  <c r="D16" i="7" s="1"/>
  <c r="P17" i="8"/>
  <c r="D17" i="7" s="1"/>
  <c r="P18" i="8"/>
  <c r="D18" i="7" s="1"/>
  <c r="P19" i="8"/>
  <c r="D19" i="7" s="1"/>
  <c r="P20" i="8"/>
  <c r="D20" i="7" s="1"/>
  <c r="P21" i="8"/>
  <c r="D21" i="7" s="1"/>
  <c r="P22" i="8"/>
  <c r="D22" i="7" s="1"/>
  <c r="P23" i="8"/>
  <c r="D23" i="7" s="1"/>
  <c r="P24" i="8"/>
  <c r="D24" i="7" s="1"/>
  <c r="P25" i="8"/>
  <c r="D25" i="7" s="1"/>
  <c r="P26" i="8"/>
  <c r="D26" i="7" s="1"/>
  <c r="P27" i="8"/>
  <c r="D27" i="7" s="1"/>
  <c r="P28" i="8"/>
  <c r="D28" i="7" s="1"/>
  <c r="P29" i="8"/>
  <c r="D29" i="7" s="1"/>
  <c r="P30" i="8"/>
  <c r="D30" i="7" s="1"/>
  <c r="P31" i="8"/>
  <c r="D31" i="7" s="1"/>
  <c r="P32" i="8"/>
  <c r="D32" i="7" s="1"/>
  <c r="P33" i="8"/>
  <c r="D33" i="7" s="1"/>
  <c r="P34" i="8"/>
  <c r="D34" i="7" s="1"/>
  <c r="P35" i="8"/>
  <c r="D35" i="7" s="1"/>
  <c r="P36" i="8"/>
  <c r="D36" i="7" s="1"/>
  <c r="P37" i="8"/>
  <c r="D37" i="7" s="1"/>
  <c r="P38" i="8"/>
  <c r="D38" i="7" s="1"/>
  <c r="P39" i="8"/>
  <c r="D39" i="7" s="1"/>
  <c r="P40" i="8"/>
  <c r="D40" i="7" s="1"/>
  <c r="P41" i="8"/>
  <c r="D41" i="7" s="1"/>
  <c r="P42" i="8"/>
  <c r="D42" i="7" s="1"/>
  <c r="P43" i="8"/>
  <c r="D43" i="7" s="1"/>
  <c r="P44" i="8"/>
  <c r="D44" i="7" s="1"/>
  <c r="P45" i="8"/>
  <c r="D45" i="7" s="1"/>
  <c r="P46" i="8"/>
  <c r="D46" i="7" s="1"/>
  <c r="P47" i="8"/>
  <c r="D47" i="7" s="1"/>
  <c r="P48" i="8"/>
  <c r="D48" i="7" s="1"/>
  <c r="P49" i="8"/>
  <c r="D49" i="7" s="1"/>
  <c r="P50" i="8"/>
  <c r="D50" i="7" s="1"/>
  <c r="P51" i="8"/>
  <c r="D51" i="7" s="1"/>
  <c r="P52" i="8"/>
  <c r="D52" i="7" s="1"/>
  <c r="P53" i="8"/>
  <c r="D53" i="7" s="1"/>
  <c r="P54" i="8"/>
  <c r="D54" i="7" s="1"/>
  <c r="P55" i="8"/>
  <c r="D55" i="7" s="1"/>
  <c r="P56" i="8"/>
  <c r="D56" i="7" s="1"/>
  <c r="P57" i="8"/>
  <c r="D57" i="7" s="1"/>
  <c r="P58" i="8"/>
  <c r="D58" i="7" s="1"/>
  <c r="P59" i="8"/>
  <c r="D59" i="7" s="1"/>
  <c r="P60" i="8"/>
  <c r="D60" i="7" s="1"/>
  <c r="P61" i="8"/>
  <c r="D61" i="7" s="1"/>
  <c r="P62" i="8"/>
  <c r="D62" i="7" s="1"/>
  <c r="P63" i="8"/>
  <c r="D63" i="7" s="1"/>
  <c r="P64" i="8"/>
  <c r="D64" i="7" s="1"/>
  <c r="P65" i="8"/>
  <c r="D65" i="7" s="1"/>
  <c r="P66" i="8"/>
  <c r="D66" i="7" s="1"/>
  <c r="P67" i="8"/>
  <c r="D67" i="7" s="1"/>
  <c r="P68" i="8"/>
  <c r="D68" i="7" s="1"/>
  <c r="P69" i="8"/>
  <c r="D69" i="7" s="1"/>
  <c r="P70" i="8"/>
  <c r="D70" i="7" s="1"/>
  <c r="P71" i="8"/>
  <c r="D71" i="7" s="1"/>
  <c r="P72" i="8"/>
  <c r="D72" i="7" s="1"/>
  <c r="P73" i="8"/>
  <c r="D73" i="7" s="1"/>
  <c r="P74" i="8"/>
  <c r="D74" i="7" s="1"/>
  <c r="P75" i="8"/>
  <c r="D75" i="7" s="1"/>
  <c r="P76" i="8"/>
  <c r="D76" i="7" s="1"/>
  <c r="P77" i="8"/>
  <c r="D77" i="7" s="1"/>
  <c r="P78" i="8"/>
  <c r="D78" i="7" s="1"/>
  <c r="P79" i="8"/>
  <c r="D79" i="7" s="1"/>
  <c r="P80" i="8"/>
  <c r="D80" i="7" s="1"/>
  <c r="P81" i="8"/>
  <c r="D81" i="7" s="1"/>
  <c r="P82" i="8"/>
  <c r="D82" i="7" s="1"/>
  <c r="P83" i="8"/>
  <c r="D83" i="7" s="1"/>
  <c r="P84" i="8"/>
  <c r="D84" i="7" s="1"/>
  <c r="P85" i="8"/>
  <c r="D85" i="7" s="1"/>
  <c r="P86" i="8"/>
  <c r="D86" i="7" s="1"/>
  <c r="P87" i="8"/>
  <c r="D87" i="7" s="1"/>
  <c r="P88" i="8"/>
  <c r="D88" i="7" s="1"/>
  <c r="P89" i="8"/>
  <c r="D89" i="7" s="1"/>
  <c r="P90" i="8"/>
  <c r="D90" i="7" s="1"/>
  <c r="P91" i="8"/>
  <c r="D91" i="7" s="1"/>
  <c r="P92" i="8"/>
  <c r="D92" i="7" s="1"/>
  <c r="P93" i="8"/>
  <c r="D93" i="7" s="1"/>
  <c r="P94" i="8"/>
  <c r="D94" i="7" s="1"/>
  <c r="P95" i="8"/>
  <c r="D95" i="7" s="1"/>
  <c r="P96" i="8"/>
  <c r="D96" i="7" s="1"/>
  <c r="P97" i="8"/>
  <c r="D97" i="7" s="1"/>
  <c r="P98" i="8"/>
  <c r="D98" i="7" s="1"/>
  <c r="P99" i="8"/>
  <c r="D99" i="7" s="1"/>
  <c r="P100" i="8"/>
  <c r="D100" i="7" s="1"/>
  <c r="P101" i="8"/>
  <c r="D101" i="7" s="1"/>
  <c r="P102" i="8"/>
  <c r="D102" i="7" s="1"/>
  <c r="P103" i="8"/>
  <c r="D103" i="7" s="1"/>
  <c r="P104" i="8"/>
  <c r="D104" i="7" s="1"/>
  <c r="P105" i="8"/>
  <c r="D105" i="7" s="1"/>
  <c r="P106" i="8"/>
  <c r="D106" i="7" s="1"/>
  <c r="P107" i="8"/>
  <c r="D107" i="7" s="1"/>
  <c r="P108" i="8"/>
  <c r="D108" i="7" s="1"/>
  <c r="P109" i="8"/>
  <c r="D109" i="7" s="1"/>
  <c r="P110" i="8"/>
  <c r="D110" i="7" s="1"/>
  <c r="P111" i="8"/>
  <c r="D111" i="7" s="1"/>
  <c r="P112" i="8"/>
  <c r="D112" i="7" s="1"/>
  <c r="P113" i="8"/>
  <c r="D113" i="7" s="1"/>
  <c r="P114" i="8"/>
  <c r="D114" i="7" s="1"/>
  <c r="P115" i="8"/>
  <c r="D115" i="7" s="1"/>
  <c r="P116" i="8"/>
  <c r="D116" i="7" s="1"/>
  <c r="P117" i="8"/>
  <c r="D117" i="7" s="1"/>
  <c r="P118" i="8"/>
  <c r="D118" i="7" s="1"/>
  <c r="P119" i="8"/>
  <c r="D119" i="7" s="1"/>
  <c r="P120" i="8"/>
  <c r="D120" i="7" s="1"/>
  <c r="P121" i="8"/>
  <c r="D121" i="7" s="1"/>
  <c r="P122" i="8"/>
  <c r="D122" i="7" s="1"/>
  <c r="P123" i="8"/>
  <c r="D123" i="7" s="1"/>
  <c r="P124" i="8"/>
  <c r="D124" i="7" s="1"/>
  <c r="P125" i="8"/>
  <c r="D125" i="7" s="1"/>
  <c r="P126" i="8"/>
  <c r="D126" i="7" s="1"/>
  <c r="P127" i="8"/>
  <c r="D127" i="7" s="1"/>
  <c r="P128" i="8"/>
  <c r="D128" i="7" s="1"/>
  <c r="P129" i="8"/>
  <c r="D129" i="7" s="1"/>
  <c r="P130" i="8"/>
  <c r="D130" i="7" s="1"/>
  <c r="P131" i="8"/>
  <c r="D131" i="7" s="1"/>
  <c r="P132" i="8"/>
  <c r="D132" i="7" s="1"/>
  <c r="P133" i="8"/>
  <c r="D133" i="7" s="1"/>
  <c r="P134" i="8"/>
  <c r="D134" i="7" s="1"/>
  <c r="P135" i="8"/>
  <c r="D135" i="7" s="1"/>
  <c r="P136" i="8"/>
  <c r="D136" i="7" s="1"/>
  <c r="P137" i="8"/>
  <c r="D137" i="7" s="1"/>
  <c r="P138" i="8"/>
  <c r="D138" i="7" s="1"/>
  <c r="P139" i="8"/>
  <c r="D139" i="7" s="1"/>
  <c r="P140" i="8"/>
  <c r="D140" i="7" s="1"/>
  <c r="P141" i="8"/>
  <c r="D141" i="7" s="1"/>
  <c r="P142" i="8"/>
  <c r="D142" i="7" s="1"/>
  <c r="P143" i="8"/>
  <c r="D143" i="7" s="1"/>
  <c r="P144" i="8"/>
  <c r="D144" i="7" s="1"/>
  <c r="P145" i="8"/>
  <c r="D145" i="7" s="1"/>
  <c r="P146" i="8"/>
  <c r="D146" i="7" s="1"/>
  <c r="P147" i="8"/>
  <c r="D147" i="7" s="1"/>
  <c r="P148" i="8"/>
  <c r="D148" i="7" s="1"/>
  <c r="P149" i="8"/>
  <c r="D149" i="7" s="1"/>
  <c r="P150" i="8"/>
  <c r="D150" i="7" s="1"/>
  <c r="P151" i="8"/>
  <c r="D151" i="7" s="1"/>
  <c r="P152" i="8"/>
  <c r="D152" i="7" s="1"/>
  <c r="P153" i="8"/>
  <c r="D153" i="7" s="1"/>
  <c r="P154" i="8"/>
  <c r="D154" i="7" s="1"/>
  <c r="P155" i="8"/>
  <c r="D155" i="7" s="1"/>
  <c r="P156" i="8"/>
  <c r="D156" i="7" s="1"/>
  <c r="P157" i="8"/>
  <c r="D157" i="7" s="1"/>
  <c r="P158" i="8"/>
  <c r="D158" i="7" s="1"/>
  <c r="P159" i="8"/>
  <c r="D159" i="7" s="1"/>
  <c r="P160" i="8"/>
  <c r="D160" i="7" s="1"/>
  <c r="P161" i="8"/>
  <c r="D161" i="7" s="1"/>
  <c r="P162" i="8"/>
  <c r="D162" i="7" s="1"/>
  <c r="P163" i="8"/>
  <c r="D163" i="7" s="1"/>
  <c r="P164" i="8"/>
  <c r="D164" i="7" s="1"/>
  <c r="P165" i="8"/>
  <c r="D165" i="7" s="1"/>
  <c r="P166" i="8"/>
  <c r="D166" i="7" s="1"/>
  <c r="P167" i="8"/>
  <c r="D167" i="7" s="1"/>
  <c r="P168" i="8"/>
  <c r="D168" i="7" s="1"/>
  <c r="P169" i="8"/>
  <c r="D169" i="7" s="1"/>
  <c r="P170" i="8"/>
  <c r="D170" i="7" s="1"/>
  <c r="P171" i="8"/>
  <c r="D171" i="7" s="1"/>
  <c r="P172" i="8"/>
  <c r="D172" i="7" s="1"/>
  <c r="P173" i="8"/>
  <c r="D173" i="7" s="1"/>
  <c r="P174" i="8"/>
  <c r="D174" i="7" s="1"/>
  <c r="P175" i="8"/>
  <c r="D175" i="7" s="1"/>
  <c r="P176" i="8"/>
  <c r="D176" i="7" s="1"/>
  <c r="P177" i="8"/>
  <c r="D177" i="7" s="1"/>
  <c r="P178" i="8"/>
  <c r="D178" i="7" s="1"/>
  <c r="P179" i="8"/>
  <c r="D179" i="7" s="1"/>
  <c r="P180" i="8"/>
  <c r="D180" i="7" s="1"/>
  <c r="P181" i="8"/>
  <c r="D181" i="7" s="1"/>
  <c r="P182" i="8"/>
  <c r="D182" i="7" s="1"/>
  <c r="P183" i="8"/>
  <c r="D183" i="7" s="1"/>
  <c r="P184" i="8"/>
  <c r="D184" i="7" s="1"/>
  <c r="P185" i="8"/>
  <c r="D185" i="7" s="1"/>
  <c r="P186" i="8"/>
  <c r="D186" i="7" s="1"/>
  <c r="P187" i="8"/>
  <c r="D187" i="7" s="1"/>
  <c r="P188" i="8"/>
  <c r="D188" i="7" s="1"/>
  <c r="P189" i="8"/>
  <c r="D189" i="7" s="1"/>
  <c r="P190" i="8"/>
  <c r="D190" i="7" s="1"/>
  <c r="P191" i="8"/>
  <c r="D191" i="7" s="1"/>
  <c r="P192" i="8"/>
  <c r="D192" i="7" s="1"/>
  <c r="P193" i="8"/>
  <c r="D193" i="7" s="1"/>
  <c r="P194" i="8"/>
  <c r="D194" i="7" s="1"/>
  <c r="P195" i="8"/>
  <c r="D195" i="7" s="1"/>
  <c r="P196" i="8"/>
  <c r="D196" i="7" s="1"/>
  <c r="P197" i="8"/>
  <c r="D197" i="7" s="1"/>
  <c r="P198" i="8"/>
  <c r="D198" i="7" s="1"/>
  <c r="P199" i="8"/>
  <c r="D199" i="7" s="1"/>
  <c r="P200" i="8"/>
  <c r="D200" i="7" s="1"/>
  <c r="P201" i="8"/>
  <c r="D201" i="7" s="1"/>
  <c r="P202" i="8"/>
  <c r="D202" i="7" s="1"/>
  <c r="P203" i="8"/>
  <c r="D203" i="7" s="1"/>
  <c r="P204" i="8"/>
  <c r="D204" i="7" s="1"/>
  <c r="P205" i="8"/>
  <c r="D205" i="7" s="1"/>
  <c r="P206" i="8"/>
  <c r="D206" i="7" s="1"/>
  <c r="P207" i="8"/>
  <c r="D207" i="7" s="1"/>
  <c r="P208" i="8"/>
  <c r="D208" i="7" s="1"/>
  <c r="P209" i="8"/>
  <c r="D209" i="7" s="1"/>
  <c r="P210" i="8"/>
  <c r="D210" i="7" s="1"/>
  <c r="P211" i="8"/>
  <c r="D211" i="7" s="1"/>
  <c r="P212" i="8"/>
  <c r="D212" i="7" s="1"/>
  <c r="P213" i="8"/>
  <c r="D213" i="7" s="1"/>
  <c r="P214" i="8"/>
  <c r="D214" i="7" s="1"/>
  <c r="P215" i="8"/>
  <c r="D215" i="7" s="1"/>
  <c r="P216" i="8"/>
  <c r="D216" i="7" s="1"/>
  <c r="P217" i="8"/>
  <c r="D217" i="7" s="1"/>
  <c r="P218" i="8"/>
  <c r="D218" i="7" s="1"/>
  <c r="P219" i="8"/>
  <c r="D219" i="7" s="1"/>
  <c r="P220" i="8"/>
  <c r="D220" i="7" s="1"/>
  <c r="P221" i="8"/>
  <c r="D221" i="7" s="1"/>
  <c r="P222" i="8"/>
  <c r="D222" i="7" s="1"/>
  <c r="P223" i="8"/>
  <c r="D223" i="7" s="1"/>
  <c r="P224" i="8"/>
  <c r="D224" i="7" s="1"/>
  <c r="P225" i="8"/>
  <c r="D225" i="7" s="1"/>
  <c r="P226" i="8"/>
  <c r="D226" i="7" s="1"/>
  <c r="P227" i="8"/>
  <c r="D227" i="7" s="1"/>
  <c r="P228" i="8"/>
  <c r="D228" i="7" s="1"/>
  <c r="P229" i="8"/>
  <c r="D229" i="7" s="1"/>
  <c r="P230" i="8"/>
  <c r="D230" i="7" s="1"/>
  <c r="P231" i="8"/>
  <c r="D231" i="7" s="1"/>
  <c r="P232" i="8"/>
  <c r="D232" i="7" s="1"/>
  <c r="P233" i="8"/>
  <c r="D233" i="7" s="1"/>
  <c r="P234" i="8"/>
  <c r="D234" i="7" s="1"/>
  <c r="P235" i="8"/>
  <c r="D235" i="7" s="1"/>
  <c r="P236" i="8"/>
  <c r="D236" i="7" s="1"/>
  <c r="P237" i="8"/>
  <c r="D237" i="7" s="1"/>
  <c r="P238" i="8"/>
  <c r="D238" i="7" s="1"/>
  <c r="P239" i="8"/>
  <c r="D239" i="7" s="1"/>
  <c r="P240" i="8"/>
  <c r="D240" i="7" s="1"/>
  <c r="P241" i="8"/>
  <c r="D241" i="7" s="1"/>
  <c r="P242" i="8"/>
  <c r="D242" i="7" s="1"/>
  <c r="P243" i="8"/>
  <c r="D243" i="7" s="1"/>
  <c r="P244" i="8"/>
  <c r="D244" i="7" s="1"/>
  <c r="P245" i="8"/>
  <c r="D245" i="7" s="1"/>
  <c r="P246" i="8"/>
  <c r="D246" i="7" s="1"/>
  <c r="P247" i="8"/>
  <c r="D247" i="7" s="1"/>
  <c r="P248" i="8"/>
  <c r="D248" i="7" s="1"/>
  <c r="P249" i="8"/>
  <c r="D249" i="7" s="1"/>
  <c r="P250" i="8"/>
  <c r="D250" i="7" s="1"/>
  <c r="P251" i="8"/>
  <c r="D251" i="7" s="1"/>
  <c r="P252" i="8"/>
  <c r="D252" i="7" s="1"/>
  <c r="P253" i="8"/>
  <c r="D253" i="7" s="1"/>
  <c r="P254" i="8"/>
  <c r="D254" i="7" s="1"/>
  <c r="P255" i="8"/>
  <c r="D255" i="7" s="1"/>
  <c r="P256" i="8"/>
  <c r="D256" i="7" s="1"/>
  <c r="P257" i="8"/>
  <c r="D257" i="7" s="1"/>
  <c r="P258" i="8"/>
  <c r="D258" i="7" s="1"/>
  <c r="P259" i="8"/>
  <c r="D259" i="7" s="1"/>
  <c r="P260" i="8"/>
  <c r="D260" i="7" s="1"/>
  <c r="P261" i="8"/>
  <c r="D261" i="7" s="1"/>
  <c r="P262" i="8"/>
  <c r="D262" i="7" s="1"/>
  <c r="P263" i="8"/>
  <c r="D263" i="7" s="1"/>
  <c r="P264" i="8"/>
  <c r="D264" i="7" s="1"/>
  <c r="P265" i="8"/>
  <c r="D265" i="7" s="1"/>
  <c r="P266" i="8"/>
  <c r="D266" i="7" s="1"/>
  <c r="P267" i="8"/>
  <c r="D267" i="7" s="1"/>
  <c r="P268" i="8"/>
  <c r="D268" i="7" s="1"/>
  <c r="P269" i="8"/>
  <c r="D269" i="7" s="1"/>
  <c r="P270" i="8"/>
  <c r="D270" i="7" s="1"/>
  <c r="P271" i="8"/>
  <c r="D271" i="7" s="1"/>
  <c r="P272" i="8"/>
  <c r="D272" i="7" s="1"/>
  <c r="P273" i="8"/>
  <c r="D273" i="7" s="1"/>
  <c r="P274" i="8"/>
  <c r="D274" i="7" s="1"/>
  <c r="P275" i="8"/>
  <c r="D275" i="7" s="1"/>
  <c r="P276" i="8"/>
  <c r="D276" i="7" s="1"/>
  <c r="P277" i="8"/>
  <c r="D277" i="7" s="1"/>
  <c r="P278" i="8"/>
  <c r="D278" i="7" s="1"/>
  <c r="P279" i="8"/>
  <c r="D279" i="7" s="1"/>
  <c r="P280" i="8"/>
  <c r="D280" i="7" s="1"/>
  <c r="P281" i="8"/>
  <c r="D281" i="7" s="1"/>
  <c r="P282" i="8"/>
  <c r="D282" i="7" s="1"/>
  <c r="P283" i="8"/>
  <c r="D283" i="7" s="1"/>
  <c r="P284" i="8"/>
  <c r="D284" i="7" s="1"/>
  <c r="P285" i="8"/>
  <c r="D285" i="7" s="1"/>
  <c r="P286" i="8"/>
  <c r="D286" i="7" s="1"/>
  <c r="P287" i="8"/>
  <c r="D287" i="7" s="1"/>
  <c r="P288" i="8"/>
  <c r="D288" i="7" s="1"/>
  <c r="P289" i="8"/>
  <c r="D289" i="7" s="1"/>
  <c r="P290" i="8"/>
  <c r="D290" i="7" s="1"/>
  <c r="P291" i="8"/>
  <c r="D291" i="7" s="1"/>
  <c r="P292" i="8"/>
  <c r="D292" i="7" s="1"/>
  <c r="P293" i="8"/>
  <c r="D293" i="7" s="1"/>
  <c r="P294" i="8"/>
  <c r="D294" i="7" s="1"/>
  <c r="P295" i="8"/>
  <c r="D295" i="7" s="1"/>
  <c r="P296" i="8"/>
  <c r="D296" i="7" s="1"/>
  <c r="P297" i="8"/>
  <c r="D297" i="7" s="1"/>
  <c r="P298" i="8"/>
  <c r="D298" i="7" s="1"/>
  <c r="P7" i="8"/>
  <c r="D7" i="7" s="1"/>
  <c r="K6" i="8"/>
  <c r="L6" i="8"/>
  <c r="M6" i="8"/>
  <c r="N6" i="8"/>
  <c r="O6" i="8"/>
  <c r="I6" i="8"/>
  <c r="C7" i="8"/>
  <c r="F185" i="7" l="1"/>
  <c r="I185" i="7" s="1"/>
  <c r="L14" i="9"/>
  <c r="L15" i="9"/>
  <c r="L16" i="9"/>
  <c r="L17" i="9"/>
  <c r="L18" i="9"/>
  <c r="L19" i="9"/>
  <c r="L20" i="9"/>
  <c r="L21" i="9"/>
  <c r="L22" i="9"/>
  <c r="L23" i="9"/>
  <c r="L24" i="9"/>
  <c r="L25" i="9"/>
  <c r="L26" i="9"/>
  <c r="L27" i="9"/>
  <c r="L28" i="9"/>
  <c r="L29" i="9"/>
  <c r="L30" i="9"/>
  <c r="L31" i="9"/>
  <c r="L32" i="9"/>
  <c r="L33" i="9"/>
  <c r="L34" i="9"/>
  <c r="L35" i="9"/>
  <c r="L36" i="9"/>
  <c r="L37" i="9"/>
  <c r="L38" i="9"/>
  <c r="L39" i="9"/>
  <c r="L40" i="9"/>
  <c r="L41" i="9"/>
  <c r="L42" i="9"/>
  <c r="L43" i="9"/>
  <c r="L44" i="9"/>
  <c r="L45" i="9"/>
  <c r="L46" i="9"/>
  <c r="L47" i="9"/>
  <c r="L48" i="9"/>
  <c r="L49" i="9"/>
  <c r="L50" i="9"/>
  <c r="L51" i="9"/>
  <c r="L52" i="9"/>
  <c r="L53" i="9"/>
  <c r="L54" i="9"/>
  <c r="L55" i="9"/>
  <c r="L56" i="9"/>
  <c r="L57" i="9"/>
  <c r="L58" i="9"/>
  <c r="L59" i="9"/>
  <c r="L60" i="9"/>
  <c r="L61" i="9"/>
  <c r="L62" i="9"/>
  <c r="L63" i="9"/>
  <c r="L64" i="9"/>
  <c r="L65" i="9"/>
  <c r="L66" i="9"/>
  <c r="L67" i="9"/>
  <c r="L68" i="9"/>
  <c r="L69" i="9"/>
  <c r="L70" i="9"/>
  <c r="L71" i="9"/>
  <c r="L72" i="9"/>
  <c r="L73" i="9"/>
  <c r="L74" i="9"/>
  <c r="L75" i="9"/>
  <c r="L76" i="9"/>
  <c r="L77" i="9"/>
  <c r="L78" i="9"/>
  <c r="L79" i="9"/>
  <c r="L80" i="9"/>
  <c r="L81" i="9"/>
  <c r="L82" i="9"/>
  <c r="L83" i="9"/>
  <c r="L84" i="9"/>
  <c r="L85" i="9"/>
  <c r="L86" i="9"/>
  <c r="L87" i="9"/>
  <c r="L88" i="9"/>
  <c r="L89" i="9"/>
  <c r="L90" i="9"/>
  <c r="L91" i="9"/>
  <c r="L92" i="9"/>
  <c r="L93" i="9"/>
  <c r="L94" i="9"/>
  <c r="L95" i="9"/>
  <c r="L96" i="9"/>
  <c r="L97" i="9"/>
  <c r="L98" i="9"/>
  <c r="L99" i="9"/>
  <c r="L100" i="9"/>
  <c r="L101" i="9"/>
  <c r="L102" i="9"/>
  <c r="L103" i="9"/>
  <c r="L104" i="9"/>
  <c r="L105" i="9"/>
  <c r="L106" i="9"/>
  <c r="L107" i="9"/>
  <c r="L108" i="9"/>
  <c r="L109" i="9"/>
  <c r="L110" i="9"/>
  <c r="L111" i="9"/>
  <c r="L112" i="9"/>
  <c r="L113" i="9"/>
  <c r="L114" i="9"/>
  <c r="L115" i="9"/>
  <c r="L116" i="9"/>
  <c r="L117" i="9"/>
  <c r="L118" i="9"/>
  <c r="L119" i="9"/>
  <c r="L120" i="9"/>
  <c r="L121" i="9"/>
  <c r="L122" i="9"/>
  <c r="L123" i="9"/>
  <c r="L124" i="9"/>
  <c r="L125" i="9"/>
  <c r="L126" i="9"/>
  <c r="L127" i="9"/>
  <c r="L128" i="9"/>
  <c r="L129" i="9"/>
  <c r="L130" i="9"/>
  <c r="L131" i="9"/>
  <c r="L132" i="9"/>
  <c r="L133" i="9"/>
  <c r="L134" i="9"/>
  <c r="L135" i="9"/>
  <c r="L136" i="9"/>
  <c r="L137" i="9"/>
  <c r="L138" i="9"/>
  <c r="L139" i="9"/>
  <c r="L140" i="9"/>
  <c r="L141" i="9"/>
  <c r="L142" i="9"/>
  <c r="L143" i="9"/>
  <c r="L144" i="9"/>
  <c r="L145" i="9"/>
  <c r="L146" i="9"/>
  <c r="L147" i="9"/>
  <c r="L148" i="9"/>
  <c r="L149" i="9"/>
  <c r="L150" i="9"/>
  <c r="L151" i="9"/>
  <c r="L152" i="9"/>
  <c r="L153" i="9"/>
  <c r="L154" i="9"/>
  <c r="L155" i="9"/>
  <c r="L156" i="9"/>
  <c r="L157" i="9"/>
  <c r="L158" i="9"/>
  <c r="L159" i="9"/>
  <c r="L160" i="9"/>
  <c r="L161" i="9"/>
  <c r="L162" i="9"/>
  <c r="L163" i="9"/>
  <c r="L164" i="9"/>
  <c r="L165" i="9"/>
  <c r="L166" i="9"/>
  <c r="L167" i="9"/>
  <c r="L168" i="9"/>
  <c r="L169" i="9"/>
  <c r="L170" i="9"/>
  <c r="L171" i="9"/>
  <c r="L172" i="9"/>
  <c r="L173" i="9"/>
  <c r="L174" i="9"/>
  <c r="L175" i="9"/>
  <c r="L176" i="9"/>
  <c r="L177" i="9"/>
  <c r="L178" i="9"/>
  <c r="L179" i="9"/>
  <c r="L180" i="9"/>
  <c r="L181" i="9"/>
  <c r="L182" i="9"/>
  <c r="L183" i="9"/>
  <c r="L184" i="9"/>
  <c r="L185" i="9"/>
  <c r="L186" i="9"/>
  <c r="L187" i="9"/>
  <c r="L188" i="9"/>
  <c r="L189" i="9"/>
  <c r="L190" i="9"/>
  <c r="L191" i="9"/>
  <c r="L192" i="9"/>
  <c r="L193" i="9"/>
  <c r="L194" i="9"/>
  <c r="L195" i="9"/>
  <c r="L196" i="9"/>
  <c r="L197" i="9"/>
  <c r="L198" i="9"/>
  <c r="L199" i="9"/>
  <c r="L200" i="9"/>
  <c r="L201" i="9"/>
  <c r="L202" i="9"/>
  <c r="L203" i="9"/>
  <c r="L204" i="9"/>
  <c r="L205" i="9"/>
  <c r="L206" i="9"/>
  <c r="L207" i="9"/>
  <c r="L208" i="9"/>
  <c r="L209" i="9"/>
  <c r="L210" i="9"/>
  <c r="L211" i="9"/>
  <c r="L212" i="9"/>
  <c r="L213" i="9"/>
  <c r="L214" i="9"/>
  <c r="L215" i="9"/>
  <c r="L216" i="9"/>
  <c r="L217" i="9"/>
  <c r="L218" i="9"/>
  <c r="L219" i="9"/>
  <c r="L220" i="9"/>
  <c r="L221" i="9"/>
  <c r="L222" i="9"/>
  <c r="L223" i="9"/>
  <c r="L224" i="9"/>
  <c r="L225" i="9"/>
  <c r="L226" i="9"/>
  <c r="L227" i="9"/>
  <c r="L228" i="9"/>
  <c r="L229" i="9"/>
  <c r="L230" i="9"/>
  <c r="L231" i="9"/>
  <c r="L232" i="9"/>
  <c r="L233" i="9"/>
  <c r="L234" i="9"/>
  <c r="L235" i="9"/>
  <c r="L236" i="9"/>
  <c r="L237" i="9"/>
  <c r="L238" i="9"/>
  <c r="L239" i="9"/>
  <c r="L240" i="9"/>
  <c r="L241" i="9"/>
  <c r="L242" i="9"/>
  <c r="L243" i="9"/>
  <c r="L244" i="9"/>
  <c r="L245" i="9"/>
  <c r="L246" i="9"/>
  <c r="L247" i="9"/>
  <c r="L248" i="9"/>
  <c r="L249" i="9"/>
  <c r="L250" i="9"/>
  <c r="L251" i="9"/>
  <c r="L252" i="9"/>
  <c r="L253" i="9"/>
  <c r="L254" i="9"/>
  <c r="L255" i="9"/>
  <c r="L256" i="9"/>
  <c r="L257" i="9"/>
  <c r="L258" i="9"/>
  <c r="L259" i="9"/>
  <c r="L260" i="9"/>
  <c r="L261" i="9"/>
  <c r="L262" i="9"/>
  <c r="L263" i="9"/>
  <c r="L264" i="9"/>
  <c r="L265" i="9"/>
  <c r="L266" i="9"/>
  <c r="L267" i="9"/>
  <c r="L268" i="9"/>
  <c r="L269" i="9"/>
  <c r="L270" i="9"/>
  <c r="L271" i="9"/>
  <c r="L272" i="9"/>
  <c r="L273" i="9"/>
  <c r="L274" i="9"/>
  <c r="L275" i="9"/>
  <c r="L276" i="9"/>
  <c r="L277" i="9"/>
  <c r="L278" i="9"/>
  <c r="L279" i="9"/>
  <c r="L280" i="9"/>
  <c r="L281" i="9"/>
  <c r="L282" i="9"/>
  <c r="L283" i="9"/>
  <c r="L284" i="9"/>
  <c r="L285" i="9"/>
  <c r="L286" i="9"/>
  <c r="L287" i="9"/>
  <c r="L288" i="9"/>
  <c r="L289" i="9"/>
  <c r="L290" i="9"/>
  <c r="L291" i="9"/>
  <c r="L292" i="9"/>
  <c r="L293" i="9"/>
  <c r="L294" i="9"/>
  <c r="L295" i="9"/>
  <c r="L296" i="9"/>
  <c r="L297" i="9"/>
  <c r="L298" i="9"/>
  <c r="L299" i="9"/>
  <c r="L300" i="9"/>
  <c r="L301" i="9"/>
  <c r="L302" i="9"/>
  <c r="L303" i="9"/>
  <c r="L304" i="9"/>
  <c r="O6" i="7" l="1"/>
  <c r="L4" i="11" l="1"/>
  <c r="P4" i="11" l="1"/>
  <c r="F14" i="9"/>
  <c r="F15" i="9"/>
  <c r="F16" i="9"/>
  <c r="F17" i="9"/>
  <c r="F18" i="9"/>
  <c r="F19" i="9"/>
  <c r="F20" i="9"/>
  <c r="F21" i="9"/>
  <c r="F22" i="9"/>
  <c r="F23" i="9"/>
  <c r="F24" i="9"/>
  <c r="F25" i="9"/>
  <c r="F26" i="9"/>
  <c r="F27" i="9"/>
  <c r="F28" i="9"/>
  <c r="F29" i="9"/>
  <c r="F30" i="9"/>
  <c r="F31" i="9"/>
  <c r="F32" i="9"/>
  <c r="F33" i="9"/>
  <c r="F34" i="9"/>
  <c r="F35" i="9"/>
  <c r="F36" i="9"/>
  <c r="F37" i="9"/>
  <c r="F38" i="9"/>
  <c r="F39" i="9"/>
  <c r="F40" i="9"/>
  <c r="F41" i="9"/>
  <c r="F42" i="9"/>
  <c r="F43" i="9"/>
  <c r="F44" i="9"/>
  <c r="F45" i="9"/>
  <c r="F46" i="9"/>
  <c r="F47" i="9"/>
  <c r="F48" i="9"/>
  <c r="F49" i="9"/>
  <c r="F50" i="9"/>
  <c r="F51" i="9"/>
  <c r="F52" i="9"/>
  <c r="F53" i="9"/>
  <c r="F54" i="9"/>
  <c r="F55" i="9"/>
  <c r="F56" i="9"/>
  <c r="F57" i="9"/>
  <c r="F58" i="9"/>
  <c r="F59" i="9"/>
  <c r="F60" i="9"/>
  <c r="F61" i="9"/>
  <c r="F62" i="9"/>
  <c r="F63" i="9"/>
  <c r="F64" i="9"/>
  <c r="F65" i="9"/>
  <c r="F66" i="9"/>
  <c r="F67" i="9"/>
  <c r="F68" i="9"/>
  <c r="F69" i="9"/>
  <c r="F70" i="9"/>
  <c r="F71" i="9"/>
  <c r="F72" i="9"/>
  <c r="F73" i="9"/>
  <c r="F74" i="9"/>
  <c r="F75" i="9"/>
  <c r="F76" i="9"/>
  <c r="F77" i="9"/>
  <c r="F78" i="9"/>
  <c r="F79" i="9"/>
  <c r="F80" i="9"/>
  <c r="F81" i="9"/>
  <c r="F82" i="9"/>
  <c r="F83" i="9"/>
  <c r="F84" i="9"/>
  <c r="F85" i="9"/>
  <c r="F86" i="9"/>
  <c r="F87" i="9"/>
  <c r="F88" i="9"/>
  <c r="F89" i="9"/>
  <c r="F90" i="9"/>
  <c r="F91" i="9"/>
  <c r="F92" i="9"/>
  <c r="F93" i="9"/>
  <c r="F94" i="9"/>
  <c r="F95" i="9"/>
  <c r="F96" i="9"/>
  <c r="F97" i="9"/>
  <c r="F98" i="9"/>
  <c r="F99" i="9"/>
  <c r="F100" i="9"/>
  <c r="F101" i="9"/>
  <c r="F102" i="9"/>
  <c r="F103" i="9"/>
  <c r="F104" i="9"/>
  <c r="F105" i="9"/>
  <c r="F106" i="9"/>
  <c r="F107" i="9"/>
  <c r="F108" i="9"/>
  <c r="F109" i="9"/>
  <c r="F110" i="9"/>
  <c r="F111" i="9"/>
  <c r="F112" i="9"/>
  <c r="F113" i="9"/>
  <c r="F114" i="9"/>
  <c r="F115" i="9"/>
  <c r="F116" i="9"/>
  <c r="F117" i="9"/>
  <c r="F118" i="9"/>
  <c r="F119" i="9"/>
  <c r="F120" i="9"/>
  <c r="F121" i="9"/>
  <c r="F122" i="9"/>
  <c r="F123" i="9"/>
  <c r="F124" i="9"/>
  <c r="F125" i="9"/>
  <c r="F126" i="9"/>
  <c r="F127" i="9"/>
  <c r="F128" i="9"/>
  <c r="F129" i="9"/>
  <c r="F130" i="9"/>
  <c r="F131" i="9"/>
  <c r="F132" i="9"/>
  <c r="F133" i="9"/>
  <c r="F134" i="9"/>
  <c r="F135" i="9"/>
  <c r="F136" i="9"/>
  <c r="F137" i="9"/>
  <c r="F138" i="9"/>
  <c r="F139" i="9"/>
  <c r="F140" i="9"/>
  <c r="F141" i="9"/>
  <c r="F142" i="9"/>
  <c r="F143" i="9"/>
  <c r="F144" i="9"/>
  <c r="F145" i="9"/>
  <c r="F146" i="9"/>
  <c r="F147" i="9"/>
  <c r="F148" i="9"/>
  <c r="F149" i="9"/>
  <c r="F150" i="9"/>
  <c r="F151" i="9"/>
  <c r="F152" i="9"/>
  <c r="F153" i="9"/>
  <c r="F154" i="9"/>
  <c r="F155" i="9"/>
  <c r="F156" i="9"/>
  <c r="F157" i="9"/>
  <c r="F158" i="9"/>
  <c r="F159" i="9"/>
  <c r="F160" i="9"/>
  <c r="F161" i="9"/>
  <c r="F162" i="9"/>
  <c r="F163" i="9"/>
  <c r="F164" i="9"/>
  <c r="F165" i="9"/>
  <c r="F166" i="9"/>
  <c r="F167" i="9"/>
  <c r="F168" i="9"/>
  <c r="F169" i="9"/>
  <c r="F170" i="9"/>
  <c r="F171" i="9"/>
  <c r="F172" i="9"/>
  <c r="F173" i="9"/>
  <c r="F174" i="9"/>
  <c r="F175" i="9"/>
  <c r="F176" i="9"/>
  <c r="F177" i="9"/>
  <c r="F178" i="9"/>
  <c r="F179" i="9"/>
  <c r="F180" i="9"/>
  <c r="F181" i="9"/>
  <c r="F182" i="9"/>
  <c r="F183" i="9"/>
  <c r="F184" i="9"/>
  <c r="F185" i="9"/>
  <c r="F186" i="9"/>
  <c r="F187" i="9"/>
  <c r="F188" i="9"/>
  <c r="F189" i="9"/>
  <c r="F190" i="9"/>
  <c r="F191" i="9"/>
  <c r="F192" i="9"/>
  <c r="F193" i="9"/>
  <c r="F194" i="9"/>
  <c r="F195" i="9"/>
  <c r="F196" i="9"/>
  <c r="F197" i="9"/>
  <c r="F198" i="9"/>
  <c r="F199" i="9"/>
  <c r="F200" i="9"/>
  <c r="F201" i="9"/>
  <c r="F202" i="9"/>
  <c r="F203" i="9"/>
  <c r="F204" i="9"/>
  <c r="F205" i="9"/>
  <c r="F206" i="9"/>
  <c r="F207" i="9"/>
  <c r="F208" i="9"/>
  <c r="F209" i="9"/>
  <c r="F210" i="9"/>
  <c r="F211" i="9"/>
  <c r="F212" i="9"/>
  <c r="F213" i="9"/>
  <c r="F214" i="9"/>
  <c r="F215" i="9"/>
  <c r="F216" i="9"/>
  <c r="F217" i="9"/>
  <c r="F218" i="9"/>
  <c r="F219" i="9"/>
  <c r="F220" i="9"/>
  <c r="F221" i="9"/>
  <c r="F222" i="9"/>
  <c r="F223" i="9"/>
  <c r="F224" i="9"/>
  <c r="F225" i="9"/>
  <c r="F226" i="9"/>
  <c r="F227" i="9"/>
  <c r="F228" i="9"/>
  <c r="F229" i="9"/>
  <c r="F230" i="9"/>
  <c r="F231" i="9"/>
  <c r="F232" i="9"/>
  <c r="F233" i="9"/>
  <c r="F234" i="9"/>
  <c r="F235" i="9"/>
  <c r="F236" i="9"/>
  <c r="F237" i="9"/>
  <c r="F238" i="9"/>
  <c r="F239" i="9"/>
  <c r="F240" i="9"/>
  <c r="F241" i="9"/>
  <c r="F242" i="9"/>
  <c r="F243" i="9"/>
  <c r="F244" i="9"/>
  <c r="F245" i="9"/>
  <c r="F246" i="9"/>
  <c r="F247" i="9"/>
  <c r="F248" i="9"/>
  <c r="F249" i="9"/>
  <c r="F250" i="9"/>
  <c r="F251" i="9"/>
  <c r="F252" i="9"/>
  <c r="F253" i="9"/>
  <c r="F254" i="9"/>
  <c r="F255" i="9"/>
  <c r="F256" i="9"/>
  <c r="F257" i="9"/>
  <c r="F258" i="9"/>
  <c r="F259" i="9"/>
  <c r="F260" i="9"/>
  <c r="F261" i="9"/>
  <c r="F262" i="9"/>
  <c r="F263" i="9"/>
  <c r="F264" i="9"/>
  <c r="F265" i="9"/>
  <c r="F266" i="9"/>
  <c r="F267" i="9"/>
  <c r="F268" i="9"/>
  <c r="F269" i="9"/>
  <c r="F270" i="9"/>
  <c r="F271" i="9"/>
  <c r="F272" i="9"/>
  <c r="F273" i="9"/>
  <c r="F274" i="9"/>
  <c r="F275" i="9"/>
  <c r="F276" i="9"/>
  <c r="F277" i="9"/>
  <c r="F278" i="9"/>
  <c r="F279" i="9"/>
  <c r="F280" i="9"/>
  <c r="F281" i="9"/>
  <c r="F282" i="9"/>
  <c r="F283" i="9"/>
  <c r="F284" i="9"/>
  <c r="F285" i="9"/>
  <c r="F286" i="9"/>
  <c r="F287" i="9"/>
  <c r="F288" i="9"/>
  <c r="F289" i="9"/>
  <c r="F290" i="9"/>
  <c r="F291" i="9"/>
  <c r="F292" i="9"/>
  <c r="F293" i="9"/>
  <c r="F294" i="9"/>
  <c r="F295" i="9"/>
  <c r="F296" i="9"/>
  <c r="F297" i="9"/>
  <c r="F298" i="9"/>
  <c r="F299" i="9"/>
  <c r="F300" i="9"/>
  <c r="F301" i="9"/>
  <c r="F302" i="9"/>
  <c r="F303" i="9"/>
  <c r="F304" i="9"/>
  <c r="C12" i="9"/>
  <c r="C8" i="8" l="1"/>
  <c r="C9" i="8"/>
  <c r="C10" i="8"/>
  <c r="C11" i="8"/>
  <c r="C12" i="8"/>
  <c r="C13" i="8"/>
  <c r="C14" i="8"/>
  <c r="C15" i="8"/>
  <c r="C16" i="8"/>
  <c r="C17" i="8"/>
  <c r="C18" i="8"/>
  <c r="C19" i="8"/>
  <c r="C20" i="8"/>
  <c r="C21" i="8"/>
  <c r="C22" i="8"/>
  <c r="C23" i="8"/>
  <c r="C24" i="8"/>
  <c r="C25" i="8"/>
  <c r="C26" i="8"/>
  <c r="C27" i="8"/>
  <c r="C28" i="8"/>
  <c r="C29" i="8"/>
  <c r="C30" i="8"/>
  <c r="C31" i="8"/>
  <c r="C32" i="8"/>
  <c r="C33" i="8"/>
  <c r="C34" i="8"/>
  <c r="C35" i="8"/>
  <c r="C36" i="8"/>
  <c r="C37" i="8"/>
  <c r="C38" i="8"/>
  <c r="C39" i="8"/>
  <c r="C40" i="8"/>
  <c r="C41" i="8"/>
  <c r="C42" i="8"/>
  <c r="C43" i="8"/>
  <c r="C44" i="8"/>
  <c r="C45" i="8"/>
  <c r="C46" i="8"/>
  <c r="C47" i="8"/>
  <c r="C48" i="8"/>
  <c r="C49" i="8"/>
  <c r="C50" i="8"/>
  <c r="C51" i="8"/>
  <c r="C52" i="8"/>
  <c r="C53" i="8"/>
  <c r="C54" i="8"/>
  <c r="C55" i="8"/>
  <c r="C56" i="8"/>
  <c r="C57" i="8"/>
  <c r="C58" i="8"/>
  <c r="C59" i="8"/>
  <c r="C60" i="8"/>
  <c r="C61" i="8"/>
  <c r="C62" i="8"/>
  <c r="C63" i="8"/>
  <c r="C64" i="8"/>
  <c r="C65" i="8"/>
  <c r="C66" i="8"/>
  <c r="C67" i="8"/>
  <c r="C68" i="8"/>
  <c r="C69" i="8"/>
  <c r="C70" i="8"/>
  <c r="C71" i="8"/>
  <c r="C72" i="8"/>
  <c r="C73" i="8"/>
  <c r="C74" i="8"/>
  <c r="C75" i="8"/>
  <c r="C76" i="8"/>
  <c r="C77" i="8"/>
  <c r="C78" i="8"/>
  <c r="C79" i="8"/>
  <c r="C80" i="8"/>
  <c r="C81" i="8"/>
  <c r="C82" i="8"/>
  <c r="C83" i="8"/>
  <c r="C84" i="8"/>
  <c r="C85" i="8"/>
  <c r="C86" i="8"/>
  <c r="C87" i="8"/>
  <c r="C88" i="8"/>
  <c r="C89" i="8"/>
  <c r="C90" i="8"/>
  <c r="C91" i="8"/>
  <c r="C92" i="8"/>
  <c r="C93" i="8"/>
  <c r="C94" i="8"/>
  <c r="C95" i="8"/>
  <c r="C96" i="8"/>
  <c r="C97" i="8"/>
  <c r="C98" i="8"/>
  <c r="C99" i="8"/>
  <c r="C100" i="8"/>
  <c r="C101" i="8"/>
  <c r="C102" i="8"/>
  <c r="C103" i="8"/>
  <c r="C104" i="8"/>
  <c r="C105" i="8"/>
  <c r="C106" i="8"/>
  <c r="C107" i="8"/>
  <c r="C108" i="8"/>
  <c r="C109" i="8"/>
  <c r="C110" i="8"/>
  <c r="C111" i="8"/>
  <c r="C112" i="8"/>
  <c r="C113" i="8"/>
  <c r="C114" i="8"/>
  <c r="C115" i="8"/>
  <c r="C116" i="8"/>
  <c r="C117" i="8"/>
  <c r="C118" i="8"/>
  <c r="C119" i="8"/>
  <c r="C120" i="8"/>
  <c r="C121" i="8"/>
  <c r="C122" i="8"/>
  <c r="C123" i="8"/>
  <c r="C124" i="8"/>
  <c r="C125" i="8"/>
  <c r="C126" i="8"/>
  <c r="C127" i="8"/>
  <c r="C128" i="8"/>
  <c r="C129" i="8"/>
  <c r="C130" i="8"/>
  <c r="C131" i="8"/>
  <c r="C132" i="8"/>
  <c r="C133" i="8"/>
  <c r="C134" i="8"/>
  <c r="C135" i="8"/>
  <c r="C136" i="8"/>
  <c r="C137" i="8"/>
  <c r="C138" i="8"/>
  <c r="C139" i="8"/>
  <c r="C140" i="8"/>
  <c r="C141" i="8"/>
  <c r="C142" i="8"/>
  <c r="C143" i="8"/>
  <c r="C144" i="8"/>
  <c r="C145" i="8"/>
  <c r="C146" i="8"/>
  <c r="C147" i="8"/>
  <c r="C148" i="8"/>
  <c r="C149" i="8"/>
  <c r="C150" i="8"/>
  <c r="C151" i="8"/>
  <c r="C152" i="8"/>
  <c r="C153" i="8"/>
  <c r="C154" i="8"/>
  <c r="C155" i="8"/>
  <c r="C156" i="8"/>
  <c r="C157" i="8"/>
  <c r="C158" i="8"/>
  <c r="C159" i="8"/>
  <c r="C160" i="8"/>
  <c r="C161" i="8"/>
  <c r="C162" i="8"/>
  <c r="C163" i="8"/>
  <c r="C164" i="8"/>
  <c r="C165" i="8"/>
  <c r="C166" i="8"/>
  <c r="C167" i="8"/>
  <c r="C168" i="8"/>
  <c r="C169" i="8"/>
  <c r="C170" i="8"/>
  <c r="C171" i="8"/>
  <c r="C172" i="8"/>
  <c r="C173" i="8"/>
  <c r="C174" i="8"/>
  <c r="C175" i="8"/>
  <c r="C176" i="8"/>
  <c r="C177" i="8"/>
  <c r="C178" i="8"/>
  <c r="C179" i="8"/>
  <c r="C180" i="8"/>
  <c r="C181" i="8"/>
  <c r="C182" i="8"/>
  <c r="C183" i="8"/>
  <c r="C184" i="8"/>
  <c r="C185" i="8"/>
  <c r="C186" i="8"/>
  <c r="C187" i="8"/>
  <c r="C188" i="8"/>
  <c r="C189" i="8"/>
  <c r="C190" i="8"/>
  <c r="C191" i="8"/>
  <c r="C192" i="8"/>
  <c r="C193" i="8"/>
  <c r="C194" i="8"/>
  <c r="C195" i="8"/>
  <c r="C196" i="8"/>
  <c r="C197" i="8"/>
  <c r="C198" i="8"/>
  <c r="C199" i="8"/>
  <c r="C200" i="8"/>
  <c r="C201" i="8"/>
  <c r="C202" i="8"/>
  <c r="C203" i="8"/>
  <c r="C204" i="8"/>
  <c r="C205" i="8"/>
  <c r="C206" i="8"/>
  <c r="C207" i="8"/>
  <c r="C208" i="8"/>
  <c r="C209" i="8"/>
  <c r="C210" i="8"/>
  <c r="C211" i="8"/>
  <c r="C212" i="8"/>
  <c r="C213" i="8"/>
  <c r="C214" i="8"/>
  <c r="C215" i="8"/>
  <c r="C216" i="8"/>
  <c r="C217" i="8"/>
  <c r="C218" i="8"/>
  <c r="C219" i="8"/>
  <c r="C220" i="8"/>
  <c r="C221" i="8"/>
  <c r="C222" i="8"/>
  <c r="C223" i="8"/>
  <c r="C224" i="8"/>
  <c r="C225" i="8"/>
  <c r="C226" i="8"/>
  <c r="C227" i="8"/>
  <c r="C228" i="8"/>
  <c r="C229" i="8"/>
  <c r="C230" i="8"/>
  <c r="C231" i="8"/>
  <c r="C232" i="8"/>
  <c r="C233" i="8"/>
  <c r="C234" i="8"/>
  <c r="C235" i="8"/>
  <c r="C236" i="8"/>
  <c r="C237" i="8"/>
  <c r="C238" i="8"/>
  <c r="C239" i="8"/>
  <c r="C240" i="8"/>
  <c r="C241" i="8"/>
  <c r="C242" i="8"/>
  <c r="C243" i="8"/>
  <c r="C244" i="8"/>
  <c r="C245" i="8"/>
  <c r="C246" i="8"/>
  <c r="C247" i="8"/>
  <c r="C248" i="8"/>
  <c r="C249" i="8"/>
  <c r="C250" i="8"/>
  <c r="C251" i="8"/>
  <c r="C252" i="8"/>
  <c r="C253" i="8"/>
  <c r="C254" i="8"/>
  <c r="C255" i="8"/>
  <c r="C256" i="8"/>
  <c r="C257" i="8"/>
  <c r="C258" i="8"/>
  <c r="C259" i="8"/>
  <c r="C260" i="8"/>
  <c r="C261" i="8"/>
  <c r="C262" i="8"/>
  <c r="C263" i="8"/>
  <c r="C264" i="8"/>
  <c r="C265" i="8"/>
  <c r="C266" i="8"/>
  <c r="C267" i="8"/>
  <c r="C268" i="8"/>
  <c r="C269" i="8"/>
  <c r="C270" i="8"/>
  <c r="C271" i="8"/>
  <c r="C272" i="8"/>
  <c r="C273" i="8"/>
  <c r="C274" i="8"/>
  <c r="C275" i="8"/>
  <c r="C276" i="8"/>
  <c r="C277" i="8"/>
  <c r="C278" i="8"/>
  <c r="C279" i="8"/>
  <c r="C280" i="8"/>
  <c r="C281" i="8"/>
  <c r="C282" i="8"/>
  <c r="C283" i="8"/>
  <c r="C284" i="8"/>
  <c r="C285" i="8"/>
  <c r="C286" i="8"/>
  <c r="C287" i="8"/>
  <c r="C288" i="8"/>
  <c r="C289" i="8"/>
  <c r="C290" i="8"/>
  <c r="C291" i="8"/>
  <c r="C292" i="8"/>
  <c r="C293" i="8"/>
  <c r="C294" i="8"/>
  <c r="C295" i="8"/>
  <c r="C296" i="8"/>
  <c r="C297" i="8"/>
  <c r="C298" i="8"/>
  <c r="Q6" i="7" l="1"/>
  <c r="R299" i="7" l="1"/>
  <c r="R300" i="7"/>
  <c r="R301" i="7"/>
  <c r="R302" i="7"/>
  <c r="R303" i="7"/>
  <c r="R304" i="7"/>
  <c r="R305" i="7"/>
  <c r="R306" i="7"/>
  <c r="R307" i="7"/>
  <c r="R308" i="7"/>
  <c r="R309" i="7"/>
  <c r="R310" i="7"/>
  <c r="R311" i="7"/>
  <c r="R312" i="7"/>
  <c r="R313" i="7"/>
  <c r="R314" i="7"/>
  <c r="R315" i="7"/>
  <c r="R316" i="7"/>
  <c r="R317" i="7"/>
  <c r="R318" i="7"/>
  <c r="R319" i="7"/>
  <c r="R320" i="7"/>
  <c r="R321" i="7"/>
  <c r="R322" i="7"/>
  <c r="R323" i="7"/>
  <c r="R324" i="7"/>
  <c r="R325" i="7"/>
  <c r="R326" i="7"/>
  <c r="R327" i="7"/>
  <c r="R328" i="7"/>
  <c r="R329" i="7"/>
  <c r="R330" i="7"/>
  <c r="R331" i="7"/>
  <c r="R332" i="7"/>
  <c r="R333" i="7"/>
  <c r="R334" i="7"/>
  <c r="R335" i="7"/>
  <c r="R336" i="7"/>
  <c r="R337" i="7"/>
  <c r="R338" i="7"/>
  <c r="R339" i="7"/>
  <c r="R340" i="7"/>
  <c r="R341" i="7"/>
  <c r="R342" i="7"/>
  <c r="R343" i="7"/>
  <c r="R344" i="7"/>
  <c r="R345" i="7"/>
  <c r="R346" i="7"/>
  <c r="R347" i="7"/>
  <c r="R348" i="7"/>
  <c r="R349" i="7"/>
  <c r="R350" i="7"/>
  <c r="R351" i="7"/>
  <c r="R352" i="7"/>
  <c r="R353" i="7"/>
  <c r="R354" i="7"/>
  <c r="R355" i="7"/>
  <c r="R356" i="7"/>
  <c r="R357" i="7"/>
  <c r="R358" i="7"/>
  <c r="R359" i="7"/>
  <c r="R360" i="7"/>
  <c r="R361" i="7"/>
  <c r="R362" i="7"/>
  <c r="R363" i="7"/>
  <c r="R364" i="7"/>
  <c r="R365" i="7"/>
  <c r="R366" i="7"/>
  <c r="R367" i="7"/>
  <c r="R368" i="7"/>
  <c r="R369" i="7"/>
  <c r="R370" i="7"/>
  <c r="R371" i="7"/>
  <c r="R372" i="7"/>
  <c r="R373" i="7"/>
  <c r="F8" i="7" l="1"/>
  <c r="I8" i="7" s="1"/>
  <c r="F9" i="7"/>
  <c r="I9" i="7" s="1"/>
  <c r="F10" i="7"/>
  <c r="I10" i="7" s="1"/>
  <c r="F11" i="7"/>
  <c r="I11" i="7" s="1"/>
  <c r="F12" i="7"/>
  <c r="I12" i="7" s="1"/>
  <c r="F13" i="7"/>
  <c r="I13" i="7" s="1"/>
  <c r="F14" i="7"/>
  <c r="I14" i="7" s="1"/>
  <c r="F15" i="7"/>
  <c r="I15" i="7" s="1"/>
  <c r="F16" i="7"/>
  <c r="I16" i="7" s="1"/>
  <c r="F17" i="7"/>
  <c r="I17" i="7" s="1"/>
  <c r="F18" i="7"/>
  <c r="I18" i="7" s="1"/>
  <c r="F19" i="7"/>
  <c r="I19" i="7" s="1"/>
  <c r="F20" i="7"/>
  <c r="I20" i="7" s="1"/>
  <c r="F21" i="7"/>
  <c r="I21" i="7" s="1"/>
  <c r="F22" i="7"/>
  <c r="I22" i="7" s="1"/>
  <c r="F23" i="7"/>
  <c r="I23" i="7" s="1"/>
  <c r="F24" i="7"/>
  <c r="I24" i="7" s="1"/>
  <c r="F25" i="7"/>
  <c r="I25" i="7" s="1"/>
  <c r="F26" i="7"/>
  <c r="I26" i="7" s="1"/>
  <c r="F27" i="7"/>
  <c r="I27" i="7" s="1"/>
  <c r="F28" i="7"/>
  <c r="I28" i="7" s="1"/>
  <c r="F29" i="7"/>
  <c r="I29" i="7" s="1"/>
  <c r="F30" i="7"/>
  <c r="I30" i="7" s="1"/>
  <c r="F31" i="7"/>
  <c r="I31" i="7" s="1"/>
  <c r="F32" i="7"/>
  <c r="I32" i="7" s="1"/>
  <c r="F33" i="7"/>
  <c r="I33" i="7" s="1"/>
  <c r="F34" i="7"/>
  <c r="I34" i="7" s="1"/>
  <c r="F35" i="7"/>
  <c r="I35" i="7" s="1"/>
  <c r="F36" i="7"/>
  <c r="I36" i="7" s="1"/>
  <c r="F37" i="7"/>
  <c r="I37" i="7" s="1"/>
  <c r="F38" i="7"/>
  <c r="I38" i="7" s="1"/>
  <c r="F39" i="7"/>
  <c r="I39" i="7" s="1"/>
  <c r="F40" i="7"/>
  <c r="I40" i="7" s="1"/>
  <c r="F41" i="7"/>
  <c r="I41" i="7" s="1"/>
  <c r="F42" i="7"/>
  <c r="I42" i="7" s="1"/>
  <c r="F43" i="7"/>
  <c r="I43" i="7" s="1"/>
  <c r="F44" i="7"/>
  <c r="I44" i="7" s="1"/>
  <c r="F45" i="7"/>
  <c r="I45" i="7" s="1"/>
  <c r="F46" i="7"/>
  <c r="I46" i="7" s="1"/>
  <c r="F47" i="7"/>
  <c r="I47" i="7" s="1"/>
  <c r="F48" i="7"/>
  <c r="I48" i="7" s="1"/>
  <c r="F49" i="7"/>
  <c r="I49" i="7" s="1"/>
  <c r="F50" i="7"/>
  <c r="I50" i="7" s="1"/>
  <c r="F51" i="7"/>
  <c r="I51" i="7" s="1"/>
  <c r="F52" i="7"/>
  <c r="I52" i="7" s="1"/>
  <c r="F53" i="7"/>
  <c r="I53" i="7" s="1"/>
  <c r="F54" i="7"/>
  <c r="I54" i="7" s="1"/>
  <c r="F55" i="7"/>
  <c r="I55" i="7" s="1"/>
  <c r="F56" i="7"/>
  <c r="I56" i="7" s="1"/>
  <c r="F57" i="7"/>
  <c r="I57" i="7" s="1"/>
  <c r="F58" i="7"/>
  <c r="I58" i="7" s="1"/>
  <c r="F59" i="7"/>
  <c r="I59" i="7" s="1"/>
  <c r="F60" i="7"/>
  <c r="I60" i="7" s="1"/>
  <c r="F61" i="7"/>
  <c r="I61" i="7" s="1"/>
  <c r="F62" i="7"/>
  <c r="I62" i="7" s="1"/>
  <c r="F63" i="7"/>
  <c r="I63" i="7" s="1"/>
  <c r="F64" i="7"/>
  <c r="I64" i="7" s="1"/>
  <c r="F65" i="7"/>
  <c r="I65" i="7" s="1"/>
  <c r="F66" i="7"/>
  <c r="I66" i="7" s="1"/>
  <c r="F67" i="7"/>
  <c r="I67" i="7" s="1"/>
  <c r="F68" i="7"/>
  <c r="I68" i="7" s="1"/>
  <c r="F69" i="7"/>
  <c r="I69" i="7" s="1"/>
  <c r="F70" i="7"/>
  <c r="I70" i="7" s="1"/>
  <c r="F71" i="7"/>
  <c r="I71" i="7" s="1"/>
  <c r="F72" i="7"/>
  <c r="I72" i="7" s="1"/>
  <c r="F73" i="7"/>
  <c r="I73" i="7" s="1"/>
  <c r="F74" i="7"/>
  <c r="I74" i="7" s="1"/>
  <c r="F75" i="7"/>
  <c r="I75" i="7" s="1"/>
  <c r="F76" i="7"/>
  <c r="I76" i="7" s="1"/>
  <c r="F77" i="7"/>
  <c r="I77" i="7" s="1"/>
  <c r="F78" i="7"/>
  <c r="I78" i="7" s="1"/>
  <c r="F79" i="7"/>
  <c r="I79" i="7" s="1"/>
  <c r="F80" i="7"/>
  <c r="I80" i="7" s="1"/>
  <c r="F81" i="7"/>
  <c r="I81" i="7" s="1"/>
  <c r="F82" i="7"/>
  <c r="I82" i="7" s="1"/>
  <c r="F83" i="7"/>
  <c r="I83" i="7" s="1"/>
  <c r="F84" i="7"/>
  <c r="I84" i="7" s="1"/>
  <c r="F85" i="7"/>
  <c r="I85" i="7" s="1"/>
  <c r="F86" i="7"/>
  <c r="I86" i="7" s="1"/>
  <c r="F87" i="7"/>
  <c r="I87" i="7" s="1"/>
  <c r="F88" i="7"/>
  <c r="I88" i="7" s="1"/>
  <c r="F89" i="7"/>
  <c r="I89" i="7" s="1"/>
  <c r="F90" i="7"/>
  <c r="I90" i="7" s="1"/>
  <c r="F91" i="7"/>
  <c r="I91" i="7" s="1"/>
  <c r="F92" i="7"/>
  <c r="I92" i="7" s="1"/>
  <c r="F93" i="7"/>
  <c r="I93" i="7" s="1"/>
  <c r="F94" i="7"/>
  <c r="I94" i="7" s="1"/>
  <c r="F95" i="7"/>
  <c r="I95" i="7" s="1"/>
  <c r="F96" i="7"/>
  <c r="I96" i="7" s="1"/>
  <c r="F97" i="7"/>
  <c r="I97" i="7" s="1"/>
  <c r="F98" i="7"/>
  <c r="I98" i="7" s="1"/>
  <c r="F99" i="7"/>
  <c r="I99" i="7" s="1"/>
  <c r="F100" i="7"/>
  <c r="I100" i="7" s="1"/>
  <c r="F101" i="7"/>
  <c r="I101" i="7" s="1"/>
  <c r="F102" i="7"/>
  <c r="I102" i="7" s="1"/>
  <c r="F103" i="7"/>
  <c r="I103" i="7" s="1"/>
  <c r="F104" i="7"/>
  <c r="I104" i="7" s="1"/>
  <c r="F105" i="7"/>
  <c r="I105" i="7" s="1"/>
  <c r="F106" i="7"/>
  <c r="I106" i="7" s="1"/>
  <c r="F107" i="7"/>
  <c r="I107" i="7" s="1"/>
  <c r="F108" i="7"/>
  <c r="I108" i="7" s="1"/>
  <c r="F109" i="7"/>
  <c r="I109" i="7" s="1"/>
  <c r="F110" i="7"/>
  <c r="I110" i="7" s="1"/>
  <c r="F111" i="7"/>
  <c r="I111" i="7" s="1"/>
  <c r="F112" i="7"/>
  <c r="I112" i="7" s="1"/>
  <c r="F113" i="7"/>
  <c r="I113" i="7" s="1"/>
  <c r="F114" i="7"/>
  <c r="I114" i="7" s="1"/>
  <c r="F115" i="7"/>
  <c r="I115" i="7" s="1"/>
  <c r="F116" i="7"/>
  <c r="I116" i="7" s="1"/>
  <c r="F117" i="7"/>
  <c r="I117" i="7" s="1"/>
  <c r="F118" i="7"/>
  <c r="I118" i="7" s="1"/>
  <c r="F119" i="7"/>
  <c r="I119" i="7" s="1"/>
  <c r="F120" i="7"/>
  <c r="I120" i="7" s="1"/>
  <c r="F121" i="7"/>
  <c r="I121" i="7" s="1"/>
  <c r="F122" i="7"/>
  <c r="I122" i="7" s="1"/>
  <c r="F123" i="7"/>
  <c r="I123" i="7" s="1"/>
  <c r="F124" i="7"/>
  <c r="I124" i="7" s="1"/>
  <c r="F125" i="7"/>
  <c r="I125" i="7" s="1"/>
  <c r="F126" i="7"/>
  <c r="I126" i="7" s="1"/>
  <c r="F127" i="7"/>
  <c r="I127" i="7" s="1"/>
  <c r="F128" i="7"/>
  <c r="I128" i="7" s="1"/>
  <c r="F129" i="7"/>
  <c r="I129" i="7" s="1"/>
  <c r="F130" i="7"/>
  <c r="I130" i="7" s="1"/>
  <c r="F131" i="7"/>
  <c r="I131" i="7" s="1"/>
  <c r="F132" i="7"/>
  <c r="I132" i="7" s="1"/>
  <c r="F133" i="7"/>
  <c r="I133" i="7" s="1"/>
  <c r="F134" i="7"/>
  <c r="I134" i="7" s="1"/>
  <c r="F135" i="7"/>
  <c r="I135" i="7" s="1"/>
  <c r="F136" i="7"/>
  <c r="I136" i="7" s="1"/>
  <c r="F137" i="7"/>
  <c r="I137" i="7" s="1"/>
  <c r="F138" i="7"/>
  <c r="I138" i="7" s="1"/>
  <c r="F139" i="7"/>
  <c r="I139" i="7" s="1"/>
  <c r="F140" i="7"/>
  <c r="I140" i="7" s="1"/>
  <c r="F141" i="7"/>
  <c r="I141" i="7" s="1"/>
  <c r="F142" i="7"/>
  <c r="I142" i="7" s="1"/>
  <c r="F143" i="7"/>
  <c r="I143" i="7" s="1"/>
  <c r="F144" i="7"/>
  <c r="I144" i="7" s="1"/>
  <c r="F145" i="7"/>
  <c r="I145" i="7" s="1"/>
  <c r="F146" i="7"/>
  <c r="I146" i="7" s="1"/>
  <c r="F147" i="7"/>
  <c r="I147" i="7" s="1"/>
  <c r="F148" i="7"/>
  <c r="I148" i="7" s="1"/>
  <c r="F149" i="7"/>
  <c r="I149" i="7" s="1"/>
  <c r="F150" i="7"/>
  <c r="I150" i="7" s="1"/>
  <c r="F151" i="7"/>
  <c r="I151" i="7" s="1"/>
  <c r="F152" i="7"/>
  <c r="I152" i="7" s="1"/>
  <c r="F153" i="7"/>
  <c r="I153" i="7" s="1"/>
  <c r="F154" i="7"/>
  <c r="I154" i="7" s="1"/>
  <c r="F155" i="7"/>
  <c r="I155" i="7" s="1"/>
  <c r="F156" i="7"/>
  <c r="I156" i="7" s="1"/>
  <c r="F157" i="7"/>
  <c r="I157" i="7" s="1"/>
  <c r="F158" i="7"/>
  <c r="I158" i="7" s="1"/>
  <c r="F159" i="7"/>
  <c r="I159" i="7" s="1"/>
  <c r="F160" i="7"/>
  <c r="I160" i="7" s="1"/>
  <c r="F161" i="7"/>
  <c r="I161" i="7" s="1"/>
  <c r="L161" i="7" s="1"/>
  <c r="F162" i="7"/>
  <c r="I162" i="7" s="1"/>
  <c r="F163" i="7"/>
  <c r="I163" i="7" s="1"/>
  <c r="F164" i="7"/>
  <c r="I164" i="7" s="1"/>
  <c r="F165" i="7"/>
  <c r="I165" i="7" s="1"/>
  <c r="F166" i="7"/>
  <c r="I166" i="7" s="1"/>
  <c r="F167" i="7"/>
  <c r="I167" i="7" s="1"/>
  <c r="F168" i="7"/>
  <c r="I168" i="7" s="1"/>
  <c r="F169" i="7"/>
  <c r="I169" i="7" s="1"/>
  <c r="F170" i="7"/>
  <c r="I170" i="7" s="1"/>
  <c r="F171" i="7"/>
  <c r="I171" i="7" s="1"/>
  <c r="F172" i="7"/>
  <c r="I172" i="7" s="1"/>
  <c r="F173" i="7"/>
  <c r="I173" i="7" s="1"/>
  <c r="F174" i="7"/>
  <c r="I174" i="7" s="1"/>
  <c r="F175" i="7"/>
  <c r="I175" i="7" s="1"/>
  <c r="F176" i="7"/>
  <c r="I176" i="7" s="1"/>
  <c r="F177" i="7"/>
  <c r="I177" i="7" s="1"/>
  <c r="F178" i="7"/>
  <c r="I178" i="7" s="1"/>
  <c r="F179" i="7"/>
  <c r="I179" i="7" s="1"/>
  <c r="F180" i="7"/>
  <c r="I180" i="7" s="1"/>
  <c r="F181" i="7"/>
  <c r="I181" i="7" s="1"/>
  <c r="F182" i="7"/>
  <c r="I182" i="7" s="1"/>
  <c r="F183" i="7"/>
  <c r="I183" i="7" s="1"/>
  <c r="F184" i="7"/>
  <c r="I184" i="7" s="1"/>
  <c r="F186" i="7"/>
  <c r="I186" i="7" s="1"/>
  <c r="F187" i="7"/>
  <c r="I187" i="7" s="1"/>
  <c r="F188" i="7"/>
  <c r="I188" i="7" s="1"/>
  <c r="F189" i="7"/>
  <c r="I189" i="7" s="1"/>
  <c r="F190" i="7"/>
  <c r="I190" i="7" s="1"/>
  <c r="F191" i="7"/>
  <c r="I191" i="7" s="1"/>
  <c r="F192" i="7"/>
  <c r="I192" i="7" s="1"/>
  <c r="F193" i="7"/>
  <c r="I193" i="7" s="1"/>
  <c r="F194" i="7"/>
  <c r="I194" i="7" s="1"/>
  <c r="F195" i="7"/>
  <c r="I195" i="7" s="1"/>
  <c r="F196" i="7"/>
  <c r="I196" i="7" s="1"/>
  <c r="F197" i="7"/>
  <c r="I197" i="7" s="1"/>
  <c r="F198" i="7"/>
  <c r="I198" i="7" s="1"/>
  <c r="F199" i="7"/>
  <c r="I199" i="7" s="1"/>
  <c r="F200" i="7"/>
  <c r="I200" i="7" s="1"/>
  <c r="F201" i="7"/>
  <c r="I201" i="7" s="1"/>
  <c r="F202" i="7"/>
  <c r="I202" i="7" s="1"/>
  <c r="F203" i="7"/>
  <c r="I203" i="7" s="1"/>
  <c r="F204" i="7"/>
  <c r="I204" i="7" s="1"/>
  <c r="F205" i="7"/>
  <c r="I205" i="7" s="1"/>
  <c r="F206" i="7"/>
  <c r="I206" i="7" s="1"/>
  <c r="F207" i="7"/>
  <c r="I207" i="7" s="1"/>
  <c r="F208" i="7"/>
  <c r="I208" i="7" s="1"/>
  <c r="F209" i="7"/>
  <c r="I209" i="7" s="1"/>
  <c r="F210" i="7"/>
  <c r="I210" i="7" s="1"/>
  <c r="F211" i="7"/>
  <c r="I211" i="7" s="1"/>
  <c r="F212" i="7"/>
  <c r="I212" i="7" s="1"/>
  <c r="F213" i="7"/>
  <c r="I213" i="7" s="1"/>
  <c r="F214" i="7"/>
  <c r="I214" i="7" s="1"/>
  <c r="F215" i="7"/>
  <c r="I215" i="7" s="1"/>
  <c r="F216" i="7"/>
  <c r="I216" i="7" s="1"/>
  <c r="F217" i="7"/>
  <c r="I217" i="7" s="1"/>
  <c r="F218" i="7"/>
  <c r="I218" i="7" s="1"/>
  <c r="F219" i="7"/>
  <c r="I219" i="7" s="1"/>
  <c r="F220" i="7"/>
  <c r="I220" i="7" s="1"/>
  <c r="F221" i="7"/>
  <c r="I221" i="7" s="1"/>
  <c r="F222" i="7"/>
  <c r="I222" i="7" s="1"/>
  <c r="F223" i="7"/>
  <c r="I223" i="7" s="1"/>
  <c r="F224" i="7"/>
  <c r="I224" i="7" s="1"/>
  <c r="F225" i="7"/>
  <c r="I225" i="7" s="1"/>
  <c r="F226" i="7"/>
  <c r="I226" i="7" s="1"/>
  <c r="F227" i="7"/>
  <c r="I227" i="7" s="1"/>
  <c r="F228" i="7"/>
  <c r="I228" i="7" s="1"/>
  <c r="F229" i="7"/>
  <c r="I229" i="7" s="1"/>
  <c r="F230" i="7"/>
  <c r="I230" i="7" s="1"/>
  <c r="F231" i="7"/>
  <c r="I231" i="7" s="1"/>
  <c r="F232" i="7"/>
  <c r="I232" i="7" s="1"/>
  <c r="F233" i="7"/>
  <c r="I233" i="7" s="1"/>
  <c r="F234" i="7"/>
  <c r="I234" i="7" s="1"/>
  <c r="F235" i="7"/>
  <c r="I235" i="7" s="1"/>
  <c r="F236" i="7"/>
  <c r="I236" i="7" s="1"/>
  <c r="F237" i="7"/>
  <c r="I237" i="7" s="1"/>
  <c r="F238" i="7"/>
  <c r="I238" i="7" s="1"/>
  <c r="F239" i="7"/>
  <c r="I239" i="7" s="1"/>
  <c r="F240" i="7"/>
  <c r="I240" i="7" s="1"/>
  <c r="F241" i="7"/>
  <c r="I241" i="7" s="1"/>
  <c r="F242" i="7"/>
  <c r="I242" i="7" s="1"/>
  <c r="F243" i="7"/>
  <c r="I243" i="7" s="1"/>
  <c r="F244" i="7"/>
  <c r="I244" i="7" s="1"/>
  <c r="F245" i="7"/>
  <c r="I245" i="7" s="1"/>
  <c r="F246" i="7"/>
  <c r="I246" i="7" s="1"/>
  <c r="F247" i="7"/>
  <c r="I247" i="7" s="1"/>
  <c r="F248" i="7"/>
  <c r="I248" i="7" s="1"/>
  <c r="F249" i="7"/>
  <c r="I249" i="7" s="1"/>
  <c r="F250" i="7"/>
  <c r="I250" i="7" s="1"/>
  <c r="F251" i="7"/>
  <c r="I251" i="7" s="1"/>
  <c r="F252" i="7"/>
  <c r="I252" i="7" s="1"/>
  <c r="F253" i="7"/>
  <c r="I253" i="7" s="1"/>
  <c r="F254" i="7"/>
  <c r="I254" i="7" s="1"/>
  <c r="F255" i="7"/>
  <c r="I255" i="7" s="1"/>
  <c r="F256" i="7"/>
  <c r="I256" i="7" s="1"/>
  <c r="F257" i="7"/>
  <c r="I257" i="7" s="1"/>
  <c r="F258" i="7"/>
  <c r="I258" i="7" s="1"/>
  <c r="F259" i="7"/>
  <c r="I259" i="7" s="1"/>
  <c r="F260" i="7"/>
  <c r="I260" i="7" s="1"/>
  <c r="F261" i="7"/>
  <c r="I261" i="7" s="1"/>
  <c r="F262" i="7"/>
  <c r="I262" i="7" s="1"/>
  <c r="F263" i="7"/>
  <c r="I263" i="7" s="1"/>
  <c r="F264" i="7"/>
  <c r="I264" i="7" s="1"/>
  <c r="F265" i="7"/>
  <c r="I265" i="7" s="1"/>
  <c r="F266" i="7"/>
  <c r="I266" i="7" s="1"/>
  <c r="F267" i="7"/>
  <c r="I267" i="7" s="1"/>
  <c r="F268" i="7"/>
  <c r="I268" i="7" s="1"/>
  <c r="F269" i="7"/>
  <c r="I269" i="7" s="1"/>
  <c r="F270" i="7"/>
  <c r="I270" i="7" s="1"/>
  <c r="F271" i="7"/>
  <c r="I271" i="7" s="1"/>
  <c r="F272" i="7"/>
  <c r="I272" i="7" s="1"/>
  <c r="F273" i="7"/>
  <c r="I273" i="7" s="1"/>
  <c r="F274" i="7"/>
  <c r="I274" i="7" s="1"/>
  <c r="F275" i="7"/>
  <c r="I275" i="7" s="1"/>
  <c r="F276" i="7"/>
  <c r="I276" i="7" s="1"/>
  <c r="F277" i="7"/>
  <c r="I277" i="7" s="1"/>
  <c r="F278" i="7"/>
  <c r="I278" i="7" s="1"/>
  <c r="F279" i="7"/>
  <c r="I279" i="7" s="1"/>
  <c r="F280" i="7"/>
  <c r="I280" i="7" s="1"/>
  <c r="F281" i="7"/>
  <c r="I281" i="7" s="1"/>
  <c r="F282" i="7"/>
  <c r="I282" i="7" s="1"/>
  <c r="F283" i="7"/>
  <c r="I283" i="7" s="1"/>
  <c r="F284" i="7"/>
  <c r="I284" i="7" s="1"/>
  <c r="F285" i="7"/>
  <c r="I285" i="7" s="1"/>
  <c r="F286" i="7"/>
  <c r="I286" i="7" s="1"/>
  <c r="F287" i="7"/>
  <c r="I287" i="7" s="1"/>
  <c r="F288" i="7"/>
  <c r="I288" i="7" s="1"/>
  <c r="F289" i="7"/>
  <c r="I289" i="7" s="1"/>
  <c r="F290" i="7"/>
  <c r="I290" i="7" s="1"/>
  <c r="F291" i="7"/>
  <c r="I291" i="7" s="1"/>
  <c r="F292" i="7"/>
  <c r="I292" i="7" s="1"/>
  <c r="F293" i="7"/>
  <c r="I293" i="7" s="1"/>
  <c r="F294" i="7"/>
  <c r="I294" i="7" s="1"/>
  <c r="F295" i="7"/>
  <c r="I295" i="7" s="1"/>
  <c r="F296" i="7"/>
  <c r="I296" i="7" s="1"/>
  <c r="F297" i="7"/>
  <c r="I297" i="7" s="1"/>
  <c r="F298" i="7"/>
  <c r="I298" i="7" s="1"/>
  <c r="F7" i="7"/>
  <c r="U9" i="10" l="1"/>
  <c r="J8" i="7" s="1"/>
  <c r="L8" i="7" s="1"/>
  <c r="U8" i="10"/>
  <c r="J7" i="7" l="1"/>
  <c r="L7" i="7"/>
  <c r="M7" i="10" l="1"/>
  <c r="J20" i="12" l="1"/>
  <c r="K20" i="12" s="1"/>
  <c r="J28" i="12"/>
  <c r="K28" i="12" s="1"/>
  <c r="J36" i="12"/>
  <c r="K36" i="12" s="1"/>
  <c r="J44" i="12"/>
  <c r="K44" i="12" s="1"/>
  <c r="J52" i="12"/>
  <c r="K52" i="12" s="1"/>
  <c r="J60" i="12"/>
  <c r="K60" i="12" s="1"/>
  <c r="J68" i="12"/>
  <c r="K68" i="12" s="1"/>
  <c r="J76" i="12"/>
  <c r="K76" i="12" s="1"/>
  <c r="J84" i="12"/>
  <c r="K84" i="12" s="1"/>
  <c r="J92" i="12"/>
  <c r="K92" i="12" s="1"/>
  <c r="J100" i="12"/>
  <c r="K100" i="12" s="1"/>
  <c r="J108" i="12"/>
  <c r="K108" i="12" s="1"/>
  <c r="J116" i="12"/>
  <c r="K116" i="12" s="1"/>
  <c r="J124" i="12"/>
  <c r="K124" i="12" s="1"/>
  <c r="J132" i="12"/>
  <c r="K132" i="12" s="1"/>
  <c r="J140" i="12"/>
  <c r="K140" i="12" s="1"/>
  <c r="J148" i="12"/>
  <c r="K148" i="12" s="1"/>
  <c r="J156" i="12"/>
  <c r="K156" i="12" s="1"/>
  <c r="J164" i="12"/>
  <c r="K164" i="12" s="1"/>
  <c r="J172" i="12"/>
  <c r="K172" i="12" s="1"/>
  <c r="J180" i="12"/>
  <c r="K180" i="12" s="1"/>
  <c r="J188" i="12"/>
  <c r="K188" i="12" s="1"/>
  <c r="J195" i="12"/>
  <c r="K195" i="12" s="1"/>
  <c r="J203" i="12"/>
  <c r="K203" i="12" s="1"/>
  <c r="J211" i="12"/>
  <c r="K211" i="12" s="1"/>
  <c r="J219" i="12"/>
  <c r="K219" i="12" s="1"/>
  <c r="J227" i="12"/>
  <c r="K227" i="12" s="1"/>
  <c r="J235" i="12"/>
  <c r="K235" i="12" s="1"/>
  <c r="J243" i="12"/>
  <c r="K243" i="12" s="1"/>
  <c r="J251" i="12"/>
  <c r="K251" i="12" s="1"/>
  <c r="J259" i="12"/>
  <c r="K259" i="12" s="1"/>
  <c r="J267" i="12"/>
  <c r="K267" i="12" s="1"/>
  <c r="J275" i="12"/>
  <c r="K275" i="12" s="1"/>
  <c r="J283" i="12"/>
  <c r="K283" i="12" s="1"/>
  <c r="J291" i="12"/>
  <c r="K291" i="12" s="1"/>
  <c r="J299" i="12"/>
  <c r="K299" i="12" s="1"/>
  <c r="J303" i="12"/>
  <c r="K303" i="12" s="1"/>
  <c r="J13" i="12"/>
  <c r="K13" i="12" s="1"/>
  <c r="J14" i="12"/>
  <c r="K14" i="12" s="1"/>
  <c r="J15" i="12"/>
  <c r="K15" i="12" s="1"/>
  <c r="J16" i="12"/>
  <c r="K16" i="12" s="1"/>
  <c r="J17" i="12"/>
  <c r="K17" i="12" s="1"/>
  <c r="J18" i="12"/>
  <c r="K18" i="12" s="1"/>
  <c r="J19" i="12"/>
  <c r="K19" i="12" s="1"/>
  <c r="J21" i="12"/>
  <c r="K21" i="12" s="1"/>
  <c r="J22" i="12"/>
  <c r="K22" i="12" s="1"/>
  <c r="J23" i="12"/>
  <c r="K23" i="12" s="1"/>
  <c r="J24" i="12"/>
  <c r="K24" i="12" s="1"/>
  <c r="J25" i="12"/>
  <c r="K25" i="12" s="1"/>
  <c r="J26" i="12"/>
  <c r="K26" i="12" s="1"/>
  <c r="J27" i="12"/>
  <c r="K27" i="12" s="1"/>
  <c r="J29" i="12"/>
  <c r="K29" i="12" s="1"/>
  <c r="J30" i="12"/>
  <c r="K30" i="12" s="1"/>
  <c r="J31" i="12"/>
  <c r="K31" i="12" s="1"/>
  <c r="J32" i="12"/>
  <c r="K32" i="12" s="1"/>
  <c r="J33" i="12"/>
  <c r="K33" i="12" s="1"/>
  <c r="J34" i="12"/>
  <c r="K34" i="12" s="1"/>
  <c r="J35" i="12"/>
  <c r="K35" i="12" s="1"/>
  <c r="J37" i="12"/>
  <c r="K37" i="12" s="1"/>
  <c r="J38" i="12"/>
  <c r="K38" i="12" s="1"/>
  <c r="J39" i="12"/>
  <c r="K39" i="12" s="1"/>
  <c r="J40" i="12"/>
  <c r="K40" i="12" s="1"/>
  <c r="J41" i="12"/>
  <c r="K41" i="12" s="1"/>
  <c r="J42" i="12"/>
  <c r="K42" i="12" s="1"/>
  <c r="J43" i="12"/>
  <c r="K43" i="12" s="1"/>
  <c r="J45" i="12"/>
  <c r="K45" i="12" s="1"/>
  <c r="J46" i="12"/>
  <c r="K46" i="12" s="1"/>
  <c r="J47" i="12"/>
  <c r="K47" i="12" s="1"/>
  <c r="J48" i="12"/>
  <c r="K48" i="12" s="1"/>
  <c r="J49" i="12"/>
  <c r="K49" i="12" s="1"/>
  <c r="J50" i="12"/>
  <c r="K50" i="12" s="1"/>
  <c r="J51" i="12"/>
  <c r="K51" i="12" s="1"/>
  <c r="J53" i="12"/>
  <c r="K53" i="12" s="1"/>
  <c r="J54" i="12"/>
  <c r="K54" i="12" s="1"/>
  <c r="J55" i="12"/>
  <c r="K55" i="12" s="1"/>
  <c r="J56" i="12"/>
  <c r="K56" i="12" s="1"/>
  <c r="J57" i="12"/>
  <c r="K57" i="12" s="1"/>
  <c r="J58" i="12"/>
  <c r="K58" i="12" s="1"/>
  <c r="J59" i="12"/>
  <c r="K59" i="12" s="1"/>
  <c r="J61" i="12"/>
  <c r="K61" i="12" s="1"/>
  <c r="J62" i="12"/>
  <c r="K62" i="12" s="1"/>
  <c r="J63" i="12"/>
  <c r="K63" i="12" s="1"/>
  <c r="J64" i="12"/>
  <c r="K64" i="12" s="1"/>
  <c r="J65" i="12"/>
  <c r="K65" i="12" s="1"/>
  <c r="J66" i="12"/>
  <c r="K66" i="12" s="1"/>
  <c r="J67" i="12"/>
  <c r="K67" i="12" s="1"/>
  <c r="J69" i="12"/>
  <c r="K69" i="12" s="1"/>
  <c r="J70" i="12"/>
  <c r="K70" i="12" s="1"/>
  <c r="J71" i="12"/>
  <c r="K71" i="12" s="1"/>
  <c r="J72" i="12"/>
  <c r="K72" i="12" s="1"/>
  <c r="J73" i="12"/>
  <c r="K73" i="12" s="1"/>
  <c r="J74" i="12"/>
  <c r="K74" i="12" s="1"/>
  <c r="J75" i="12"/>
  <c r="K75" i="12" s="1"/>
  <c r="J77" i="12"/>
  <c r="K77" i="12" s="1"/>
  <c r="J78" i="12"/>
  <c r="K78" i="12" s="1"/>
  <c r="J79" i="12"/>
  <c r="K79" i="12" s="1"/>
  <c r="J80" i="12"/>
  <c r="K80" i="12" s="1"/>
  <c r="J81" i="12"/>
  <c r="K81" i="12" s="1"/>
  <c r="J82" i="12"/>
  <c r="K82" i="12" s="1"/>
  <c r="J83" i="12"/>
  <c r="K83" i="12" s="1"/>
  <c r="J85" i="12"/>
  <c r="K85" i="12" s="1"/>
  <c r="J86" i="12"/>
  <c r="K86" i="12" s="1"/>
  <c r="J87" i="12"/>
  <c r="K87" i="12" s="1"/>
  <c r="J88" i="12"/>
  <c r="K88" i="12" s="1"/>
  <c r="J89" i="12"/>
  <c r="K89" i="12" s="1"/>
  <c r="J90" i="12"/>
  <c r="K90" i="12" s="1"/>
  <c r="J91" i="12"/>
  <c r="K91" i="12" s="1"/>
  <c r="J93" i="12"/>
  <c r="K93" i="12" s="1"/>
  <c r="J94" i="12"/>
  <c r="K94" i="12" s="1"/>
  <c r="J95" i="12"/>
  <c r="K95" i="12" s="1"/>
  <c r="J96" i="12"/>
  <c r="K96" i="12" s="1"/>
  <c r="J97" i="12"/>
  <c r="K97" i="12" s="1"/>
  <c r="J98" i="12"/>
  <c r="K98" i="12" s="1"/>
  <c r="J99" i="12"/>
  <c r="K99" i="12" s="1"/>
  <c r="J101" i="12"/>
  <c r="K101" i="12" s="1"/>
  <c r="J102" i="12"/>
  <c r="K102" i="12" s="1"/>
  <c r="J103" i="12"/>
  <c r="K103" i="12" s="1"/>
  <c r="J104" i="12"/>
  <c r="K104" i="12" s="1"/>
  <c r="J105" i="12"/>
  <c r="K105" i="12" s="1"/>
  <c r="J106" i="12"/>
  <c r="K106" i="12" s="1"/>
  <c r="J107" i="12"/>
  <c r="K107" i="12" s="1"/>
  <c r="J109" i="12"/>
  <c r="K109" i="12" s="1"/>
  <c r="J110" i="12"/>
  <c r="K110" i="12" s="1"/>
  <c r="J111" i="12"/>
  <c r="K111" i="12" s="1"/>
  <c r="J112" i="12"/>
  <c r="K112" i="12" s="1"/>
  <c r="J113" i="12"/>
  <c r="K113" i="12" s="1"/>
  <c r="J114" i="12"/>
  <c r="K114" i="12" s="1"/>
  <c r="J115" i="12"/>
  <c r="K115" i="12" s="1"/>
  <c r="J117" i="12"/>
  <c r="K117" i="12" s="1"/>
  <c r="J118" i="12"/>
  <c r="K118" i="12" s="1"/>
  <c r="J119" i="12"/>
  <c r="K119" i="12" s="1"/>
  <c r="J120" i="12"/>
  <c r="K120" i="12" s="1"/>
  <c r="J121" i="12"/>
  <c r="K121" i="12" s="1"/>
  <c r="J122" i="12"/>
  <c r="K122" i="12" s="1"/>
  <c r="J123" i="12"/>
  <c r="K123" i="12" s="1"/>
  <c r="J125" i="12"/>
  <c r="K125" i="12" s="1"/>
  <c r="J126" i="12"/>
  <c r="K126" i="12" s="1"/>
  <c r="J127" i="12"/>
  <c r="K127" i="12" s="1"/>
  <c r="J128" i="12"/>
  <c r="K128" i="12" s="1"/>
  <c r="J129" i="12"/>
  <c r="K129" i="12" s="1"/>
  <c r="J130" i="12"/>
  <c r="K130" i="12" s="1"/>
  <c r="J131" i="12"/>
  <c r="K131" i="12" s="1"/>
  <c r="J133" i="12"/>
  <c r="K133" i="12" s="1"/>
  <c r="J134" i="12"/>
  <c r="K134" i="12" s="1"/>
  <c r="J135" i="12"/>
  <c r="K135" i="12" s="1"/>
  <c r="J136" i="12"/>
  <c r="K136" i="12" s="1"/>
  <c r="J137" i="12"/>
  <c r="K137" i="12" s="1"/>
  <c r="J138" i="12"/>
  <c r="K138" i="12" s="1"/>
  <c r="J139" i="12"/>
  <c r="K139" i="12" s="1"/>
  <c r="J141" i="12"/>
  <c r="K141" i="12" s="1"/>
  <c r="J142" i="12"/>
  <c r="K142" i="12" s="1"/>
  <c r="J143" i="12"/>
  <c r="K143" i="12" s="1"/>
  <c r="J144" i="12"/>
  <c r="K144" i="12" s="1"/>
  <c r="J145" i="12"/>
  <c r="K145" i="12" s="1"/>
  <c r="J146" i="12"/>
  <c r="K146" i="12" s="1"/>
  <c r="J147" i="12"/>
  <c r="K147" i="12" s="1"/>
  <c r="J149" i="12"/>
  <c r="K149" i="12" s="1"/>
  <c r="J150" i="12"/>
  <c r="K150" i="12" s="1"/>
  <c r="J151" i="12"/>
  <c r="K151" i="12" s="1"/>
  <c r="J152" i="12"/>
  <c r="K152" i="12" s="1"/>
  <c r="J153" i="12"/>
  <c r="K153" i="12" s="1"/>
  <c r="J154" i="12"/>
  <c r="K154" i="12" s="1"/>
  <c r="J155" i="12"/>
  <c r="K155" i="12" s="1"/>
  <c r="J157" i="12"/>
  <c r="K157" i="12" s="1"/>
  <c r="J158" i="12"/>
  <c r="K158" i="12" s="1"/>
  <c r="J159" i="12"/>
  <c r="K159" i="12" s="1"/>
  <c r="J160" i="12"/>
  <c r="K160" i="12" s="1"/>
  <c r="J161" i="12"/>
  <c r="K161" i="12" s="1"/>
  <c r="J162" i="12"/>
  <c r="K162" i="12" s="1"/>
  <c r="J163" i="12"/>
  <c r="K163" i="12" s="1"/>
  <c r="J165" i="12"/>
  <c r="K165" i="12" s="1"/>
  <c r="J166" i="12"/>
  <c r="K166" i="12" s="1"/>
  <c r="J167" i="12"/>
  <c r="K167" i="12" s="1"/>
  <c r="J168" i="12"/>
  <c r="K168" i="12" s="1"/>
  <c r="J169" i="12"/>
  <c r="K169" i="12" s="1"/>
  <c r="J170" i="12"/>
  <c r="K170" i="12" s="1"/>
  <c r="J171" i="12"/>
  <c r="K171" i="12" s="1"/>
  <c r="J173" i="12"/>
  <c r="K173" i="12" s="1"/>
  <c r="J174" i="12"/>
  <c r="K174" i="12" s="1"/>
  <c r="J175" i="12"/>
  <c r="K175" i="12" s="1"/>
  <c r="J176" i="12"/>
  <c r="K176" i="12" s="1"/>
  <c r="J177" i="12"/>
  <c r="K177" i="12" s="1"/>
  <c r="J178" i="12"/>
  <c r="K178" i="12" s="1"/>
  <c r="J179" i="12"/>
  <c r="K179" i="12" s="1"/>
  <c r="J181" i="12"/>
  <c r="K181" i="12" s="1"/>
  <c r="J182" i="12"/>
  <c r="K182" i="12" s="1"/>
  <c r="J183" i="12"/>
  <c r="K183" i="12" s="1"/>
  <c r="J184" i="12"/>
  <c r="K184" i="12" s="1"/>
  <c r="J185" i="12"/>
  <c r="K185" i="12" s="1"/>
  <c r="J186" i="12"/>
  <c r="K186" i="12" s="1"/>
  <c r="J187" i="12"/>
  <c r="K187" i="12" s="1"/>
  <c r="J189" i="12"/>
  <c r="K189" i="12" s="1"/>
  <c r="J190" i="12"/>
  <c r="K190" i="12" s="1"/>
  <c r="J191" i="12"/>
  <c r="K191" i="12" s="1"/>
  <c r="J192" i="12"/>
  <c r="K192" i="12" s="1"/>
  <c r="J193" i="12"/>
  <c r="K193" i="12" s="1"/>
  <c r="J194" i="12"/>
  <c r="K194" i="12" s="1"/>
  <c r="J196" i="12"/>
  <c r="K196" i="12" s="1"/>
  <c r="J197" i="12"/>
  <c r="K197" i="12" s="1"/>
  <c r="J198" i="12"/>
  <c r="K198" i="12" s="1"/>
  <c r="J199" i="12"/>
  <c r="K199" i="12" s="1"/>
  <c r="J200" i="12"/>
  <c r="K200" i="12" s="1"/>
  <c r="J201" i="12"/>
  <c r="K201" i="12" s="1"/>
  <c r="J202" i="12"/>
  <c r="K202" i="12" s="1"/>
  <c r="J204" i="12"/>
  <c r="K204" i="12" s="1"/>
  <c r="J205" i="12"/>
  <c r="K205" i="12" s="1"/>
  <c r="J206" i="12"/>
  <c r="K206" i="12" s="1"/>
  <c r="J207" i="12"/>
  <c r="K207" i="12" s="1"/>
  <c r="J208" i="12"/>
  <c r="K208" i="12" s="1"/>
  <c r="J209" i="12"/>
  <c r="K209" i="12" s="1"/>
  <c r="J210" i="12"/>
  <c r="K210" i="12" s="1"/>
  <c r="J212" i="12"/>
  <c r="K212" i="12" s="1"/>
  <c r="J213" i="12"/>
  <c r="K213" i="12" s="1"/>
  <c r="J214" i="12"/>
  <c r="K214" i="12" s="1"/>
  <c r="J215" i="12"/>
  <c r="K215" i="12" s="1"/>
  <c r="J216" i="12"/>
  <c r="K216" i="12" s="1"/>
  <c r="J217" i="12"/>
  <c r="K217" i="12" s="1"/>
  <c r="J218" i="12"/>
  <c r="K218" i="12" s="1"/>
  <c r="J220" i="12"/>
  <c r="K220" i="12" s="1"/>
  <c r="J221" i="12"/>
  <c r="K221" i="12" s="1"/>
  <c r="J222" i="12"/>
  <c r="K222" i="12" s="1"/>
  <c r="J223" i="12"/>
  <c r="K223" i="12" s="1"/>
  <c r="J224" i="12"/>
  <c r="K224" i="12" s="1"/>
  <c r="J225" i="12"/>
  <c r="K225" i="12" s="1"/>
  <c r="J226" i="12"/>
  <c r="K226" i="12" s="1"/>
  <c r="J228" i="12"/>
  <c r="K228" i="12" s="1"/>
  <c r="J229" i="12"/>
  <c r="K229" i="12" s="1"/>
  <c r="J230" i="12"/>
  <c r="K230" i="12" s="1"/>
  <c r="J231" i="12"/>
  <c r="K231" i="12" s="1"/>
  <c r="J232" i="12"/>
  <c r="K232" i="12" s="1"/>
  <c r="J233" i="12"/>
  <c r="K233" i="12" s="1"/>
  <c r="J234" i="12"/>
  <c r="K234" i="12" s="1"/>
  <c r="J236" i="12"/>
  <c r="K236" i="12" s="1"/>
  <c r="J237" i="12"/>
  <c r="K237" i="12" s="1"/>
  <c r="J238" i="12"/>
  <c r="K238" i="12" s="1"/>
  <c r="J239" i="12"/>
  <c r="K239" i="12" s="1"/>
  <c r="J240" i="12"/>
  <c r="K240" i="12" s="1"/>
  <c r="J241" i="12"/>
  <c r="K241" i="12" s="1"/>
  <c r="J242" i="12"/>
  <c r="K242" i="12" s="1"/>
  <c r="J244" i="12"/>
  <c r="K244" i="12" s="1"/>
  <c r="J245" i="12"/>
  <c r="K245" i="12" s="1"/>
  <c r="J246" i="12"/>
  <c r="K246" i="12" s="1"/>
  <c r="J247" i="12"/>
  <c r="K247" i="12" s="1"/>
  <c r="J248" i="12"/>
  <c r="K248" i="12" s="1"/>
  <c r="J249" i="12"/>
  <c r="K249" i="12" s="1"/>
  <c r="J250" i="12"/>
  <c r="K250" i="12" s="1"/>
  <c r="J252" i="12"/>
  <c r="K252" i="12" s="1"/>
  <c r="J253" i="12"/>
  <c r="K253" i="12" s="1"/>
  <c r="J254" i="12"/>
  <c r="K254" i="12" s="1"/>
  <c r="J255" i="12"/>
  <c r="K255" i="12" s="1"/>
  <c r="J256" i="12"/>
  <c r="K256" i="12" s="1"/>
  <c r="J257" i="12"/>
  <c r="K257" i="12" s="1"/>
  <c r="J258" i="12"/>
  <c r="K258" i="12" s="1"/>
  <c r="J260" i="12"/>
  <c r="K260" i="12" s="1"/>
  <c r="J261" i="12"/>
  <c r="K261" i="12" s="1"/>
  <c r="J262" i="12"/>
  <c r="K262" i="12" s="1"/>
  <c r="J263" i="12"/>
  <c r="K263" i="12" s="1"/>
  <c r="J264" i="12"/>
  <c r="K264" i="12" s="1"/>
  <c r="J265" i="12"/>
  <c r="K265" i="12" s="1"/>
  <c r="J266" i="12"/>
  <c r="K266" i="12" s="1"/>
  <c r="J268" i="12"/>
  <c r="K268" i="12" s="1"/>
  <c r="J269" i="12"/>
  <c r="K269" i="12" s="1"/>
  <c r="J270" i="12"/>
  <c r="K270" i="12" s="1"/>
  <c r="J271" i="12"/>
  <c r="K271" i="12" s="1"/>
  <c r="J272" i="12"/>
  <c r="K272" i="12" s="1"/>
  <c r="J273" i="12"/>
  <c r="K273" i="12" s="1"/>
  <c r="J274" i="12"/>
  <c r="K274" i="12" s="1"/>
  <c r="J276" i="12"/>
  <c r="K276" i="12" s="1"/>
  <c r="J277" i="12"/>
  <c r="K277" i="12" s="1"/>
  <c r="J278" i="12"/>
  <c r="K278" i="12" s="1"/>
  <c r="J279" i="12"/>
  <c r="K279" i="12" s="1"/>
  <c r="J280" i="12"/>
  <c r="K280" i="12" s="1"/>
  <c r="J281" i="12"/>
  <c r="K281" i="12" s="1"/>
  <c r="J282" i="12"/>
  <c r="K282" i="12" s="1"/>
  <c r="J284" i="12"/>
  <c r="K284" i="12" s="1"/>
  <c r="J285" i="12"/>
  <c r="K285" i="12" s="1"/>
  <c r="J286" i="12"/>
  <c r="K286" i="12" s="1"/>
  <c r="J287" i="12"/>
  <c r="K287" i="12" s="1"/>
  <c r="J288" i="12"/>
  <c r="K288" i="12" s="1"/>
  <c r="J289" i="12"/>
  <c r="K289" i="12" s="1"/>
  <c r="J290" i="12"/>
  <c r="K290" i="12" s="1"/>
  <c r="J292" i="12"/>
  <c r="K292" i="12" s="1"/>
  <c r="J293" i="12"/>
  <c r="K293" i="12" s="1"/>
  <c r="J294" i="12"/>
  <c r="K294" i="12" s="1"/>
  <c r="J295" i="12"/>
  <c r="K295" i="12" s="1"/>
  <c r="J296" i="12"/>
  <c r="K296" i="12" s="1"/>
  <c r="J297" i="12"/>
  <c r="K297" i="12" s="1"/>
  <c r="J298" i="12"/>
  <c r="K298" i="12" s="1"/>
  <c r="J300" i="12"/>
  <c r="K300" i="12" s="1"/>
  <c r="J301" i="12"/>
  <c r="K301" i="12" s="1"/>
  <c r="J302" i="12"/>
  <c r="K302" i="12" s="1"/>
  <c r="K12" i="12"/>
  <c r="U10" i="10" l="1"/>
  <c r="U11" i="10"/>
  <c r="J10" i="7" s="1"/>
  <c r="L10" i="7" s="1"/>
  <c r="U12" i="10"/>
  <c r="J11" i="7" s="1"/>
  <c r="L11" i="7" s="1"/>
  <c r="U13" i="10"/>
  <c r="J12" i="7" s="1"/>
  <c r="L12" i="7" s="1"/>
  <c r="U14" i="10"/>
  <c r="J13" i="7" s="1"/>
  <c r="L13" i="7" s="1"/>
  <c r="U15" i="10"/>
  <c r="J14" i="7" s="1"/>
  <c r="L14" i="7" s="1"/>
  <c r="U16" i="10"/>
  <c r="J15" i="7" s="1"/>
  <c r="L15" i="7" s="1"/>
  <c r="U17" i="10"/>
  <c r="J16" i="7" s="1"/>
  <c r="L16" i="7" s="1"/>
  <c r="U18" i="10"/>
  <c r="J17" i="7" s="1"/>
  <c r="L17" i="7" s="1"/>
  <c r="U19" i="10"/>
  <c r="J18" i="7" s="1"/>
  <c r="L18" i="7" s="1"/>
  <c r="U20" i="10"/>
  <c r="J19" i="7" s="1"/>
  <c r="L19" i="7" s="1"/>
  <c r="U21" i="10"/>
  <c r="J20" i="7" s="1"/>
  <c r="L20" i="7" s="1"/>
  <c r="U22" i="10"/>
  <c r="J21" i="7" s="1"/>
  <c r="L21" i="7" s="1"/>
  <c r="U23" i="10"/>
  <c r="J22" i="7" s="1"/>
  <c r="L22" i="7" s="1"/>
  <c r="U24" i="10"/>
  <c r="J23" i="7" s="1"/>
  <c r="L23" i="7" s="1"/>
  <c r="U25" i="10"/>
  <c r="J24" i="7" s="1"/>
  <c r="L24" i="7" s="1"/>
  <c r="U26" i="10"/>
  <c r="J25" i="7" s="1"/>
  <c r="L25" i="7" s="1"/>
  <c r="U27" i="10"/>
  <c r="J26" i="7" s="1"/>
  <c r="L26" i="7" s="1"/>
  <c r="U28" i="10"/>
  <c r="J27" i="7" s="1"/>
  <c r="L27" i="7" s="1"/>
  <c r="U29" i="10"/>
  <c r="J28" i="7" s="1"/>
  <c r="L28" i="7" s="1"/>
  <c r="U30" i="10"/>
  <c r="J29" i="7" s="1"/>
  <c r="L29" i="7" s="1"/>
  <c r="U31" i="10"/>
  <c r="J30" i="7" s="1"/>
  <c r="L30" i="7" s="1"/>
  <c r="U32" i="10"/>
  <c r="J31" i="7" s="1"/>
  <c r="L31" i="7" s="1"/>
  <c r="U33" i="10"/>
  <c r="J32" i="7" s="1"/>
  <c r="L32" i="7" s="1"/>
  <c r="U34" i="10"/>
  <c r="J33" i="7" s="1"/>
  <c r="L33" i="7" s="1"/>
  <c r="U35" i="10"/>
  <c r="J34" i="7" s="1"/>
  <c r="L34" i="7" s="1"/>
  <c r="U36" i="10"/>
  <c r="J35" i="7" s="1"/>
  <c r="L35" i="7" s="1"/>
  <c r="U37" i="10"/>
  <c r="J36" i="7" s="1"/>
  <c r="L36" i="7" s="1"/>
  <c r="U38" i="10"/>
  <c r="J37" i="7" s="1"/>
  <c r="L37" i="7" s="1"/>
  <c r="U39" i="10"/>
  <c r="J38" i="7" s="1"/>
  <c r="L38" i="7" s="1"/>
  <c r="U40" i="10"/>
  <c r="J39" i="7" s="1"/>
  <c r="L39" i="7" s="1"/>
  <c r="U41" i="10"/>
  <c r="J40" i="7" s="1"/>
  <c r="L40" i="7" s="1"/>
  <c r="U42" i="10"/>
  <c r="J41" i="7" s="1"/>
  <c r="L41" i="7" s="1"/>
  <c r="U43" i="10"/>
  <c r="J42" i="7" s="1"/>
  <c r="L42" i="7" s="1"/>
  <c r="U44" i="10"/>
  <c r="J43" i="7" s="1"/>
  <c r="L43" i="7" s="1"/>
  <c r="U45" i="10"/>
  <c r="J44" i="7" s="1"/>
  <c r="L44" i="7" s="1"/>
  <c r="U46" i="10"/>
  <c r="J45" i="7" s="1"/>
  <c r="L45" i="7" s="1"/>
  <c r="U47" i="10"/>
  <c r="J46" i="7" s="1"/>
  <c r="L46" i="7" s="1"/>
  <c r="U48" i="10"/>
  <c r="J47" i="7" s="1"/>
  <c r="L47" i="7" s="1"/>
  <c r="U49" i="10"/>
  <c r="J48" i="7" s="1"/>
  <c r="L48" i="7" s="1"/>
  <c r="U50" i="10"/>
  <c r="J49" i="7" s="1"/>
  <c r="L49" i="7" s="1"/>
  <c r="U51" i="10"/>
  <c r="J50" i="7" s="1"/>
  <c r="L50" i="7" s="1"/>
  <c r="U52" i="10"/>
  <c r="J51" i="7" s="1"/>
  <c r="L51" i="7" s="1"/>
  <c r="U53" i="10"/>
  <c r="J52" i="7" s="1"/>
  <c r="L52" i="7" s="1"/>
  <c r="U54" i="10"/>
  <c r="J53" i="7" s="1"/>
  <c r="L53" i="7" s="1"/>
  <c r="U55" i="10"/>
  <c r="J54" i="7" s="1"/>
  <c r="L54" i="7" s="1"/>
  <c r="U56" i="10"/>
  <c r="J55" i="7" s="1"/>
  <c r="L55" i="7" s="1"/>
  <c r="U57" i="10"/>
  <c r="J56" i="7" s="1"/>
  <c r="L56" i="7" s="1"/>
  <c r="U58" i="10"/>
  <c r="J57" i="7" s="1"/>
  <c r="L57" i="7" s="1"/>
  <c r="U59" i="10"/>
  <c r="J58" i="7" s="1"/>
  <c r="L58" i="7" s="1"/>
  <c r="U60" i="10"/>
  <c r="J59" i="7" s="1"/>
  <c r="L59" i="7" s="1"/>
  <c r="U61" i="10"/>
  <c r="J60" i="7" s="1"/>
  <c r="L60" i="7" s="1"/>
  <c r="U62" i="10"/>
  <c r="J61" i="7" s="1"/>
  <c r="L61" i="7" s="1"/>
  <c r="U63" i="10"/>
  <c r="J62" i="7" s="1"/>
  <c r="L62" i="7" s="1"/>
  <c r="U64" i="10"/>
  <c r="J63" i="7" s="1"/>
  <c r="L63" i="7" s="1"/>
  <c r="U65" i="10"/>
  <c r="J64" i="7" s="1"/>
  <c r="L64" i="7" s="1"/>
  <c r="U66" i="10"/>
  <c r="J65" i="7" s="1"/>
  <c r="L65" i="7" s="1"/>
  <c r="U67" i="10"/>
  <c r="J66" i="7" s="1"/>
  <c r="L66" i="7" s="1"/>
  <c r="U68" i="10"/>
  <c r="J67" i="7" s="1"/>
  <c r="L67" i="7" s="1"/>
  <c r="U69" i="10"/>
  <c r="J68" i="7" s="1"/>
  <c r="L68" i="7" s="1"/>
  <c r="U70" i="10"/>
  <c r="J69" i="7" s="1"/>
  <c r="L69" i="7" s="1"/>
  <c r="U71" i="10"/>
  <c r="J70" i="7" s="1"/>
  <c r="L70" i="7" s="1"/>
  <c r="U72" i="10"/>
  <c r="J71" i="7" s="1"/>
  <c r="L71" i="7" s="1"/>
  <c r="U73" i="10"/>
  <c r="J72" i="7" s="1"/>
  <c r="L72" i="7" s="1"/>
  <c r="U74" i="10"/>
  <c r="J73" i="7" s="1"/>
  <c r="L73" i="7" s="1"/>
  <c r="U75" i="10"/>
  <c r="J74" i="7" s="1"/>
  <c r="L74" i="7" s="1"/>
  <c r="U76" i="10"/>
  <c r="J75" i="7" s="1"/>
  <c r="L75" i="7" s="1"/>
  <c r="U77" i="10"/>
  <c r="J76" i="7" s="1"/>
  <c r="L76" i="7" s="1"/>
  <c r="U78" i="10"/>
  <c r="J77" i="7" s="1"/>
  <c r="L77" i="7" s="1"/>
  <c r="U79" i="10"/>
  <c r="J78" i="7" s="1"/>
  <c r="L78" i="7" s="1"/>
  <c r="U80" i="10"/>
  <c r="J79" i="7" s="1"/>
  <c r="L79" i="7" s="1"/>
  <c r="U81" i="10"/>
  <c r="J80" i="7" s="1"/>
  <c r="L80" i="7" s="1"/>
  <c r="U82" i="10"/>
  <c r="J81" i="7" s="1"/>
  <c r="L81" i="7" s="1"/>
  <c r="U83" i="10"/>
  <c r="J82" i="7" s="1"/>
  <c r="L82" i="7" s="1"/>
  <c r="U84" i="10"/>
  <c r="J83" i="7" s="1"/>
  <c r="L83" i="7" s="1"/>
  <c r="U85" i="10"/>
  <c r="J84" i="7" s="1"/>
  <c r="L84" i="7" s="1"/>
  <c r="U86" i="10"/>
  <c r="J85" i="7" s="1"/>
  <c r="L85" i="7" s="1"/>
  <c r="U87" i="10"/>
  <c r="J86" i="7" s="1"/>
  <c r="L86" i="7" s="1"/>
  <c r="U88" i="10"/>
  <c r="J87" i="7" s="1"/>
  <c r="L87" i="7" s="1"/>
  <c r="U89" i="10"/>
  <c r="J88" i="7" s="1"/>
  <c r="L88" i="7" s="1"/>
  <c r="U90" i="10"/>
  <c r="J89" i="7" s="1"/>
  <c r="L89" i="7" s="1"/>
  <c r="U91" i="10"/>
  <c r="J90" i="7" s="1"/>
  <c r="L90" i="7" s="1"/>
  <c r="U92" i="10"/>
  <c r="J91" i="7" s="1"/>
  <c r="L91" i="7" s="1"/>
  <c r="U93" i="10"/>
  <c r="J92" i="7" s="1"/>
  <c r="L92" i="7" s="1"/>
  <c r="U94" i="10"/>
  <c r="J93" i="7" s="1"/>
  <c r="L93" i="7" s="1"/>
  <c r="U95" i="10"/>
  <c r="J94" i="7" s="1"/>
  <c r="L94" i="7" s="1"/>
  <c r="U96" i="10"/>
  <c r="J95" i="7" s="1"/>
  <c r="L95" i="7" s="1"/>
  <c r="U97" i="10"/>
  <c r="J96" i="7" s="1"/>
  <c r="L96" i="7" s="1"/>
  <c r="U98" i="10"/>
  <c r="J97" i="7" s="1"/>
  <c r="L97" i="7" s="1"/>
  <c r="U99" i="10"/>
  <c r="J98" i="7" s="1"/>
  <c r="L98" i="7" s="1"/>
  <c r="U100" i="10"/>
  <c r="J99" i="7" s="1"/>
  <c r="L99" i="7" s="1"/>
  <c r="U101" i="10"/>
  <c r="J100" i="7" s="1"/>
  <c r="L100" i="7" s="1"/>
  <c r="U102" i="10"/>
  <c r="J101" i="7" s="1"/>
  <c r="L101" i="7" s="1"/>
  <c r="U103" i="10"/>
  <c r="J102" i="7" s="1"/>
  <c r="L102" i="7" s="1"/>
  <c r="U104" i="10"/>
  <c r="J103" i="7" s="1"/>
  <c r="L103" i="7" s="1"/>
  <c r="U105" i="10"/>
  <c r="J104" i="7" s="1"/>
  <c r="L104" i="7" s="1"/>
  <c r="U106" i="10"/>
  <c r="J105" i="7" s="1"/>
  <c r="L105" i="7" s="1"/>
  <c r="U107" i="10"/>
  <c r="J106" i="7" s="1"/>
  <c r="L106" i="7" s="1"/>
  <c r="U108" i="10"/>
  <c r="J107" i="7" s="1"/>
  <c r="L107" i="7" s="1"/>
  <c r="U109" i="10"/>
  <c r="J108" i="7" s="1"/>
  <c r="L108" i="7" s="1"/>
  <c r="U110" i="10"/>
  <c r="J109" i="7" s="1"/>
  <c r="L109" i="7" s="1"/>
  <c r="U111" i="10"/>
  <c r="J110" i="7" s="1"/>
  <c r="L110" i="7" s="1"/>
  <c r="U112" i="10"/>
  <c r="J111" i="7" s="1"/>
  <c r="L111" i="7" s="1"/>
  <c r="U113" i="10"/>
  <c r="J112" i="7" s="1"/>
  <c r="L112" i="7" s="1"/>
  <c r="U114" i="10"/>
  <c r="J113" i="7" s="1"/>
  <c r="L113" i="7" s="1"/>
  <c r="U115" i="10"/>
  <c r="J114" i="7" s="1"/>
  <c r="L114" i="7" s="1"/>
  <c r="U116" i="10"/>
  <c r="J115" i="7" s="1"/>
  <c r="L115" i="7" s="1"/>
  <c r="U117" i="10"/>
  <c r="J116" i="7" s="1"/>
  <c r="L116" i="7" s="1"/>
  <c r="U118" i="10"/>
  <c r="J117" i="7" s="1"/>
  <c r="L117" i="7" s="1"/>
  <c r="U119" i="10"/>
  <c r="J118" i="7" s="1"/>
  <c r="L118" i="7" s="1"/>
  <c r="U120" i="10"/>
  <c r="J119" i="7" s="1"/>
  <c r="L119" i="7" s="1"/>
  <c r="U121" i="10"/>
  <c r="J120" i="7" s="1"/>
  <c r="L120" i="7" s="1"/>
  <c r="U122" i="10"/>
  <c r="J121" i="7" s="1"/>
  <c r="L121" i="7" s="1"/>
  <c r="U123" i="10"/>
  <c r="J122" i="7" s="1"/>
  <c r="L122" i="7" s="1"/>
  <c r="U124" i="10"/>
  <c r="J123" i="7" s="1"/>
  <c r="L123" i="7" s="1"/>
  <c r="U125" i="10"/>
  <c r="J124" i="7" s="1"/>
  <c r="L124" i="7" s="1"/>
  <c r="U126" i="10"/>
  <c r="J125" i="7" s="1"/>
  <c r="L125" i="7" s="1"/>
  <c r="U127" i="10"/>
  <c r="J126" i="7" s="1"/>
  <c r="L126" i="7" s="1"/>
  <c r="U128" i="10"/>
  <c r="J127" i="7" s="1"/>
  <c r="L127" i="7" s="1"/>
  <c r="U129" i="10"/>
  <c r="J128" i="7" s="1"/>
  <c r="L128" i="7" s="1"/>
  <c r="U130" i="10"/>
  <c r="J129" i="7" s="1"/>
  <c r="L129" i="7" s="1"/>
  <c r="U131" i="10"/>
  <c r="J130" i="7" s="1"/>
  <c r="L130" i="7" s="1"/>
  <c r="U132" i="10"/>
  <c r="J131" i="7" s="1"/>
  <c r="L131" i="7" s="1"/>
  <c r="U133" i="10"/>
  <c r="J132" i="7" s="1"/>
  <c r="L132" i="7" s="1"/>
  <c r="U134" i="10"/>
  <c r="J133" i="7" s="1"/>
  <c r="L133" i="7" s="1"/>
  <c r="U135" i="10"/>
  <c r="J134" i="7" s="1"/>
  <c r="L134" i="7" s="1"/>
  <c r="U136" i="10"/>
  <c r="J135" i="7" s="1"/>
  <c r="L135" i="7" s="1"/>
  <c r="U137" i="10"/>
  <c r="J136" i="7" s="1"/>
  <c r="L136" i="7" s="1"/>
  <c r="U138" i="10"/>
  <c r="J137" i="7" s="1"/>
  <c r="L137" i="7" s="1"/>
  <c r="U139" i="10"/>
  <c r="J138" i="7" s="1"/>
  <c r="L138" i="7" s="1"/>
  <c r="U140" i="10"/>
  <c r="J139" i="7" s="1"/>
  <c r="L139" i="7" s="1"/>
  <c r="U141" i="10"/>
  <c r="J140" i="7" s="1"/>
  <c r="L140" i="7" s="1"/>
  <c r="U142" i="10"/>
  <c r="J141" i="7" s="1"/>
  <c r="L141" i="7" s="1"/>
  <c r="U143" i="10"/>
  <c r="J142" i="7" s="1"/>
  <c r="L142" i="7" s="1"/>
  <c r="U144" i="10"/>
  <c r="J143" i="7" s="1"/>
  <c r="L143" i="7" s="1"/>
  <c r="U145" i="10"/>
  <c r="J144" i="7" s="1"/>
  <c r="L144" i="7" s="1"/>
  <c r="U146" i="10"/>
  <c r="J145" i="7" s="1"/>
  <c r="L145" i="7" s="1"/>
  <c r="U147" i="10"/>
  <c r="J146" i="7" s="1"/>
  <c r="L146" i="7" s="1"/>
  <c r="U148" i="10"/>
  <c r="J147" i="7" s="1"/>
  <c r="L147" i="7" s="1"/>
  <c r="U149" i="10"/>
  <c r="J148" i="7" s="1"/>
  <c r="L148" i="7" s="1"/>
  <c r="U150" i="10"/>
  <c r="J149" i="7" s="1"/>
  <c r="L149" i="7" s="1"/>
  <c r="U151" i="10"/>
  <c r="J150" i="7" s="1"/>
  <c r="L150" i="7" s="1"/>
  <c r="U152" i="10"/>
  <c r="J151" i="7" s="1"/>
  <c r="L151" i="7" s="1"/>
  <c r="U153" i="10"/>
  <c r="J152" i="7" s="1"/>
  <c r="L152" i="7" s="1"/>
  <c r="U154" i="10"/>
  <c r="J153" i="7" s="1"/>
  <c r="L153" i="7" s="1"/>
  <c r="U155" i="10"/>
  <c r="J154" i="7" s="1"/>
  <c r="L154" i="7" s="1"/>
  <c r="U156" i="10"/>
  <c r="J155" i="7" s="1"/>
  <c r="L155" i="7" s="1"/>
  <c r="U157" i="10"/>
  <c r="J156" i="7" s="1"/>
  <c r="L156" i="7" s="1"/>
  <c r="U158" i="10"/>
  <c r="J157" i="7" s="1"/>
  <c r="L157" i="7" s="1"/>
  <c r="U159" i="10"/>
  <c r="J158" i="7" s="1"/>
  <c r="L158" i="7" s="1"/>
  <c r="U160" i="10"/>
  <c r="J159" i="7" s="1"/>
  <c r="L159" i="7" s="1"/>
  <c r="U161" i="10"/>
  <c r="J160" i="7" s="1"/>
  <c r="L160" i="7" s="1"/>
  <c r="U163" i="10"/>
  <c r="J162" i="7" s="1"/>
  <c r="L162" i="7" s="1"/>
  <c r="U164" i="10"/>
  <c r="J163" i="7" s="1"/>
  <c r="L163" i="7" s="1"/>
  <c r="U165" i="10"/>
  <c r="J164" i="7" s="1"/>
  <c r="L164" i="7" s="1"/>
  <c r="U166" i="10"/>
  <c r="J165" i="7" s="1"/>
  <c r="L165" i="7" s="1"/>
  <c r="U167" i="10"/>
  <c r="J166" i="7" s="1"/>
  <c r="L166" i="7" s="1"/>
  <c r="U168" i="10"/>
  <c r="J167" i="7" s="1"/>
  <c r="L167" i="7" s="1"/>
  <c r="U169" i="10"/>
  <c r="J168" i="7" s="1"/>
  <c r="L168" i="7" s="1"/>
  <c r="U170" i="10"/>
  <c r="J169" i="7" s="1"/>
  <c r="L169" i="7" s="1"/>
  <c r="U171" i="10"/>
  <c r="J170" i="7" s="1"/>
  <c r="L170" i="7" s="1"/>
  <c r="U172" i="10"/>
  <c r="J171" i="7" s="1"/>
  <c r="L171" i="7" s="1"/>
  <c r="U173" i="10"/>
  <c r="J172" i="7" s="1"/>
  <c r="L172" i="7" s="1"/>
  <c r="U174" i="10"/>
  <c r="J173" i="7" s="1"/>
  <c r="L173" i="7" s="1"/>
  <c r="U175" i="10"/>
  <c r="J174" i="7" s="1"/>
  <c r="L174" i="7" s="1"/>
  <c r="U176" i="10"/>
  <c r="J175" i="7" s="1"/>
  <c r="L175" i="7" s="1"/>
  <c r="U177" i="10"/>
  <c r="J176" i="7" s="1"/>
  <c r="L176" i="7" s="1"/>
  <c r="U178" i="10"/>
  <c r="J177" i="7" s="1"/>
  <c r="L177" i="7" s="1"/>
  <c r="U179" i="10"/>
  <c r="J178" i="7" s="1"/>
  <c r="L178" i="7" s="1"/>
  <c r="U180" i="10"/>
  <c r="J179" i="7" s="1"/>
  <c r="L179" i="7" s="1"/>
  <c r="U181" i="10"/>
  <c r="J180" i="7" s="1"/>
  <c r="L180" i="7" s="1"/>
  <c r="U182" i="10"/>
  <c r="J181" i="7" s="1"/>
  <c r="L181" i="7" s="1"/>
  <c r="U183" i="10"/>
  <c r="J182" i="7" s="1"/>
  <c r="L182" i="7" s="1"/>
  <c r="U184" i="10"/>
  <c r="J183" i="7" s="1"/>
  <c r="L183" i="7" s="1"/>
  <c r="U185" i="10"/>
  <c r="J184" i="7" s="1"/>
  <c r="L184" i="7" s="1"/>
  <c r="U186" i="10"/>
  <c r="J185" i="7" s="1"/>
  <c r="L185" i="7" s="1"/>
  <c r="U187" i="10"/>
  <c r="J186" i="7" s="1"/>
  <c r="L186" i="7" s="1"/>
  <c r="U188" i="10"/>
  <c r="J187" i="7" s="1"/>
  <c r="L187" i="7" s="1"/>
  <c r="U189" i="10"/>
  <c r="J188" i="7" s="1"/>
  <c r="L188" i="7" s="1"/>
  <c r="U190" i="10"/>
  <c r="J189" i="7" s="1"/>
  <c r="L189" i="7" s="1"/>
  <c r="U191" i="10"/>
  <c r="J190" i="7" s="1"/>
  <c r="L190" i="7" s="1"/>
  <c r="U192" i="10"/>
  <c r="J191" i="7" s="1"/>
  <c r="L191" i="7" s="1"/>
  <c r="U193" i="10"/>
  <c r="J192" i="7" s="1"/>
  <c r="L192" i="7" s="1"/>
  <c r="U194" i="10"/>
  <c r="J193" i="7" s="1"/>
  <c r="L193" i="7" s="1"/>
  <c r="U195" i="10"/>
  <c r="J194" i="7" s="1"/>
  <c r="L194" i="7" s="1"/>
  <c r="U196" i="10"/>
  <c r="J195" i="7" s="1"/>
  <c r="L195" i="7" s="1"/>
  <c r="U197" i="10"/>
  <c r="J196" i="7" s="1"/>
  <c r="L196" i="7" s="1"/>
  <c r="U198" i="10"/>
  <c r="J197" i="7" s="1"/>
  <c r="L197" i="7" s="1"/>
  <c r="U199" i="10"/>
  <c r="J198" i="7" s="1"/>
  <c r="L198" i="7" s="1"/>
  <c r="U200" i="10"/>
  <c r="J199" i="7" s="1"/>
  <c r="L199" i="7" s="1"/>
  <c r="U201" i="10"/>
  <c r="J200" i="7" s="1"/>
  <c r="L200" i="7" s="1"/>
  <c r="U202" i="10"/>
  <c r="J201" i="7" s="1"/>
  <c r="L201" i="7" s="1"/>
  <c r="U203" i="10"/>
  <c r="J202" i="7" s="1"/>
  <c r="L202" i="7" s="1"/>
  <c r="U204" i="10"/>
  <c r="J203" i="7" s="1"/>
  <c r="L203" i="7" s="1"/>
  <c r="U205" i="10"/>
  <c r="J204" i="7" s="1"/>
  <c r="L204" i="7" s="1"/>
  <c r="U206" i="10"/>
  <c r="J205" i="7" s="1"/>
  <c r="L205" i="7" s="1"/>
  <c r="U207" i="10"/>
  <c r="J206" i="7" s="1"/>
  <c r="L206" i="7" s="1"/>
  <c r="U208" i="10"/>
  <c r="J207" i="7" s="1"/>
  <c r="L207" i="7" s="1"/>
  <c r="U209" i="10"/>
  <c r="J208" i="7" s="1"/>
  <c r="L208" i="7" s="1"/>
  <c r="U210" i="10"/>
  <c r="J209" i="7" s="1"/>
  <c r="L209" i="7" s="1"/>
  <c r="U211" i="10"/>
  <c r="J210" i="7" s="1"/>
  <c r="L210" i="7" s="1"/>
  <c r="U212" i="10"/>
  <c r="J211" i="7" s="1"/>
  <c r="L211" i="7" s="1"/>
  <c r="U213" i="10"/>
  <c r="J212" i="7" s="1"/>
  <c r="L212" i="7" s="1"/>
  <c r="U214" i="10"/>
  <c r="J213" i="7" s="1"/>
  <c r="L213" i="7" s="1"/>
  <c r="U215" i="10"/>
  <c r="J214" i="7" s="1"/>
  <c r="L214" i="7" s="1"/>
  <c r="U216" i="10"/>
  <c r="J215" i="7" s="1"/>
  <c r="L215" i="7" s="1"/>
  <c r="U217" i="10"/>
  <c r="J216" i="7" s="1"/>
  <c r="L216" i="7" s="1"/>
  <c r="U218" i="10"/>
  <c r="J217" i="7" s="1"/>
  <c r="L217" i="7" s="1"/>
  <c r="U219" i="10"/>
  <c r="J218" i="7" s="1"/>
  <c r="L218" i="7" s="1"/>
  <c r="U220" i="10"/>
  <c r="J219" i="7" s="1"/>
  <c r="L219" i="7" s="1"/>
  <c r="U221" i="10"/>
  <c r="J220" i="7" s="1"/>
  <c r="L220" i="7" s="1"/>
  <c r="U222" i="10"/>
  <c r="J221" i="7" s="1"/>
  <c r="L221" i="7" s="1"/>
  <c r="U223" i="10"/>
  <c r="J222" i="7" s="1"/>
  <c r="L222" i="7" s="1"/>
  <c r="U224" i="10"/>
  <c r="J223" i="7" s="1"/>
  <c r="L223" i="7" s="1"/>
  <c r="U225" i="10"/>
  <c r="J224" i="7" s="1"/>
  <c r="L224" i="7" s="1"/>
  <c r="U226" i="10"/>
  <c r="J225" i="7" s="1"/>
  <c r="L225" i="7" s="1"/>
  <c r="U227" i="10"/>
  <c r="J226" i="7" s="1"/>
  <c r="L226" i="7" s="1"/>
  <c r="U228" i="10"/>
  <c r="J227" i="7" s="1"/>
  <c r="L227" i="7" s="1"/>
  <c r="U229" i="10"/>
  <c r="J228" i="7" s="1"/>
  <c r="L228" i="7" s="1"/>
  <c r="U230" i="10"/>
  <c r="J229" i="7" s="1"/>
  <c r="L229" i="7" s="1"/>
  <c r="U231" i="10"/>
  <c r="J230" i="7" s="1"/>
  <c r="L230" i="7" s="1"/>
  <c r="U232" i="10"/>
  <c r="J231" i="7" s="1"/>
  <c r="L231" i="7" s="1"/>
  <c r="U233" i="10"/>
  <c r="J232" i="7" s="1"/>
  <c r="L232" i="7" s="1"/>
  <c r="U234" i="10"/>
  <c r="J233" i="7" s="1"/>
  <c r="L233" i="7" s="1"/>
  <c r="U235" i="10"/>
  <c r="J234" i="7" s="1"/>
  <c r="L234" i="7" s="1"/>
  <c r="U236" i="10"/>
  <c r="J235" i="7" s="1"/>
  <c r="L235" i="7" s="1"/>
  <c r="U237" i="10"/>
  <c r="J236" i="7" s="1"/>
  <c r="L236" i="7" s="1"/>
  <c r="U238" i="10"/>
  <c r="J237" i="7" s="1"/>
  <c r="L237" i="7" s="1"/>
  <c r="U239" i="10"/>
  <c r="J238" i="7" s="1"/>
  <c r="L238" i="7" s="1"/>
  <c r="U240" i="10"/>
  <c r="J239" i="7" s="1"/>
  <c r="L239" i="7" s="1"/>
  <c r="U241" i="10"/>
  <c r="J240" i="7" s="1"/>
  <c r="L240" i="7" s="1"/>
  <c r="U242" i="10"/>
  <c r="J241" i="7" s="1"/>
  <c r="L241" i="7" s="1"/>
  <c r="U243" i="10"/>
  <c r="J242" i="7" s="1"/>
  <c r="L242" i="7" s="1"/>
  <c r="U244" i="10"/>
  <c r="J243" i="7" s="1"/>
  <c r="L243" i="7" s="1"/>
  <c r="U245" i="10"/>
  <c r="J244" i="7" s="1"/>
  <c r="L244" i="7" s="1"/>
  <c r="U246" i="10"/>
  <c r="J245" i="7" s="1"/>
  <c r="L245" i="7" s="1"/>
  <c r="U247" i="10"/>
  <c r="J246" i="7" s="1"/>
  <c r="L246" i="7" s="1"/>
  <c r="U248" i="10"/>
  <c r="J247" i="7" s="1"/>
  <c r="L247" i="7" s="1"/>
  <c r="U249" i="10"/>
  <c r="J248" i="7" s="1"/>
  <c r="L248" i="7" s="1"/>
  <c r="U250" i="10"/>
  <c r="J249" i="7" s="1"/>
  <c r="L249" i="7" s="1"/>
  <c r="U251" i="10"/>
  <c r="J250" i="7" s="1"/>
  <c r="L250" i="7" s="1"/>
  <c r="U252" i="10"/>
  <c r="J251" i="7" s="1"/>
  <c r="L251" i="7" s="1"/>
  <c r="U253" i="10"/>
  <c r="J252" i="7" s="1"/>
  <c r="L252" i="7" s="1"/>
  <c r="U254" i="10"/>
  <c r="J253" i="7" s="1"/>
  <c r="L253" i="7" s="1"/>
  <c r="U255" i="10"/>
  <c r="J254" i="7" s="1"/>
  <c r="L254" i="7" s="1"/>
  <c r="U256" i="10"/>
  <c r="J255" i="7" s="1"/>
  <c r="L255" i="7" s="1"/>
  <c r="U257" i="10"/>
  <c r="J256" i="7" s="1"/>
  <c r="L256" i="7" s="1"/>
  <c r="U258" i="10"/>
  <c r="J257" i="7" s="1"/>
  <c r="L257" i="7" s="1"/>
  <c r="U259" i="10"/>
  <c r="J258" i="7" s="1"/>
  <c r="L258" i="7" s="1"/>
  <c r="U260" i="10"/>
  <c r="J259" i="7" s="1"/>
  <c r="L259" i="7" s="1"/>
  <c r="U261" i="10"/>
  <c r="J260" i="7" s="1"/>
  <c r="L260" i="7" s="1"/>
  <c r="U262" i="10"/>
  <c r="J261" i="7" s="1"/>
  <c r="L261" i="7" s="1"/>
  <c r="U263" i="10"/>
  <c r="J262" i="7" s="1"/>
  <c r="L262" i="7" s="1"/>
  <c r="U264" i="10"/>
  <c r="J263" i="7" s="1"/>
  <c r="L263" i="7" s="1"/>
  <c r="U265" i="10"/>
  <c r="J264" i="7" s="1"/>
  <c r="L264" i="7" s="1"/>
  <c r="U266" i="10"/>
  <c r="J265" i="7" s="1"/>
  <c r="L265" i="7" s="1"/>
  <c r="U267" i="10"/>
  <c r="J266" i="7" s="1"/>
  <c r="L266" i="7" s="1"/>
  <c r="U268" i="10"/>
  <c r="J267" i="7" s="1"/>
  <c r="L267" i="7" s="1"/>
  <c r="U269" i="10"/>
  <c r="J268" i="7" s="1"/>
  <c r="L268" i="7" s="1"/>
  <c r="U270" i="10"/>
  <c r="J269" i="7" s="1"/>
  <c r="L269" i="7" s="1"/>
  <c r="U271" i="10"/>
  <c r="J270" i="7" s="1"/>
  <c r="L270" i="7" s="1"/>
  <c r="U272" i="10"/>
  <c r="J271" i="7" s="1"/>
  <c r="L271" i="7" s="1"/>
  <c r="U273" i="10"/>
  <c r="J272" i="7" s="1"/>
  <c r="L272" i="7" s="1"/>
  <c r="U274" i="10"/>
  <c r="J273" i="7" s="1"/>
  <c r="L273" i="7" s="1"/>
  <c r="U275" i="10"/>
  <c r="J274" i="7" s="1"/>
  <c r="L274" i="7" s="1"/>
  <c r="U276" i="10"/>
  <c r="J275" i="7" s="1"/>
  <c r="L275" i="7" s="1"/>
  <c r="U277" i="10"/>
  <c r="J276" i="7" s="1"/>
  <c r="L276" i="7" s="1"/>
  <c r="U278" i="10"/>
  <c r="J277" i="7" s="1"/>
  <c r="L277" i="7" s="1"/>
  <c r="U279" i="10"/>
  <c r="J278" i="7" s="1"/>
  <c r="L278" i="7" s="1"/>
  <c r="U280" i="10"/>
  <c r="J279" i="7" s="1"/>
  <c r="L279" i="7" s="1"/>
  <c r="U281" i="10"/>
  <c r="J280" i="7" s="1"/>
  <c r="L280" i="7" s="1"/>
  <c r="U282" i="10"/>
  <c r="J281" i="7" s="1"/>
  <c r="L281" i="7" s="1"/>
  <c r="U283" i="10"/>
  <c r="J282" i="7" s="1"/>
  <c r="L282" i="7" s="1"/>
  <c r="U284" i="10"/>
  <c r="J283" i="7" s="1"/>
  <c r="L283" i="7" s="1"/>
  <c r="U285" i="10"/>
  <c r="J284" i="7" s="1"/>
  <c r="L284" i="7" s="1"/>
  <c r="U286" i="10"/>
  <c r="J285" i="7" s="1"/>
  <c r="L285" i="7" s="1"/>
  <c r="U287" i="10"/>
  <c r="J286" i="7" s="1"/>
  <c r="L286" i="7" s="1"/>
  <c r="U288" i="10"/>
  <c r="J287" i="7" s="1"/>
  <c r="L287" i="7" s="1"/>
  <c r="U289" i="10"/>
  <c r="J288" i="7" s="1"/>
  <c r="L288" i="7" s="1"/>
  <c r="U290" i="10"/>
  <c r="J289" i="7" s="1"/>
  <c r="L289" i="7" s="1"/>
  <c r="U291" i="10"/>
  <c r="J290" i="7" s="1"/>
  <c r="L290" i="7" s="1"/>
  <c r="U292" i="10"/>
  <c r="J291" i="7" s="1"/>
  <c r="L291" i="7" s="1"/>
  <c r="U293" i="10"/>
  <c r="J292" i="7" s="1"/>
  <c r="L292" i="7" s="1"/>
  <c r="U294" i="10"/>
  <c r="J293" i="7" s="1"/>
  <c r="L293" i="7" s="1"/>
  <c r="U295" i="10"/>
  <c r="J294" i="7" s="1"/>
  <c r="L294" i="7" s="1"/>
  <c r="U296" i="10"/>
  <c r="J295" i="7" s="1"/>
  <c r="L295" i="7" s="1"/>
  <c r="U297" i="10"/>
  <c r="J296" i="7" s="1"/>
  <c r="L296" i="7" s="1"/>
  <c r="U298" i="10"/>
  <c r="J297" i="7" s="1"/>
  <c r="L297" i="7" s="1"/>
  <c r="U299" i="10"/>
  <c r="J298" i="7" s="1"/>
  <c r="L298" i="7" s="1"/>
  <c r="S7" i="10"/>
  <c r="T7" i="10"/>
  <c r="J9" i="7" l="1"/>
  <c r="U7" i="10"/>
  <c r="L9" i="7"/>
  <c r="J6" i="7"/>
  <c r="D4" i="14" l="1"/>
  <c r="C4" i="14" l="1"/>
  <c r="D12" i="9" l="1"/>
  <c r="I7" i="10" l="1"/>
  <c r="H7" i="10"/>
  <c r="Q12" i="9" l="1"/>
  <c r="F6" i="7" l="1"/>
  <c r="J11" i="12" l="1"/>
  <c r="I11" i="12"/>
  <c r="H11" i="12"/>
  <c r="G11" i="12"/>
  <c r="C11" i="12"/>
  <c r="F11" i="12"/>
  <c r="E11" i="12"/>
  <c r="K11" i="12" l="1"/>
  <c r="L12" i="12" s="1"/>
  <c r="M7" i="7" s="1"/>
  <c r="L6" i="7"/>
  <c r="L279" i="12" l="1"/>
  <c r="M274" i="7" s="1"/>
  <c r="N274" i="7" s="1"/>
  <c r="R274" i="7" s="1"/>
  <c r="L203" i="12"/>
  <c r="M198" i="7" s="1"/>
  <c r="N198" i="7" s="1"/>
  <c r="P198" i="7" s="1"/>
  <c r="L291" i="12"/>
  <c r="M286" i="7" s="1"/>
  <c r="N286" i="7" s="1"/>
  <c r="R286" i="7" s="1"/>
  <c r="L92" i="12"/>
  <c r="M87" i="7" s="1"/>
  <c r="N87" i="7" s="1"/>
  <c r="P87" i="7" s="1"/>
  <c r="L263" i="12"/>
  <c r="M258" i="7" s="1"/>
  <c r="N258" i="7" s="1"/>
  <c r="R258" i="7" s="1"/>
  <c r="L24" i="12"/>
  <c r="M19" i="7" s="1"/>
  <c r="N19" i="7" s="1"/>
  <c r="R19" i="7" s="1"/>
  <c r="L191" i="12"/>
  <c r="M186" i="7" s="1"/>
  <c r="N186" i="7" s="1"/>
  <c r="R186" i="7" s="1"/>
  <c r="L275" i="12"/>
  <c r="M270" i="7" s="1"/>
  <c r="N270" i="7" s="1"/>
  <c r="P270" i="7" s="1"/>
  <c r="L227" i="12"/>
  <c r="M222" i="7" s="1"/>
  <c r="N222" i="7" s="1"/>
  <c r="P222" i="7" s="1"/>
  <c r="L160" i="12"/>
  <c r="M155" i="7" s="1"/>
  <c r="N155" i="7" s="1"/>
  <c r="R155" i="7" s="1"/>
  <c r="L219" i="12"/>
  <c r="M214" i="7" s="1"/>
  <c r="N214" i="7" s="1"/>
  <c r="P214" i="7" s="1"/>
  <c r="L298" i="12"/>
  <c r="M293" i="7" s="1"/>
  <c r="N293" i="7" s="1"/>
  <c r="P293" i="7" s="1"/>
  <c r="L247" i="12"/>
  <c r="M242" i="7" s="1"/>
  <c r="N242" i="7" s="1"/>
  <c r="R242" i="7" s="1"/>
  <c r="L255" i="12"/>
  <c r="M250" i="7" s="1"/>
  <c r="N250" i="7" s="1"/>
  <c r="R250" i="7" s="1"/>
  <c r="L223" i="12"/>
  <c r="M218" i="7" s="1"/>
  <c r="N218" i="7" s="1"/>
  <c r="R218" i="7" s="1"/>
  <c r="L259" i="12"/>
  <c r="M254" i="7" s="1"/>
  <c r="N254" i="7" s="1"/>
  <c r="P254" i="7" s="1"/>
  <c r="L44" i="12"/>
  <c r="M39" i="7" s="1"/>
  <c r="N39" i="7" s="1"/>
  <c r="P39" i="7" s="1"/>
  <c r="L68" i="12"/>
  <c r="M63" i="7" s="1"/>
  <c r="N63" i="7" s="1"/>
  <c r="P63" i="7" s="1"/>
  <c r="L156" i="12"/>
  <c r="M151" i="7" s="1"/>
  <c r="N151" i="7" s="1"/>
  <c r="P151" i="7" s="1"/>
  <c r="L188" i="12"/>
  <c r="M183" i="7" s="1"/>
  <c r="N183" i="7" s="1"/>
  <c r="P183" i="7" s="1"/>
  <c r="L231" i="12"/>
  <c r="M226" i="7" s="1"/>
  <c r="N226" i="7" s="1"/>
  <c r="R226" i="7" s="1"/>
  <c r="L40" i="12"/>
  <c r="M35" i="7" s="1"/>
  <c r="N35" i="7" s="1"/>
  <c r="P35" i="7" s="1"/>
  <c r="L295" i="12"/>
  <c r="M290" i="7" s="1"/>
  <c r="N290" i="7" s="1"/>
  <c r="R290" i="7" s="1"/>
  <c r="L36" i="12"/>
  <c r="M31" i="7" s="1"/>
  <c r="N31" i="7" s="1"/>
  <c r="P31" i="7" s="1"/>
  <c r="L28" i="12"/>
  <c r="M23" i="7" s="1"/>
  <c r="N23" i="7" s="1"/>
  <c r="P23" i="7" s="1"/>
  <c r="L274" i="12"/>
  <c r="M269" i="7" s="1"/>
  <c r="N269" i="7" s="1"/>
  <c r="P269" i="7" s="1"/>
  <c r="L234" i="12"/>
  <c r="M229" i="7" s="1"/>
  <c r="N229" i="7" s="1"/>
  <c r="P229" i="7" s="1"/>
  <c r="L56" i="12"/>
  <c r="M51" i="7" s="1"/>
  <c r="N51" i="7" s="1"/>
  <c r="R51" i="7" s="1"/>
  <c r="L171" i="12"/>
  <c r="M166" i="7" s="1"/>
  <c r="N166" i="7" s="1"/>
  <c r="P166" i="7" s="1"/>
  <c r="L124" i="12"/>
  <c r="M119" i="7" s="1"/>
  <c r="N119" i="7" s="1"/>
  <c r="P119" i="7" s="1"/>
  <c r="L226" i="12"/>
  <c r="M221" i="7" s="1"/>
  <c r="N221" i="7" s="1"/>
  <c r="P221" i="7" s="1"/>
  <c r="L267" i="12"/>
  <c r="M262" i="7" s="1"/>
  <c r="N262" i="7" s="1"/>
  <c r="P262" i="7" s="1"/>
  <c r="L199" i="12"/>
  <c r="M194" i="7" s="1"/>
  <c r="N194" i="7" s="1"/>
  <c r="R194" i="7" s="1"/>
  <c r="L195" i="12"/>
  <c r="M190" i="7" s="1"/>
  <c r="N190" i="7" s="1"/>
  <c r="P190" i="7" s="1"/>
  <c r="L140" i="12"/>
  <c r="M135" i="7" s="1"/>
  <c r="N135" i="7" s="1"/>
  <c r="P135" i="7" s="1"/>
  <c r="L128" i="12"/>
  <c r="M123" i="7" s="1"/>
  <c r="N123" i="7" s="1"/>
  <c r="R123" i="7" s="1"/>
  <c r="L215" i="12"/>
  <c r="M210" i="7" s="1"/>
  <c r="N210" i="7" s="1"/>
  <c r="R210" i="7" s="1"/>
  <c r="L211" i="12"/>
  <c r="M206" i="7" s="1"/>
  <c r="N206" i="7" s="1"/>
  <c r="P206" i="7" s="1"/>
  <c r="L144" i="12"/>
  <c r="M139" i="7" s="1"/>
  <c r="N139" i="7" s="1"/>
  <c r="P139" i="7" s="1"/>
  <c r="L163" i="12"/>
  <c r="M158" i="7" s="1"/>
  <c r="N158" i="7" s="1"/>
  <c r="P158" i="7" s="1"/>
  <c r="L60" i="12"/>
  <c r="M55" i="7" s="1"/>
  <c r="N55" i="7" s="1"/>
  <c r="P55" i="7" s="1"/>
  <c r="L235" i="12"/>
  <c r="M230" i="7" s="1"/>
  <c r="N230" i="7" s="1"/>
  <c r="P230" i="7" s="1"/>
  <c r="L168" i="12"/>
  <c r="M163" i="7" s="1"/>
  <c r="N163" i="7" s="1"/>
  <c r="R163" i="7" s="1"/>
  <c r="L164" i="12"/>
  <c r="M159" i="7" s="1"/>
  <c r="N159" i="7" s="1"/>
  <c r="P159" i="7" s="1"/>
  <c r="L76" i="12"/>
  <c r="M71" i="7" s="1"/>
  <c r="N71" i="7" s="1"/>
  <c r="P71" i="7" s="1"/>
  <c r="L96" i="12"/>
  <c r="M91" i="7" s="1"/>
  <c r="N91" i="7" s="1"/>
  <c r="R91" i="7" s="1"/>
  <c r="L184" i="12"/>
  <c r="M179" i="7" s="1"/>
  <c r="N179" i="7" s="1"/>
  <c r="R179" i="7" s="1"/>
  <c r="L148" i="12"/>
  <c r="M143" i="7" s="1"/>
  <c r="N143" i="7" s="1"/>
  <c r="P143" i="7" s="1"/>
  <c r="L112" i="12"/>
  <c r="M107" i="7" s="1"/>
  <c r="N107" i="7" s="1"/>
  <c r="R107" i="7" s="1"/>
  <c r="L155" i="12"/>
  <c r="M150" i="7" s="1"/>
  <c r="N150" i="7" s="1"/>
  <c r="P150" i="7" s="1"/>
  <c r="L172" i="12"/>
  <c r="M167" i="7" s="1"/>
  <c r="N167" i="7" s="1"/>
  <c r="P167" i="7" s="1"/>
  <c r="L136" i="12"/>
  <c r="M131" i="7" s="1"/>
  <c r="N131" i="7" s="1"/>
  <c r="R131" i="7" s="1"/>
  <c r="L132" i="12"/>
  <c r="M127" i="7" s="1"/>
  <c r="N127" i="7" s="1"/>
  <c r="P127" i="7" s="1"/>
  <c r="L72" i="12"/>
  <c r="M67" i="7" s="1"/>
  <c r="N67" i="7" s="1"/>
  <c r="R67" i="7" s="1"/>
  <c r="L64" i="12"/>
  <c r="M59" i="7" s="1"/>
  <c r="N59" i="7" s="1"/>
  <c r="P59" i="7" s="1"/>
  <c r="L120" i="12"/>
  <c r="M115" i="7" s="1"/>
  <c r="N115" i="7" s="1"/>
  <c r="R115" i="7" s="1"/>
  <c r="L116" i="12"/>
  <c r="M111" i="7" s="1"/>
  <c r="N111" i="7" s="1"/>
  <c r="P111" i="7" s="1"/>
  <c r="L80" i="12"/>
  <c r="M75" i="7" s="1"/>
  <c r="N75" i="7" s="1"/>
  <c r="R75" i="7" s="1"/>
  <c r="L91" i="12"/>
  <c r="M86" i="7" s="1"/>
  <c r="N86" i="7" s="1"/>
  <c r="P86" i="7" s="1"/>
  <c r="L108" i="12"/>
  <c r="M103" i="7" s="1"/>
  <c r="N103" i="7" s="1"/>
  <c r="P103" i="7" s="1"/>
  <c r="L104" i="12"/>
  <c r="M99" i="7" s="1"/>
  <c r="N99" i="7" s="1"/>
  <c r="R99" i="7" s="1"/>
  <c r="L100" i="12"/>
  <c r="M95" i="7" s="1"/>
  <c r="N95" i="7" s="1"/>
  <c r="P95" i="7" s="1"/>
  <c r="L287" i="12"/>
  <c r="M282" i="7" s="1"/>
  <c r="N282" i="7" s="1"/>
  <c r="R282" i="7" s="1"/>
  <c r="L251" i="12"/>
  <c r="M246" i="7" s="1"/>
  <c r="N246" i="7" s="1"/>
  <c r="P246" i="7" s="1"/>
  <c r="L88" i="12"/>
  <c r="M83" i="7" s="1"/>
  <c r="N83" i="7" s="1"/>
  <c r="R83" i="7" s="1"/>
  <c r="L84" i="12"/>
  <c r="M79" i="7" s="1"/>
  <c r="N79" i="7" s="1"/>
  <c r="P79" i="7" s="1"/>
  <c r="L48" i="12"/>
  <c r="M43" i="7" s="1"/>
  <c r="N43" i="7" s="1"/>
  <c r="R43" i="7" s="1"/>
  <c r="L83" i="12"/>
  <c r="M78" i="7" s="1"/>
  <c r="N78" i="7" s="1"/>
  <c r="P78" i="7" s="1"/>
  <c r="L289" i="12"/>
  <c r="M284" i="7" s="1"/>
  <c r="N284" i="7" s="1"/>
  <c r="R284" i="7" s="1"/>
  <c r="L273" i="12"/>
  <c r="M268" i="7" s="1"/>
  <c r="N268" i="7" s="1"/>
  <c r="P268" i="7" s="1"/>
  <c r="L176" i="12"/>
  <c r="M171" i="7" s="1"/>
  <c r="N171" i="7" s="1"/>
  <c r="R171" i="7" s="1"/>
  <c r="L179" i="12"/>
  <c r="M174" i="7" s="1"/>
  <c r="N174" i="7" s="1"/>
  <c r="P174" i="7" s="1"/>
  <c r="L209" i="12"/>
  <c r="M204" i="7" s="1"/>
  <c r="N204" i="7" s="1"/>
  <c r="P204" i="7" s="1"/>
  <c r="L201" i="12"/>
  <c r="M196" i="7" s="1"/>
  <c r="N196" i="7" s="1"/>
  <c r="P196" i="7" s="1"/>
  <c r="L258" i="12"/>
  <c r="M253" i="7" s="1"/>
  <c r="N253" i="7" s="1"/>
  <c r="P253" i="7" s="1"/>
  <c r="L147" i="12"/>
  <c r="M142" i="7" s="1"/>
  <c r="N142" i="7" s="1"/>
  <c r="P142" i="7" s="1"/>
  <c r="L193" i="12"/>
  <c r="M188" i="7" s="1"/>
  <c r="N188" i="7" s="1"/>
  <c r="P188" i="7" s="1"/>
  <c r="L32" i="12"/>
  <c r="M27" i="7" s="1"/>
  <c r="N27" i="7" s="1"/>
  <c r="R27" i="7" s="1"/>
  <c r="L152" i="12"/>
  <c r="M147" i="7" s="1"/>
  <c r="N147" i="7" s="1"/>
  <c r="R147" i="7" s="1"/>
  <c r="L180" i="12"/>
  <c r="M175" i="7" s="1"/>
  <c r="N175" i="7" s="1"/>
  <c r="P175" i="7" s="1"/>
  <c r="L299" i="12"/>
  <c r="M294" i="7" s="1"/>
  <c r="N294" i="7" s="1"/>
  <c r="P294" i="7" s="1"/>
  <c r="L242" i="12"/>
  <c r="M237" i="7" s="1"/>
  <c r="N237" i="7" s="1"/>
  <c r="P237" i="7" s="1"/>
  <c r="L99" i="12"/>
  <c r="M94" i="7" s="1"/>
  <c r="N94" i="7" s="1"/>
  <c r="P94" i="7" s="1"/>
  <c r="L114" i="12"/>
  <c r="M109" i="7" s="1"/>
  <c r="N109" i="7" s="1"/>
  <c r="P109" i="7" s="1"/>
  <c r="L98" i="12"/>
  <c r="M93" i="7" s="1"/>
  <c r="N93" i="7" s="1"/>
  <c r="P93" i="7" s="1"/>
  <c r="L19" i="12"/>
  <c r="M14" i="7" s="1"/>
  <c r="N14" i="7" s="1"/>
  <c r="P14" i="7" s="1"/>
  <c r="L82" i="12"/>
  <c r="M77" i="7" s="1"/>
  <c r="N77" i="7" s="1"/>
  <c r="P77" i="7" s="1"/>
  <c r="L67" i="12"/>
  <c r="M62" i="7" s="1"/>
  <c r="N62" i="7" s="1"/>
  <c r="P62" i="7" s="1"/>
  <c r="L265" i="12"/>
  <c r="M260" i="7" s="1"/>
  <c r="N260" i="7" s="1"/>
  <c r="P260" i="7" s="1"/>
  <c r="L186" i="12"/>
  <c r="M181" i="7" s="1"/>
  <c r="N181" i="7" s="1"/>
  <c r="P181" i="7" s="1"/>
  <c r="L74" i="12"/>
  <c r="M69" i="7" s="1"/>
  <c r="N69" i="7" s="1"/>
  <c r="P69" i="7" s="1"/>
  <c r="L51" i="12"/>
  <c r="M46" i="7" s="1"/>
  <c r="N46" i="7" s="1"/>
  <c r="P46" i="7" s="1"/>
  <c r="L257" i="12"/>
  <c r="M252" i="7" s="1"/>
  <c r="N252" i="7" s="1"/>
  <c r="P252" i="7" s="1"/>
  <c r="L178" i="12"/>
  <c r="M173" i="7" s="1"/>
  <c r="N173" i="7" s="1"/>
  <c r="P173" i="7" s="1"/>
  <c r="L58" i="12"/>
  <c r="M53" i="7" s="1"/>
  <c r="N53" i="7" s="1"/>
  <c r="P53" i="7" s="1"/>
  <c r="L303" i="12"/>
  <c r="M298" i="7" s="1"/>
  <c r="N298" i="7" s="1"/>
  <c r="R298" i="7" s="1"/>
  <c r="L52" i="12"/>
  <c r="M47" i="7" s="1"/>
  <c r="N47" i="7" s="1"/>
  <c r="P47" i="7" s="1"/>
  <c r="L271" i="12"/>
  <c r="M266" i="7" s="1"/>
  <c r="N266" i="7" s="1"/>
  <c r="R266" i="7" s="1"/>
  <c r="L16" i="12"/>
  <c r="M11" i="7" s="1"/>
  <c r="N11" i="7" s="1"/>
  <c r="R11" i="7" s="1"/>
  <c r="L218" i="12"/>
  <c r="M213" i="7" s="1"/>
  <c r="N213" i="7" s="1"/>
  <c r="P213" i="7" s="1"/>
  <c r="L131" i="12"/>
  <c r="M126" i="7" s="1"/>
  <c r="N126" i="7" s="1"/>
  <c r="P126" i="7" s="1"/>
  <c r="L43" i="12"/>
  <c r="M38" i="7" s="1"/>
  <c r="N38" i="7" s="1"/>
  <c r="P38" i="7" s="1"/>
  <c r="L249" i="12"/>
  <c r="M244" i="7" s="1"/>
  <c r="N244" i="7" s="1"/>
  <c r="P244" i="7" s="1"/>
  <c r="L162" i="12"/>
  <c r="M157" i="7" s="1"/>
  <c r="N157" i="7" s="1"/>
  <c r="R157" i="7" s="1"/>
  <c r="L50" i="12"/>
  <c r="M45" i="7" s="1"/>
  <c r="N45" i="7" s="1"/>
  <c r="R45" i="7" s="1"/>
  <c r="L20" i="12"/>
  <c r="M15" i="7" s="1"/>
  <c r="N15" i="7" s="1"/>
  <c r="P15" i="7" s="1"/>
  <c r="L239" i="12"/>
  <c r="M234" i="7" s="1"/>
  <c r="N234" i="7" s="1"/>
  <c r="R234" i="7" s="1"/>
  <c r="L290" i="12"/>
  <c r="M285" i="7" s="1"/>
  <c r="N285" i="7" s="1"/>
  <c r="P285" i="7" s="1"/>
  <c r="L210" i="12"/>
  <c r="M205" i="7" s="1"/>
  <c r="N205" i="7" s="1"/>
  <c r="P205" i="7" s="1"/>
  <c r="L115" i="12"/>
  <c r="M110" i="7" s="1"/>
  <c r="N110" i="7" s="1"/>
  <c r="P110" i="7" s="1"/>
  <c r="L35" i="12"/>
  <c r="M30" i="7" s="1"/>
  <c r="N30" i="7" s="1"/>
  <c r="P30" i="7" s="1"/>
  <c r="L241" i="12"/>
  <c r="M236" i="7" s="1"/>
  <c r="N236" i="7" s="1"/>
  <c r="P236" i="7" s="1"/>
  <c r="L146" i="12"/>
  <c r="M141" i="7" s="1"/>
  <c r="N141" i="7" s="1"/>
  <c r="P141" i="7" s="1"/>
  <c r="L272" i="12"/>
  <c r="M267" i="7" s="1"/>
  <c r="N267" i="7" s="1"/>
  <c r="P267" i="7" s="1"/>
  <c r="L243" i="12"/>
  <c r="M238" i="7" s="1"/>
  <c r="N238" i="7" s="1"/>
  <c r="P238" i="7" s="1"/>
  <c r="L283" i="12"/>
  <c r="M278" i="7" s="1"/>
  <c r="N278" i="7" s="1"/>
  <c r="P278" i="7" s="1"/>
  <c r="L207" i="12"/>
  <c r="M202" i="7" s="1"/>
  <c r="N202" i="7" s="1"/>
  <c r="R202" i="7" s="1"/>
  <c r="L282" i="12"/>
  <c r="M277" i="7" s="1"/>
  <c r="N277" i="7" s="1"/>
  <c r="P277" i="7" s="1"/>
  <c r="L194" i="12"/>
  <c r="M189" i="7" s="1"/>
  <c r="N189" i="7" s="1"/>
  <c r="P189" i="7" s="1"/>
  <c r="L107" i="12"/>
  <c r="M102" i="7" s="1"/>
  <c r="N102" i="7" s="1"/>
  <c r="P102" i="7" s="1"/>
  <c r="L27" i="12"/>
  <c r="M22" i="7" s="1"/>
  <c r="N22" i="7" s="1"/>
  <c r="P22" i="7" s="1"/>
  <c r="L225" i="12"/>
  <c r="M220" i="7" s="1"/>
  <c r="N220" i="7" s="1"/>
  <c r="P220" i="7" s="1"/>
  <c r="L138" i="12"/>
  <c r="M133" i="7" s="1"/>
  <c r="N133" i="7" s="1"/>
  <c r="P133" i="7" s="1"/>
  <c r="L232" i="12"/>
  <c r="M227" i="7" s="1"/>
  <c r="N227" i="7" s="1"/>
  <c r="P227" i="7" s="1"/>
  <c r="L224" i="12"/>
  <c r="M219" i="7" s="1"/>
  <c r="N219" i="7" s="1"/>
  <c r="P219" i="7" s="1"/>
  <c r="L169" i="12"/>
  <c r="M164" i="7" s="1"/>
  <c r="N164" i="7" s="1"/>
  <c r="P164" i="7" s="1"/>
  <c r="L161" i="12"/>
  <c r="M156" i="7" s="1"/>
  <c r="N156" i="7" s="1"/>
  <c r="P156" i="7" s="1"/>
  <c r="L145" i="12"/>
  <c r="M140" i="7" s="1"/>
  <c r="N140" i="7" s="1"/>
  <c r="P140" i="7" s="1"/>
  <c r="L130" i="12"/>
  <c r="M125" i="7" s="1"/>
  <c r="N125" i="7" s="1"/>
  <c r="P125" i="7" s="1"/>
  <c r="L18" i="12"/>
  <c r="M13" i="7" s="1"/>
  <c r="N13" i="7" s="1"/>
  <c r="P13" i="7" s="1"/>
  <c r="L113" i="12"/>
  <c r="M108" i="7" s="1"/>
  <c r="N108" i="7" s="1"/>
  <c r="P108" i="7" s="1"/>
  <c r="L122" i="12"/>
  <c r="M117" i="7" s="1"/>
  <c r="N117" i="7" s="1"/>
  <c r="P117" i="7" s="1"/>
  <c r="L280" i="12"/>
  <c r="M275" i="7" s="1"/>
  <c r="N275" i="7" s="1"/>
  <c r="P275" i="7" s="1"/>
  <c r="L41" i="12"/>
  <c r="M36" i="7" s="1"/>
  <c r="N36" i="7" s="1"/>
  <c r="P36" i="7" s="1"/>
  <c r="L25" i="12"/>
  <c r="M20" i="7" s="1"/>
  <c r="N20" i="7" s="1"/>
  <c r="P20" i="7" s="1"/>
  <c r="L17" i="12"/>
  <c r="M12" i="7" s="1"/>
  <c r="N12" i="7" s="1"/>
  <c r="P12" i="7" s="1"/>
  <c r="L246" i="12"/>
  <c r="M241" i="7" s="1"/>
  <c r="N241" i="7" s="1"/>
  <c r="R241" i="7" s="1"/>
  <c r="L183" i="12"/>
  <c r="M178" i="7" s="1"/>
  <c r="N178" i="7" s="1"/>
  <c r="R178" i="7" s="1"/>
  <c r="L151" i="12"/>
  <c r="M146" i="7" s="1"/>
  <c r="N146" i="7" s="1"/>
  <c r="R146" i="7" s="1"/>
  <c r="L119" i="12"/>
  <c r="M114" i="7" s="1"/>
  <c r="N114" i="7" s="1"/>
  <c r="R114" i="7" s="1"/>
  <c r="L49" i="12"/>
  <c r="M44" i="7" s="1"/>
  <c r="N44" i="7" s="1"/>
  <c r="P44" i="7" s="1"/>
  <c r="L71" i="12"/>
  <c r="M66" i="7" s="1"/>
  <c r="N66" i="7" s="1"/>
  <c r="R66" i="7" s="1"/>
  <c r="L55" i="12"/>
  <c r="M50" i="7" s="1"/>
  <c r="N50" i="7" s="1"/>
  <c r="R50" i="7" s="1"/>
  <c r="L245" i="12"/>
  <c r="M240" i="7" s="1"/>
  <c r="N240" i="7" s="1"/>
  <c r="R240" i="7" s="1"/>
  <c r="L237" i="12"/>
  <c r="M232" i="7" s="1"/>
  <c r="N232" i="7" s="1"/>
  <c r="R232" i="7" s="1"/>
  <c r="L214" i="12"/>
  <c r="M209" i="7" s="1"/>
  <c r="N209" i="7" s="1"/>
  <c r="R209" i="7" s="1"/>
  <c r="L158" i="12"/>
  <c r="M153" i="7" s="1"/>
  <c r="N153" i="7" s="1"/>
  <c r="P153" i="7" s="1"/>
  <c r="L66" i="12"/>
  <c r="M61" i="7" s="1"/>
  <c r="N61" i="7" s="1"/>
  <c r="P61" i="7" s="1"/>
  <c r="L240" i="12"/>
  <c r="M235" i="7" s="1"/>
  <c r="N235" i="7" s="1"/>
  <c r="P235" i="7" s="1"/>
  <c r="L153" i="12"/>
  <c r="M148" i="7" s="1"/>
  <c r="N148" i="7" s="1"/>
  <c r="P148" i="7" s="1"/>
  <c r="L33" i="12"/>
  <c r="M28" i="7" s="1"/>
  <c r="N28" i="7" s="1"/>
  <c r="P28" i="7" s="1"/>
  <c r="L206" i="12"/>
  <c r="M201" i="7" s="1"/>
  <c r="N201" i="7" s="1"/>
  <c r="R201" i="7" s="1"/>
  <c r="L63" i="12"/>
  <c r="M58" i="7" s="1"/>
  <c r="N58" i="7" s="1"/>
  <c r="R58" i="7" s="1"/>
  <c r="L229" i="12"/>
  <c r="M224" i="7" s="1"/>
  <c r="N224" i="7" s="1"/>
  <c r="R224" i="7" s="1"/>
  <c r="L23" i="12"/>
  <c r="M18" i="7" s="1"/>
  <c r="N18" i="7" s="1"/>
  <c r="R18" i="7" s="1"/>
  <c r="L118" i="12"/>
  <c r="M113" i="7" s="1"/>
  <c r="N113" i="7" s="1"/>
  <c r="P113" i="7" s="1"/>
  <c r="L216" i="12"/>
  <c r="M211" i="7" s="1"/>
  <c r="N211" i="7" s="1"/>
  <c r="P211" i="7" s="1"/>
  <c r="L105" i="12"/>
  <c r="M100" i="7" s="1"/>
  <c r="N100" i="7" s="1"/>
  <c r="P100" i="7" s="1"/>
  <c r="L270" i="12"/>
  <c r="M265" i="7" s="1"/>
  <c r="N265" i="7" s="1"/>
  <c r="R265" i="7" s="1"/>
  <c r="L143" i="12"/>
  <c r="M138" i="7" s="1"/>
  <c r="N138" i="7" s="1"/>
  <c r="R138" i="7" s="1"/>
  <c r="L15" i="12"/>
  <c r="M10" i="7" s="1"/>
  <c r="N10" i="7" s="1"/>
  <c r="R10" i="7" s="1"/>
  <c r="L110" i="12"/>
  <c r="M105" i="7" s="1"/>
  <c r="N105" i="7" s="1"/>
  <c r="R105" i="7" s="1"/>
  <c r="L296" i="12"/>
  <c r="M291" i="7" s="1"/>
  <c r="N291" i="7" s="1"/>
  <c r="P291" i="7" s="1"/>
  <c r="L208" i="12"/>
  <c r="M203" i="7" s="1"/>
  <c r="N203" i="7" s="1"/>
  <c r="P203" i="7" s="1"/>
  <c r="L89" i="12"/>
  <c r="M84" i="7" s="1"/>
  <c r="N84" i="7" s="1"/>
  <c r="P84" i="7" s="1"/>
  <c r="L262" i="12"/>
  <c r="M257" i="7" s="1"/>
  <c r="N257" i="7" s="1"/>
  <c r="R257" i="7" s="1"/>
  <c r="L135" i="12"/>
  <c r="M130" i="7" s="1"/>
  <c r="N130" i="7" s="1"/>
  <c r="R130" i="7" s="1"/>
  <c r="L301" i="12"/>
  <c r="M296" i="7" s="1"/>
  <c r="N296" i="7" s="1"/>
  <c r="R296" i="7" s="1"/>
  <c r="L94" i="12"/>
  <c r="M89" i="7" s="1"/>
  <c r="N89" i="7" s="1"/>
  <c r="R89" i="7" s="1"/>
  <c r="L288" i="12"/>
  <c r="M283" i="7" s="1"/>
  <c r="N283" i="7" s="1"/>
  <c r="P283" i="7" s="1"/>
  <c r="L177" i="12"/>
  <c r="M172" i="7" s="1"/>
  <c r="N172" i="7" s="1"/>
  <c r="P172" i="7" s="1"/>
  <c r="L81" i="12"/>
  <c r="M76" i="7" s="1"/>
  <c r="N76" i="7" s="1"/>
  <c r="R76" i="7" s="1"/>
  <c r="L254" i="12"/>
  <c r="M249" i="7" s="1"/>
  <c r="N249" i="7" s="1"/>
  <c r="R249" i="7" s="1"/>
  <c r="L127" i="12"/>
  <c r="M122" i="7" s="1"/>
  <c r="N122" i="7" s="1"/>
  <c r="R122" i="7" s="1"/>
  <c r="L253" i="12"/>
  <c r="M248" i="7" s="1"/>
  <c r="N248" i="7" s="1"/>
  <c r="R248" i="7" s="1"/>
  <c r="L54" i="12"/>
  <c r="M49" i="7" s="1"/>
  <c r="N49" i="7" s="1"/>
  <c r="R49" i="7" s="1"/>
  <c r="L46" i="12"/>
  <c r="M41" i="7" s="1"/>
  <c r="N41" i="7" s="1"/>
  <c r="R41" i="7" s="1"/>
  <c r="L221" i="12"/>
  <c r="M216" i="7" s="1"/>
  <c r="N216" i="7" s="1"/>
  <c r="R216" i="7" s="1"/>
  <c r="L276" i="12"/>
  <c r="M271" i="7" s="1"/>
  <c r="N271" i="7" s="1"/>
  <c r="R271" i="7" s="1"/>
  <c r="L182" i="12"/>
  <c r="M177" i="7" s="1"/>
  <c r="N177" i="7" s="1"/>
  <c r="R177" i="7" s="1"/>
  <c r="L252" i="12"/>
  <c r="M247" i="7" s="1"/>
  <c r="N247" i="7" s="1"/>
  <c r="R247" i="7" s="1"/>
  <c r="L212" i="12"/>
  <c r="M207" i="7" s="1"/>
  <c r="N207" i="7" s="1"/>
  <c r="R207" i="7" s="1"/>
  <c r="L204" i="12"/>
  <c r="M199" i="7" s="1"/>
  <c r="N199" i="7" s="1"/>
  <c r="P199" i="7" s="1"/>
  <c r="L181" i="12"/>
  <c r="M176" i="7" s="1"/>
  <c r="N176" i="7" s="1"/>
  <c r="R176" i="7" s="1"/>
  <c r="L141" i="12"/>
  <c r="M136" i="7" s="1"/>
  <c r="N136" i="7" s="1"/>
  <c r="R136" i="7" s="1"/>
  <c r="L198" i="12"/>
  <c r="M193" i="7" s="1"/>
  <c r="N193" i="7" s="1"/>
  <c r="R193" i="7" s="1"/>
  <c r="L87" i="12"/>
  <c r="M82" i="7" s="1"/>
  <c r="N82" i="7" s="1"/>
  <c r="R82" i="7" s="1"/>
  <c r="L293" i="12"/>
  <c r="M288" i="7" s="1"/>
  <c r="N288" i="7" s="1"/>
  <c r="R288" i="7" s="1"/>
  <c r="L174" i="12"/>
  <c r="M169" i="7" s="1"/>
  <c r="N169" i="7" s="1"/>
  <c r="P169" i="7" s="1"/>
  <c r="L30" i="12"/>
  <c r="M25" i="7" s="1"/>
  <c r="N25" i="7" s="1"/>
  <c r="R25" i="7" s="1"/>
  <c r="L125" i="12"/>
  <c r="M120" i="7" s="1"/>
  <c r="N120" i="7" s="1"/>
  <c r="R120" i="7" s="1"/>
  <c r="L97" i="12"/>
  <c r="M92" i="7" s="1"/>
  <c r="N92" i="7" s="1"/>
  <c r="P92" i="7" s="1"/>
  <c r="L278" i="12"/>
  <c r="M273" i="7" s="1"/>
  <c r="N273" i="7" s="1"/>
  <c r="R273" i="7" s="1"/>
  <c r="L190" i="12"/>
  <c r="M185" i="7" s="1"/>
  <c r="N185" i="7" s="1"/>
  <c r="R185" i="7" s="1"/>
  <c r="L79" i="12"/>
  <c r="M74" i="7" s="1"/>
  <c r="N74" i="7" s="1"/>
  <c r="P74" i="7" s="1"/>
  <c r="L285" i="12"/>
  <c r="M280" i="7" s="1"/>
  <c r="N280" i="7" s="1"/>
  <c r="R280" i="7" s="1"/>
  <c r="L166" i="12"/>
  <c r="M161" i="7" s="1"/>
  <c r="N161" i="7" s="1"/>
  <c r="R161" i="7" s="1"/>
  <c r="L284" i="12"/>
  <c r="M279" i="7" s="1"/>
  <c r="N279" i="7" s="1"/>
  <c r="R279" i="7" s="1"/>
  <c r="L109" i="12"/>
  <c r="M104" i="7" s="1"/>
  <c r="N104" i="7" s="1"/>
  <c r="R104" i="7" s="1"/>
  <c r="L102" i="12"/>
  <c r="M97" i="7" s="1"/>
  <c r="N97" i="7" s="1"/>
  <c r="R97" i="7" s="1"/>
  <c r="L38" i="12"/>
  <c r="M33" i="7" s="1"/>
  <c r="N33" i="7" s="1"/>
  <c r="R33" i="7" s="1"/>
  <c r="L268" i="12"/>
  <c r="M263" i="7" s="1"/>
  <c r="N263" i="7" s="1"/>
  <c r="R263" i="7" s="1"/>
  <c r="L189" i="12"/>
  <c r="M184" i="7" s="1"/>
  <c r="N184" i="7" s="1"/>
  <c r="P184" i="7" s="1"/>
  <c r="L117" i="12"/>
  <c r="M112" i="7" s="1"/>
  <c r="N112" i="7" s="1"/>
  <c r="R112" i="7" s="1"/>
  <c r="L150" i="12"/>
  <c r="M145" i="7" s="1"/>
  <c r="N145" i="7" s="1"/>
  <c r="R145" i="7" s="1"/>
  <c r="L86" i="12"/>
  <c r="M81" i="7" s="1"/>
  <c r="N81" i="7" s="1"/>
  <c r="R81" i="7" s="1"/>
  <c r="L22" i="12"/>
  <c r="M17" i="7" s="1"/>
  <c r="N17" i="7" s="1"/>
  <c r="R17" i="7" s="1"/>
  <c r="L244" i="12"/>
  <c r="M239" i="7" s="1"/>
  <c r="N239" i="7" s="1"/>
  <c r="R239" i="7" s="1"/>
  <c r="L173" i="12"/>
  <c r="M168" i="7" s="1"/>
  <c r="N168" i="7" s="1"/>
  <c r="R168" i="7" s="1"/>
  <c r="L101" i="12"/>
  <c r="M96" i="7" s="1"/>
  <c r="N96" i="7" s="1"/>
  <c r="R96" i="7" s="1"/>
  <c r="L266" i="12"/>
  <c r="M261" i="7" s="1"/>
  <c r="N261" i="7" s="1"/>
  <c r="R261" i="7" s="1"/>
  <c r="L202" i="12"/>
  <c r="M197" i="7" s="1"/>
  <c r="N197" i="7" s="1"/>
  <c r="P197" i="7" s="1"/>
  <c r="L139" i="12"/>
  <c r="M134" i="7" s="1"/>
  <c r="N134" i="7" s="1"/>
  <c r="P134" i="7" s="1"/>
  <c r="L75" i="12"/>
  <c r="M70" i="7" s="1"/>
  <c r="N70" i="7" s="1"/>
  <c r="P70" i="7" s="1"/>
  <c r="L297" i="12"/>
  <c r="M292" i="7" s="1"/>
  <c r="N292" i="7" s="1"/>
  <c r="P292" i="7" s="1"/>
  <c r="L233" i="12"/>
  <c r="M228" i="7" s="1"/>
  <c r="N228" i="7" s="1"/>
  <c r="P228" i="7" s="1"/>
  <c r="L170" i="12"/>
  <c r="M165" i="7" s="1"/>
  <c r="N165" i="7" s="1"/>
  <c r="P165" i="7" s="1"/>
  <c r="L106" i="12"/>
  <c r="M101" i="7" s="1"/>
  <c r="N101" i="7" s="1"/>
  <c r="P101" i="7" s="1"/>
  <c r="L42" i="12"/>
  <c r="M37" i="7" s="1"/>
  <c r="N37" i="7" s="1"/>
  <c r="P37" i="7" s="1"/>
  <c r="L264" i="12"/>
  <c r="M259" i="7" s="1"/>
  <c r="N259" i="7" s="1"/>
  <c r="P259" i="7" s="1"/>
  <c r="L200" i="12"/>
  <c r="M195" i="7" s="1"/>
  <c r="N195" i="7" s="1"/>
  <c r="R195" i="7" s="1"/>
  <c r="L137" i="12"/>
  <c r="M132" i="7" s="1"/>
  <c r="N132" i="7" s="1"/>
  <c r="R132" i="7" s="1"/>
  <c r="L73" i="12"/>
  <c r="M68" i="7" s="1"/>
  <c r="N68" i="7" s="1"/>
  <c r="P68" i="7" s="1"/>
  <c r="L302" i="12"/>
  <c r="M297" i="7" s="1"/>
  <c r="N297" i="7" s="1"/>
  <c r="R297" i="7" s="1"/>
  <c r="L238" i="12"/>
  <c r="M233" i="7" s="1"/>
  <c r="N233" i="7" s="1"/>
  <c r="R233" i="7" s="1"/>
  <c r="L175" i="12"/>
  <c r="M170" i="7" s="1"/>
  <c r="N170" i="7" s="1"/>
  <c r="R170" i="7" s="1"/>
  <c r="L111" i="12"/>
  <c r="M106" i="7" s="1"/>
  <c r="N106" i="7" s="1"/>
  <c r="R106" i="7" s="1"/>
  <c r="L47" i="12"/>
  <c r="M42" i="7" s="1"/>
  <c r="N42" i="7" s="1"/>
  <c r="R42" i="7" s="1"/>
  <c r="L277" i="12"/>
  <c r="M272" i="7" s="1"/>
  <c r="N272" i="7" s="1"/>
  <c r="R272" i="7" s="1"/>
  <c r="L213" i="12"/>
  <c r="M208" i="7" s="1"/>
  <c r="N208" i="7" s="1"/>
  <c r="P208" i="7" s="1"/>
  <c r="L142" i="12"/>
  <c r="M137" i="7" s="1"/>
  <c r="N137" i="7" s="1"/>
  <c r="R137" i="7" s="1"/>
  <c r="L78" i="12"/>
  <c r="M73" i="7" s="1"/>
  <c r="N73" i="7" s="1"/>
  <c r="R73" i="7" s="1"/>
  <c r="L14" i="12"/>
  <c r="M9" i="7" s="1"/>
  <c r="N9" i="7" s="1"/>
  <c r="R9" i="7" s="1"/>
  <c r="L236" i="12"/>
  <c r="M231" i="7" s="1"/>
  <c r="N231" i="7" s="1"/>
  <c r="R231" i="7" s="1"/>
  <c r="L165" i="12"/>
  <c r="M160" i="7" s="1"/>
  <c r="N160" i="7" s="1"/>
  <c r="R160" i="7" s="1"/>
  <c r="L93" i="12"/>
  <c r="M88" i="7" s="1"/>
  <c r="N88" i="7" s="1"/>
  <c r="R88" i="7" s="1"/>
  <c r="L34" i="12"/>
  <c r="M29" i="7" s="1"/>
  <c r="N29" i="7" s="1"/>
  <c r="R29" i="7" s="1"/>
  <c r="L256" i="12"/>
  <c r="M251" i="7" s="1"/>
  <c r="N251" i="7" s="1"/>
  <c r="P251" i="7" s="1"/>
  <c r="L192" i="12"/>
  <c r="M187" i="7" s="1"/>
  <c r="N187" i="7" s="1"/>
  <c r="P187" i="7" s="1"/>
  <c r="L129" i="12"/>
  <c r="M124" i="7" s="1"/>
  <c r="N124" i="7" s="1"/>
  <c r="R124" i="7" s="1"/>
  <c r="L65" i="12"/>
  <c r="M60" i="7" s="1"/>
  <c r="N60" i="7" s="1"/>
  <c r="R60" i="7" s="1"/>
  <c r="L294" i="12"/>
  <c r="M289" i="7" s="1"/>
  <c r="N289" i="7" s="1"/>
  <c r="R289" i="7" s="1"/>
  <c r="L230" i="12"/>
  <c r="M225" i="7" s="1"/>
  <c r="N225" i="7" s="1"/>
  <c r="R225" i="7" s="1"/>
  <c r="L167" i="12"/>
  <c r="M162" i="7" s="1"/>
  <c r="N162" i="7" s="1"/>
  <c r="R162" i="7" s="1"/>
  <c r="L103" i="12"/>
  <c r="M98" i="7" s="1"/>
  <c r="N98" i="7" s="1"/>
  <c r="P98" i="7" s="1"/>
  <c r="L39" i="12"/>
  <c r="M34" i="7" s="1"/>
  <c r="N34" i="7" s="1"/>
  <c r="R34" i="7" s="1"/>
  <c r="L269" i="12"/>
  <c r="M264" i="7" s="1"/>
  <c r="N264" i="7" s="1"/>
  <c r="P264" i="7" s="1"/>
  <c r="L205" i="12"/>
  <c r="M200" i="7" s="1"/>
  <c r="N200" i="7" s="1"/>
  <c r="P200" i="7" s="1"/>
  <c r="L134" i="12"/>
  <c r="M129" i="7" s="1"/>
  <c r="N129" i="7" s="1"/>
  <c r="R129" i="7" s="1"/>
  <c r="L70" i="12"/>
  <c r="M65" i="7" s="1"/>
  <c r="N65" i="7" s="1"/>
  <c r="R65" i="7" s="1"/>
  <c r="L300" i="12"/>
  <c r="M295" i="7" s="1"/>
  <c r="N295" i="7" s="1"/>
  <c r="R295" i="7" s="1"/>
  <c r="L228" i="12"/>
  <c r="M223" i="7" s="1"/>
  <c r="N223" i="7" s="1"/>
  <c r="R223" i="7" s="1"/>
  <c r="L157" i="12"/>
  <c r="M152" i="7" s="1"/>
  <c r="N152" i="7" s="1"/>
  <c r="R152" i="7" s="1"/>
  <c r="L85" i="12"/>
  <c r="M80" i="7" s="1"/>
  <c r="N80" i="7" s="1"/>
  <c r="R80" i="7" s="1"/>
  <c r="L250" i="12"/>
  <c r="M245" i="7" s="1"/>
  <c r="N245" i="7" s="1"/>
  <c r="P245" i="7" s="1"/>
  <c r="L187" i="12"/>
  <c r="M182" i="7" s="1"/>
  <c r="N182" i="7" s="1"/>
  <c r="P182" i="7" s="1"/>
  <c r="L123" i="12"/>
  <c r="M118" i="7" s="1"/>
  <c r="N118" i="7" s="1"/>
  <c r="P118" i="7" s="1"/>
  <c r="L59" i="12"/>
  <c r="M54" i="7" s="1"/>
  <c r="N54" i="7" s="1"/>
  <c r="P54" i="7" s="1"/>
  <c r="L281" i="12"/>
  <c r="M276" i="7" s="1"/>
  <c r="N276" i="7" s="1"/>
  <c r="P276" i="7" s="1"/>
  <c r="L217" i="12"/>
  <c r="M212" i="7" s="1"/>
  <c r="N212" i="7" s="1"/>
  <c r="P212" i="7" s="1"/>
  <c r="L154" i="12"/>
  <c r="M149" i="7" s="1"/>
  <c r="N149" i="7" s="1"/>
  <c r="P149" i="7" s="1"/>
  <c r="L90" i="12"/>
  <c r="M85" i="7" s="1"/>
  <c r="N85" i="7" s="1"/>
  <c r="P85" i="7" s="1"/>
  <c r="L26" i="12"/>
  <c r="M21" i="7" s="1"/>
  <c r="N21" i="7" s="1"/>
  <c r="P21" i="7" s="1"/>
  <c r="L248" i="12"/>
  <c r="M243" i="7" s="1"/>
  <c r="N243" i="7" s="1"/>
  <c r="P243" i="7" s="1"/>
  <c r="L185" i="12"/>
  <c r="M180" i="7" s="1"/>
  <c r="N180" i="7" s="1"/>
  <c r="P180" i="7" s="1"/>
  <c r="L121" i="12"/>
  <c r="M116" i="7" s="1"/>
  <c r="N116" i="7" s="1"/>
  <c r="P116" i="7" s="1"/>
  <c r="L57" i="12"/>
  <c r="M52" i="7" s="1"/>
  <c r="N52" i="7" s="1"/>
  <c r="P52" i="7" s="1"/>
  <c r="L286" i="12"/>
  <c r="M281" i="7" s="1"/>
  <c r="N281" i="7" s="1"/>
  <c r="R281" i="7" s="1"/>
  <c r="L222" i="12"/>
  <c r="M217" i="7" s="1"/>
  <c r="N217" i="7" s="1"/>
  <c r="R217" i="7" s="1"/>
  <c r="L159" i="12"/>
  <c r="M154" i="7" s="1"/>
  <c r="N154" i="7" s="1"/>
  <c r="R154" i="7" s="1"/>
  <c r="L95" i="12"/>
  <c r="M90" i="7" s="1"/>
  <c r="N90" i="7" s="1"/>
  <c r="R90" i="7" s="1"/>
  <c r="L31" i="12"/>
  <c r="M26" i="7" s="1"/>
  <c r="N26" i="7" s="1"/>
  <c r="R26" i="7" s="1"/>
  <c r="L261" i="12"/>
  <c r="M256" i="7" s="1"/>
  <c r="N256" i="7" s="1"/>
  <c r="R256" i="7" s="1"/>
  <c r="L197" i="12"/>
  <c r="M192" i="7" s="1"/>
  <c r="N192" i="7" s="1"/>
  <c r="R192" i="7" s="1"/>
  <c r="L126" i="12"/>
  <c r="M121" i="7" s="1"/>
  <c r="N121" i="7" s="1"/>
  <c r="R121" i="7" s="1"/>
  <c r="L62" i="12"/>
  <c r="M57" i="7" s="1"/>
  <c r="N57" i="7" s="1"/>
  <c r="P57" i="7" s="1"/>
  <c r="L292" i="12"/>
  <c r="M287" i="7" s="1"/>
  <c r="N287" i="7" s="1"/>
  <c r="R287" i="7" s="1"/>
  <c r="L220" i="12"/>
  <c r="M215" i="7" s="1"/>
  <c r="N215" i="7" s="1"/>
  <c r="R215" i="7" s="1"/>
  <c r="L149" i="12"/>
  <c r="M144" i="7" s="1"/>
  <c r="N144" i="7" s="1"/>
  <c r="R144" i="7" s="1"/>
  <c r="L61" i="12"/>
  <c r="M56" i="7" s="1"/>
  <c r="N56" i="7" s="1"/>
  <c r="P56" i="7" s="1"/>
  <c r="L53" i="12"/>
  <c r="M48" i="7" s="1"/>
  <c r="N48" i="7" s="1"/>
  <c r="R48" i="7" s="1"/>
  <c r="L45" i="12"/>
  <c r="M40" i="7" s="1"/>
  <c r="N40" i="7" s="1"/>
  <c r="R40" i="7" s="1"/>
  <c r="L37" i="12"/>
  <c r="M32" i="7" s="1"/>
  <c r="N32" i="7" s="1"/>
  <c r="P32" i="7" s="1"/>
  <c r="L29" i="12"/>
  <c r="M24" i="7" s="1"/>
  <c r="N24" i="7" s="1"/>
  <c r="R24" i="7" s="1"/>
  <c r="L21" i="12"/>
  <c r="M16" i="7" s="1"/>
  <c r="N16" i="7" s="1"/>
  <c r="R16" i="7" s="1"/>
  <c r="L77" i="12"/>
  <c r="M72" i="7" s="1"/>
  <c r="N72" i="7" s="1"/>
  <c r="P72" i="7" s="1"/>
  <c r="L13" i="12"/>
  <c r="M8" i="7" s="1"/>
  <c r="N8" i="7" s="1"/>
  <c r="R8" i="7" s="1"/>
  <c r="L260" i="12"/>
  <c r="M255" i="7" s="1"/>
  <c r="N255" i="7" s="1"/>
  <c r="R255" i="7" s="1"/>
  <c r="L196" i="12"/>
  <c r="M191" i="7" s="1"/>
  <c r="N191" i="7" s="1"/>
  <c r="R191" i="7" s="1"/>
  <c r="L133" i="12"/>
  <c r="M128" i="7" s="1"/>
  <c r="N128" i="7" s="1"/>
  <c r="R128" i="7" s="1"/>
  <c r="L69" i="12"/>
  <c r="M64" i="7" s="1"/>
  <c r="N64" i="7" s="1"/>
  <c r="R64" i="7" s="1"/>
  <c r="P76" i="7"/>
  <c r="R141" i="7"/>
  <c r="R47" i="7"/>
  <c r="R204" i="7"/>
  <c r="R198" i="7"/>
  <c r="P274" i="7"/>
  <c r="N7" i="7"/>
  <c r="P232" i="7" l="1"/>
  <c r="R269" i="7"/>
  <c r="R165" i="7"/>
  <c r="P107" i="7"/>
  <c r="R133" i="7"/>
  <c r="R23" i="7"/>
  <c r="R183" i="7"/>
  <c r="R22" i="7"/>
  <c r="P83" i="7"/>
  <c r="P241" i="7"/>
  <c r="R55" i="7"/>
  <c r="R253" i="7"/>
  <c r="P258" i="7"/>
  <c r="R278" i="7"/>
  <c r="P45" i="7"/>
  <c r="R222" i="7"/>
  <c r="R125" i="7"/>
  <c r="P131" i="7"/>
  <c r="R39" i="7"/>
  <c r="P194" i="7"/>
  <c r="R159" i="7"/>
  <c r="R260" i="7"/>
  <c r="P286" i="7"/>
  <c r="R238" i="7"/>
  <c r="R109" i="7"/>
  <c r="R151" i="7"/>
  <c r="R111" i="7"/>
  <c r="R167" i="7"/>
  <c r="R229" i="7"/>
  <c r="R214" i="7"/>
  <c r="P11" i="7"/>
  <c r="R153" i="7"/>
  <c r="R294" i="7"/>
  <c r="P163" i="7"/>
  <c r="P112" i="7"/>
  <c r="R135" i="7"/>
  <c r="R108" i="7"/>
  <c r="R63" i="7"/>
  <c r="P146" i="7"/>
  <c r="P43" i="7"/>
  <c r="R86" i="7"/>
  <c r="P271" i="7"/>
  <c r="R184" i="7"/>
  <c r="R293" i="7"/>
  <c r="R203" i="7"/>
  <c r="R87" i="7"/>
  <c r="P51" i="7"/>
  <c r="R69" i="7"/>
  <c r="R94" i="7"/>
  <c r="P82" i="7"/>
  <c r="R117" i="7"/>
  <c r="R285" i="7"/>
  <c r="R259" i="7"/>
  <c r="P234" i="7"/>
  <c r="P123" i="7"/>
  <c r="P233" i="7"/>
  <c r="P41" i="7"/>
  <c r="P129" i="7"/>
  <c r="P9" i="7"/>
  <c r="R172" i="7"/>
  <c r="P155" i="7"/>
  <c r="P242" i="7"/>
  <c r="P226" i="7"/>
  <c r="R166" i="7"/>
  <c r="P284" i="7"/>
  <c r="R126" i="7"/>
  <c r="R93" i="7"/>
  <c r="R78" i="7"/>
  <c r="R275" i="7"/>
  <c r="R197" i="7"/>
  <c r="P177" i="7"/>
  <c r="R46" i="7"/>
  <c r="R113" i="7"/>
  <c r="R252" i="7"/>
  <c r="R61" i="7"/>
  <c r="R103" i="7"/>
  <c r="P280" i="7"/>
  <c r="R227" i="7"/>
  <c r="P114" i="7"/>
  <c r="R213" i="7"/>
  <c r="R142" i="7"/>
  <c r="P288" i="7"/>
  <c r="R219" i="7"/>
  <c r="R188" i="7"/>
  <c r="P210" i="7"/>
  <c r="R127" i="7"/>
  <c r="R205" i="7"/>
  <c r="P99" i="7"/>
  <c r="R71" i="7"/>
  <c r="P249" i="7"/>
  <c r="P162" i="7"/>
  <c r="P191" i="7"/>
  <c r="R180" i="7"/>
  <c r="P60" i="7"/>
  <c r="P202" i="7"/>
  <c r="R173" i="7"/>
  <c r="R221" i="7"/>
  <c r="R189" i="7"/>
  <c r="P290" i="7"/>
  <c r="R139" i="7"/>
  <c r="R244" i="7"/>
  <c r="P147" i="7"/>
  <c r="P218" i="7"/>
  <c r="P186" i="7"/>
  <c r="R84" i="7"/>
  <c r="R14" i="7"/>
  <c r="R35" i="7"/>
  <c r="R246" i="7"/>
  <c r="R174" i="7"/>
  <c r="R262" i="7"/>
  <c r="R62" i="7"/>
  <c r="R36" i="7"/>
  <c r="R119" i="7"/>
  <c r="P19" i="7"/>
  <c r="R38" i="7"/>
  <c r="R95" i="7"/>
  <c r="R206" i="7"/>
  <c r="P91" i="7"/>
  <c r="R164" i="7"/>
  <c r="R268" i="7"/>
  <c r="P27" i="7"/>
  <c r="P67" i="7"/>
  <c r="P250" i="7"/>
  <c r="R110" i="7"/>
  <c r="R277" i="7"/>
  <c r="P298" i="7"/>
  <c r="P157" i="7"/>
  <c r="R57" i="7"/>
  <c r="R254" i="7"/>
  <c r="R270" i="7"/>
  <c r="R143" i="7"/>
  <c r="R102" i="7"/>
  <c r="R31" i="7"/>
  <c r="R175" i="7"/>
  <c r="R158" i="7"/>
  <c r="P18" i="7"/>
  <c r="R291" i="7"/>
  <c r="R236" i="7"/>
  <c r="P115" i="7"/>
  <c r="R140" i="7"/>
  <c r="P168" i="7"/>
  <c r="R77" i="7"/>
  <c r="P171" i="7"/>
  <c r="R20" i="7"/>
  <c r="R150" i="7"/>
  <c r="R53" i="7"/>
  <c r="P282" i="7"/>
  <c r="R118" i="7"/>
  <c r="R59" i="7"/>
  <c r="R30" i="7"/>
  <c r="R156" i="7"/>
  <c r="P130" i="7"/>
  <c r="P179" i="7"/>
  <c r="P75" i="7"/>
  <c r="R181" i="7"/>
  <c r="R267" i="7"/>
  <c r="P178" i="7"/>
  <c r="R237" i="7"/>
  <c r="R190" i="7"/>
  <c r="R220" i="7"/>
  <c r="P266" i="7"/>
  <c r="R196" i="7"/>
  <c r="R79" i="7"/>
  <c r="R13" i="7"/>
  <c r="R230" i="7"/>
  <c r="R15" i="7"/>
  <c r="P248" i="7"/>
  <c r="P265" i="7"/>
  <c r="P50" i="7"/>
  <c r="R264" i="7"/>
  <c r="P247" i="7"/>
  <c r="R211" i="7"/>
  <c r="R28" i="7"/>
  <c r="R44" i="7"/>
  <c r="R235" i="7"/>
  <c r="R12" i="7"/>
  <c r="P66" i="7"/>
  <c r="P88" i="7"/>
  <c r="R100" i="7"/>
  <c r="P42" i="7"/>
  <c r="P24" i="7"/>
  <c r="P281" i="7"/>
  <c r="P223" i="7"/>
  <c r="P49" i="7"/>
  <c r="R200" i="7"/>
  <c r="R228" i="7"/>
  <c r="R74" i="7"/>
  <c r="P201" i="7"/>
  <c r="P124" i="7"/>
  <c r="P240" i="7"/>
  <c r="P176" i="7"/>
  <c r="P65" i="7"/>
  <c r="P289" i="7"/>
  <c r="P193" i="7"/>
  <c r="R243" i="7"/>
  <c r="P239" i="7"/>
  <c r="P263" i="7"/>
  <c r="R101" i="7"/>
  <c r="P138" i="7"/>
  <c r="P170" i="7"/>
  <c r="R283" i="7"/>
  <c r="P216" i="7"/>
  <c r="P48" i="7"/>
  <c r="P256" i="7"/>
  <c r="P224" i="7"/>
  <c r="P105" i="7"/>
  <c r="P96" i="7"/>
  <c r="P296" i="7"/>
  <c r="R92" i="7"/>
  <c r="P209" i="7"/>
  <c r="R212" i="7"/>
  <c r="R56" i="7"/>
  <c r="P192" i="7"/>
  <c r="R116" i="7"/>
  <c r="R148" i="7"/>
  <c r="P25" i="7"/>
  <c r="P81" i="7"/>
  <c r="P231" i="7"/>
  <c r="P257" i="7"/>
  <c r="P132" i="7"/>
  <c r="P207" i="7"/>
  <c r="P122" i="7"/>
  <c r="P279" i="7"/>
  <c r="P89" i="7"/>
  <c r="P80" i="7"/>
  <c r="P73" i="7"/>
  <c r="P297" i="7"/>
  <c r="R21" i="7"/>
  <c r="P10" i="7"/>
  <c r="P136" i="7"/>
  <c r="P90" i="7"/>
  <c r="P58" i="7"/>
  <c r="P273" i="7"/>
  <c r="R68" i="7"/>
  <c r="P26" i="7"/>
  <c r="R292" i="7"/>
  <c r="R187" i="7"/>
  <c r="P137" i="7"/>
  <c r="P185" i="7"/>
  <c r="R245" i="7"/>
  <c r="P17" i="7"/>
  <c r="P33" i="7"/>
  <c r="P144" i="7"/>
  <c r="R70" i="7"/>
  <c r="R208" i="7"/>
  <c r="R199" i="7"/>
  <c r="P34" i="7"/>
  <c r="P97" i="7"/>
  <c r="P215" i="7"/>
  <c r="R251" i="7"/>
  <c r="P152" i="7"/>
  <c r="P154" i="7"/>
  <c r="R85" i="7"/>
  <c r="P217" i="7"/>
  <c r="R54" i="7"/>
  <c r="P261" i="7"/>
  <c r="R52" i="7"/>
  <c r="R169" i="7"/>
  <c r="P161" i="7"/>
  <c r="P272" i="7"/>
  <c r="P287" i="7"/>
  <c r="R98" i="7"/>
  <c r="P195" i="7"/>
  <c r="P120" i="7"/>
  <c r="R134" i="7"/>
  <c r="P40" i="7"/>
  <c r="R149" i="7"/>
  <c r="P104" i="7"/>
  <c r="P29" i="7"/>
  <c r="P145" i="7"/>
  <c r="R182" i="7"/>
  <c r="P128" i="7"/>
  <c r="R276" i="7"/>
  <c r="R37" i="7"/>
  <c r="P225" i="7"/>
  <c r="P106" i="7"/>
  <c r="P295" i="7"/>
  <c r="R32" i="7"/>
  <c r="P160" i="7"/>
  <c r="P121" i="7"/>
  <c r="P16" i="7"/>
  <c r="P8" i="7"/>
  <c r="P255" i="7"/>
  <c r="P64" i="7"/>
  <c r="M6" i="7"/>
  <c r="R72" i="7"/>
  <c r="R7" i="7"/>
  <c r="P7" i="7"/>
  <c r="C4" i="11"/>
  <c r="F7" i="10"/>
  <c r="C7" i="10"/>
  <c r="R6" i="7" l="1"/>
  <c r="P6" i="7"/>
  <c r="N7" i="10"/>
  <c r="N197" i="10"/>
  <c r="N120" i="10"/>
  <c r="N247" i="10"/>
  <c r="N116" i="10"/>
  <c r="N233" i="10"/>
  <c r="N156" i="10"/>
  <c r="N241" i="10"/>
  <c r="N282" i="10"/>
  <c r="N68" i="10"/>
  <c r="N159" i="10"/>
  <c r="N148" i="10"/>
  <c r="N92" i="10"/>
  <c r="N205" i="10"/>
  <c r="N127" i="10"/>
  <c r="N100" i="10"/>
  <c r="N128" i="10"/>
  <c r="N191" i="10"/>
  <c r="N255" i="10"/>
  <c r="N252" i="10"/>
  <c r="N276" i="10"/>
  <c r="N215" i="10"/>
  <c r="N9" i="10"/>
  <c r="N132" i="10"/>
  <c r="N83" i="10"/>
  <c r="N36" i="10"/>
  <c r="N162" i="10"/>
  <c r="N86" i="10"/>
  <c r="N150" i="10"/>
  <c r="N277" i="10"/>
  <c r="N257" i="10"/>
  <c r="N296" i="10"/>
  <c r="N72" i="10"/>
  <c r="N199" i="10"/>
  <c r="N265" i="10"/>
  <c r="N194" i="10"/>
  <c r="N203" i="10"/>
  <c r="N251" i="10"/>
  <c r="N236" i="10"/>
  <c r="N122" i="10"/>
  <c r="N234" i="10"/>
  <c r="N65" i="10"/>
  <c r="N292" i="10"/>
  <c r="N88" i="10"/>
  <c r="N291" i="10"/>
  <c r="N177" i="10"/>
  <c r="N95" i="10"/>
  <c r="N223" i="10"/>
  <c r="N21" i="10"/>
  <c r="N26" i="10"/>
  <c r="N76" i="10"/>
  <c r="N155" i="10"/>
  <c r="N47" i="10"/>
  <c r="N239" i="10"/>
  <c r="N125" i="10"/>
  <c r="N30" i="10"/>
  <c r="N285" i="10"/>
  <c r="N297" i="10"/>
  <c r="N298" i="10"/>
  <c r="N299" i="10"/>
  <c r="N15" i="10"/>
  <c r="N143" i="10"/>
  <c r="N206" i="10"/>
  <c r="N80" i="10"/>
  <c r="N144" i="10"/>
  <c r="N243" i="10"/>
  <c r="N248" i="10"/>
  <c r="N66" i="10"/>
  <c r="N275" i="10"/>
  <c r="N278" i="10"/>
  <c r="N152" i="10"/>
  <c r="N29" i="10"/>
  <c r="N222" i="10"/>
  <c r="N96" i="10"/>
  <c r="N145" i="10"/>
  <c r="N82" i="10"/>
  <c r="N53" i="10"/>
  <c r="N217" i="10"/>
  <c r="N141" i="10"/>
  <c r="N107" i="10"/>
  <c r="N140" i="10"/>
  <c r="N102" i="10"/>
  <c r="N166" i="10"/>
  <c r="N293" i="10"/>
  <c r="N43" i="10"/>
  <c r="N151" i="10"/>
  <c r="N35" i="10"/>
  <c r="N279" i="10"/>
  <c r="N201" i="10"/>
  <c r="N51" i="10"/>
  <c r="N62" i="10"/>
  <c r="N238" i="10"/>
  <c r="N46" i="10"/>
  <c r="N110" i="10"/>
  <c r="N174" i="10"/>
  <c r="N77" i="10"/>
  <c r="N32" i="10"/>
  <c r="N209" i="10"/>
  <c r="N185" i="10"/>
  <c r="N118" i="10"/>
  <c r="N208" i="10"/>
  <c r="N108" i="10"/>
  <c r="N109" i="10"/>
  <c r="N39" i="10"/>
  <c r="N103" i="10"/>
  <c r="N167" i="10"/>
  <c r="N230" i="10"/>
  <c r="N294" i="10"/>
  <c r="N168" i="10"/>
  <c r="N231" i="10"/>
  <c r="N75" i="10"/>
  <c r="N60" i="10"/>
  <c r="N61" i="10"/>
  <c r="N25" i="10"/>
  <c r="N89" i="10"/>
  <c r="N153" i="10"/>
  <c r="N154" i="10"/>
  <c r="N112" i="10"/>
  <c r="N101" i="10"/>
  <c r="AD12" i="9"/>
  <c r="N207" i="10" l="1"/>
  <c r="N136" i="10"/>
  <c r="N22" i="10"/>
  <c r="N267" i="10"/>
  <c r="N190" i="10"/>
  <c r="N37" i="10"/>
  <c r="N184" i="10"/>
  <c r="N268" i="10"/>
  <c r="N175" i="10"/>
  <c r="N129" i="10"/>
  <c r="N280" i="10"/>
  <c r="N24" i="10"/>
  <c r="N55" i="10"/>
  <c r="N98" i="10"/>
  <c r="N295" i="10"/>
  <c r="N115" i="10"/>
  <c r="N192" i="10"/>
  <c r="N229" i="10"/>
  <c r="N20" i="10"/>
  <c r="N242" i="10"/>
  <c r="N221" i="10"/>
  <c r="N131" i="10"/>
  <c r="N58" i="10"/>
  <c r="N164" i="10"/>
  <c r="N93" i="10"/>
  <c r="N281" i="10"/>
  <c r="N269" i="10"/>
  <c r="N130" i="10"/>
  <c r="N256" i="10"/>
  <c r="N104" i="10"/>
  <c r="N54" i="10"/>
  <c r="N90" i="10"/>
  <c r="N38" i="10"/>
  <c r="N237" i="10"/>
  <c r="N16" i="10"/>
  <c r="N34" i="10"/>
  <c r="N12" i="10"/>
  <c r="N218" i="10"/>
  <c r="N259" i="10"/>
  <c r="N160" i="10"/>
  <c r="N196" i="10"/>
  <c r="N78" i="10"/>
  <c r="N50" i="10"/>
  <c r="N71" i="10"/>
  <c r="N17" i="10"/>
  <c r="N195" i="10"/>
  <c r="N142" i="10"/>
  <c r="N178" i="10"/>
  <c r="N111" i="10"/>
  <c r="N253" i="10"/>
  <c r="N210" i="10"/>
  <c r="N161" i="10"/>
  <c r="N18" i="10"/>
  <c r="N123" i="10"/>
  <c r="N27" i="10"/>
  <c r="N270" i="10"/>
  <c r="N97" i="10"/>
  <c r="N74" i="10"/>
  <c r="N244" i="10"/>
  <c r="N258" i="10"/>
  <c r="N286" i="10"/>
  <c r="N171" i="10"/>
  <c r="N157" i="10"/>
  <c r="N204" i="10"/>
  <c r="N117" i="10"/>
  <c r="N193" i="10"/>
  <c r="N264" i="10"/>
  <c r="N287" i="10"/>
  <c r="N272" i="10"/>
  <c r="N79" i="10"/>
  <c r="N266" i="10"/>
  <c r="N288" i="10"/>
  <c r="N216" i="10"/>
  <c r="N260" i="10"/>
  <c r="N59" i="10"/>
  <c r="N283" i="10"/>
  <c r="N254" i="10"/>
  <c r="N13" i="10"/>
  <c r="N165" i="10"/>
  <c r="N246" i="10"/>
  <c r="N48" i="10"/>
  <c r="N274" i="10"/>
  <c r="N163" i="10"/>
  <c r="N261" i="10"/>
  <c r="N126" i="10"/>
  <c r="N284" i="10"/>
  <c r="N181" i="10"/>
  <c r="N149" i="10"/>
  <c r="N33" i="10"/>
  <c r="N169" i="10"/>
  <c r="N84" i="10"/>
  <c r="N40" i="10"/>
  <c r="N245" i="10"/>
  <c r="N225" i="10"/>
  <c r="N45" i="10"/>
  <c r="N73" i="10"/>
  <c r="N219" i="10"/>
  <c r="N158" i="10"/>
  <c r="N146" i="10"/>
  <c r="N23" i="10"/>
  <c r="N121" i="10"/>
  <c r="N262" i="10"/>
  <c r="N138" i="10"/>
  <c r="N211" i="10"/>
  <c r="N63" i="10"/>
  <c r="N91" i="10"/>
  <c r="N249" i="10"/>
  <c r="N67" i="10"/>
  <c r="N85" i="10"/>
  <c r="N182" i="10"/>
  <c r="N99" i="10"/>
  <c r="N28" i="10"/>
  <c r="N189" i="10"/>
  <c r="N19" i="10"/>
  <c r="N289" i="10"/>
  <c r="N94" i="10"/>
  <c r="N11" i="10"/>
  <c r="N273" i="10"/>
  <c r="N57" i="10"/>
  <c r="N135" i="10"/>
  <c r="N176" i="10"/>
  <c r="N290" i="10"/>
  <c r="N113" i="10"/>
  <c r="N226" i="10"/>
  <c r="N81" i="10"/>
  <c r="N202" i="10"/>
  <c r="N105" i="10"/>
  <c r="N180" i="10"/>
  <c r="N44" i="10"/>
  <c r="N250" i="10"/>
  <c r="N172" i="10"/>
  <c r="N147" i="10"/>
  <c r="N224" i="10"/>
  <c r="N134" i="10"/>
  <c r="N263" i="10"/>
  <c r="N198" i="10"/>
  <c r="N213" i="10"/>
  <c r="N240" i="10"/>
  <c r="N31" i="10"/>
  <c r="N214" i="10"/>
  <c r="N114" i="10"/>
  <c r="N64" i="10"/>
  <c r="N220" i="10"/>
  <c r="N14" i="10"/>
  <c r="N52" i="10"/>
  <c r="N10" i="10"/>
  <c r="N271" i="10"/>
  <c r="N179" i="10"/>
  <c r="N170" i="10"/>
  <c r="N139" i="10"/>
  <c r="N183" i="10"/>
  <c r="N228" i="10"/>
  <c r="N227" i="10"/>
  <c r="N124" i="10"/>
  <c r="N69" i="10"/>
  <c r="N137" i="10"/>
  <c r="N235" i="10"/>
  <c r="N200" i="10"/>
  <c r="N42" i="10"/>
  <c r="N232" i="10"/>
  <c r="N119" i="10"/>
  <c r="N70" i="10"/>
  <c r="N41" i="10"/>
  <c r="N56" i="10"/>
  <c r="N187" i="10"/>
  <c r="N87" i="10"/>
  <c r="N212" i="10"/>
  <c r="N49" i="10"/>
  <c r="N106" i="10"/>
  <c r="N133" i="10"/>
  <c r="N188" i="10"/>
  <c r="N186" i="10"/>
  <c r="N173" i="10"/>
  <c r="O12" i="9"/>
  <c r="P6" i="8"/>
  <c r="I4" i="11" l="1"/>
  <c r="J4" i="11"/>
  <c r="H4" i="11"/>
  <c r="G4" i="11"/>
  <c r="F4" i="11"/>
  <c r="E4" i="11"/>
  <c r="D4" i="11"/>
  <c r="R7" i="10" l="1"/>
  <c r="Q7" i="10"/>
  <c r="P7" i="10"/>
  <c r="U12" i="9"/>
  <c r="P12" i="9" l="1"/>
  <c r="J6" i="8" l="1"/>
  <c r="C6" i="8"/>
  <c r="H6" i="8"/>
  <c r="G6" i="8"/>
  <c r="F6" i="8"/>
  <c r="E6" i="8"/>
  <c r="D6" i="8"/>
  <c r="N6" i="7"/>
  <c r="K6" i="7"/>
  <c r="I6" i="7"/>
  <c r="H6" i="7"/>
  <c r="E6" i="7"/>
  <c r="D6" i="7"/>
  <c r="C6" i="7"/>
  <c r="K12" i="9" l="1"/>
  <c r="L12" i="9" s="1"/>
  <c r="M12" i="9" s="1"/>
  <c r="J12" i="9"/>
  <c r="I12" i="9"/>
  <c r="E12" i="9"/>
  <c r="F12" i="9" l="1"/>
  <c r="G12" i="9" s="1"/>
  <c r="G21" i="9" l="1"/>
  <c r="G29" i="9"/>
  <c r="G37" i="9"/>
  <c r="G45" i="9"/>
  <c r="G53" i="9"/>
  <c r="G61" i="9"/>
  <c r="G69" i="9"/>
  <c r="G77" i="9"/>
  <c r="G85" i="9"/>
  <c r="G93" i="9"/>
  <c r="G101" i="9"/>
  <c r="G109" i="9"/>
  <c r="G117" i="9"/>
  <c r="G125" i="9"/>
  <c r="G133" i="9"/>
  <c r="G141" i="9"/>
  <c r="G149" i="9"/>
  <c r="G157" i="9"/>
  <c r="G165" i="9"/>
  <c r="G173" i="9"/>
  <c r="G181" i="9"/>
  <c r="G189" i="9"/>
  <c r="G196" i="9"/>
  <c r="G204" i="9"/>
  <c r="G212" i="9"/>
  <c r="G220" i="9"/>
  <c r="G228" i="9"/>
  <c r="G236" i="9"/>
  <c r="G244" i="9"/>
  <c r="G252" i="9"/>
  <c r="G260" i="9"/>
  <c r="G268" i="9"/>
  <c r="G276" i="9"/>
  <c r="G284" i="9"/>
  <c r="G292" i="9"/>
  <c r="G300" i="9"/>
  <c r="G14" i="9"/>
  <c r="G22" i="9"/>
  <c r="G30" i="9"/>
  <c r="G38" i="9"/>
  <c r="G46" i="9"/>
  <c r="G54" i="9"/>
  <c r="G62" i="9"/>
  <c r="G70" i="9"/>
  <c r="G78" i="9"/>
  <c r="G86" i="9"/>
  <c r="G94" i="9"/>
  <c r="G102" i="9"/>
  <c r="G110" i="9"/>
  <c r="G118" i="9"/>
  <c r="G126" i="9"/>
  <c r="G134" i="9"/>
  <c r="G142" i="9"/>
  <c r="G150" i="9"/>
  <c r="G158" i="9"/>
  <c r="G166" i="9"/>
  <c r="G174" i="9"/>
  <c r="G182" i="9"/>
  <c r="G190" i="9"/>
  <c r="G197" i="9"/>
  <c r="G205" i="9"/>
  <c r="G213" i="9"/>
  <c r="G221" i="9"/>
  <c r="G229" i="9"/>
  <c r="G237" i="9"/>
  <c r="G245" i="9"/>
  <c r="G253" i="9"/>
  <c r="G261" i="9"/>
  <c r="G269" i="9"/>
  <c r="G277" i="9"/>
  <c r="G285" i="9"/>
  <c r="G293" i="9"/>
  <c r="G301" i="9"/>
  <c r="G15" i="9"/>
  <c r="G23" i="9"/>
  <c r="G31" i="9"/>
  <c r="G39" i="9"/>
  <c r="G47" i="9"/>
  <c r="G55" i="9"/>
  <c r="G63" i="9"/>
  <c r="G71" i="9"/>
  <c r="G79" i="9"/>
  <c r="G87" i="9"/>
  <c r="G95" i="9"/>
  <c r="G103" i="9"/>
  <c r="G111" i="9"/>
  <c r="G119" i="9"/>
  <c r="G127" i="9"/>
  <c r="G135" i="9"/>
  <c r="G143" i="9"/>
  <c r="G151" i="9"/>
  <c r="G159" i="9"/>
  <c r="G167" i="9"/>
  <c r="G175" i="9"/>
  <c r="G183" i="9"/>
  <c r="G198" i="9"/>
  <c r="G206" i="9"/>
  <c r="G214" i="9"/>
  <c r="G222" i="9"/>
  <c r="G230" i="9"/>
  <c r="G238" i="9"/>
  <c r="G246" i="9"/>
  <c r="G254" i="9"/>
  <c r="G262" i="9"/>
  <c r="G270" i="9"/>
  <c r="G278" i="9"/>
  <c r="G286" i="9"/>
  <c r="G294" i="9"/>
  <c r="G302" i="9"/>
  <c r="G16" i="9"/>
  <c r="G24" i="9"/>
  <c r="G32" i="9"/>
  <c r="G40" i="9"/>
  <c r="G48" i="9"/>
  <c r="G56" i="9"/>
  <c r="G64" i="9"/>
  <c r="G72" i="9"/>
  <c r="G80" i="9"/>
  <c r="G88" i="9"/>
  <c r="G96" i="9"/>
  <c r="G104" i="9"/>
  <c r="G112" i="9"/>
  <c r="G120" i="9"/>
  <c r="G128" i="9"/>
  <c r="G136" i="9"/>
  <c r="G144" i="9"/>
  <c r="G152" i="9"/>
  <c r="G160" i="9"/>
  <c r="G168" i="9"/>
  <c r="G176" i="9"/>
  <c r="G184" i="9"/>
  <c r="G191" i="9"/>
  <c r="G199" i="9"/>
  <c r="G207" i="9"/>
  <c r="G215" i="9"/>
  <c r="G223" i="9"/>
  <c r="G231" i="9"/>
  <c r="G239" i="9"/>
  <c r="G247" i="9"/>
  <c r="G255" i="9"/>
  <c r="G263" i="9"/>
  <c r="G271" i="9"/>
  <c r="G279" i="9"/>
  <c r="G287" i="9"/>
  <c r="G295" i="9"/>
  <c r="G303" i="9"/>
  <c r="G17" i="9"/>
  <c r="G25" i="9"/>
  <c r="G33" i="9"/>
  <c r="G41" i="9"/>
  <c r="G49" i="9"/>
  <c r="G57" i="9"/>
  <c r="G65" i="9"/>
  <c r="G73" i="9"/>
  <c r="G81" i="9"/>
  <c r="G89" i="9"/>
  <c r="G97" i="9"/>
  <c r="G105" i="9"/>
  <c r="G113" i="9"/>
  <c r="G121" i="9"/>
  <c r="G129" i="9"/>
  <c r="G137" i="9"/>
  <c r="G145" i="9"/>
  <c r="G153" i="9"/>
  <c r="G161" i="9"/>
  <c r="G169" i="9"/>
  <c r="G177" i="9"/>
  <c r="G185" i="9"/>
  <c r="G192" i="9"/>
  <c r="G200" i="9"/>
  <c r="G208" i="9"/>
  <c r="G216" i="9"/>
  <c r="G224" i="9"/>
  <c r="G232" i="9"/>
  <c r="G240" i="9"/>
  <c r="G248" i="9"/>
  <c r="G256" i="9"/>
  <c r="G264" i="9"/>
  <c r="G272" i="9"/>
  <c r="G280" i="9"/>
  <c r="G288" i="9"/>
  <c r="G296" i="9"/>
  <c r="G304" i="9"/>
  <c r="G18" i="9"/>
  <c r="G26" i="9"/>
  <c r="G34" i="9"/>
  <c r="G42" i="9"/>
  <c r="G50" i="9"/>
  <c r="G58" i="9"/>
  <c r="G66" i="9"/>
  <c r="G74" i="9"/>
  <c r="G82" i="9"/>
  <c r="G90" i="9"/>
  <c r="G98" i="9"/>
  <c r="G106" i="9"/>
  <c r="G114" i="9"/>
  <c r="G122" i="9"/>
  <c r="G130" i="9"/>
  <c r="G138" i="9"/>
  <c r="G146" i="9"/>
  <c r="G154" i="9"/>
  <c r="G162" i="9"/>
  <c r="G170" i="9"/>
  <c r="G178" i="9"/>
  <c r="G186" i="9"/>
  <c r="G193" i="9"/>
  <c r="G201" i="9"/>
  <c r="G209" i="9"/>
  <c r="G217" i="9"/>
  <c r="G225" i="9"/>
  <c r="G233" i="9"/>
  <c r="G241" i="9"/>
  <c r="G249" i="9"/>
  <c r="G257" i="9"/>
  <c r="G265" i="9"/>
  <c r="G273" i="9"/>
  <c r="G281" i="9"/>
  <c r="G289" i="9"/>
  <c r="G297" i="9"/>
  <c r="G13" i="9"/>
  <c r="G19" i="9"/>
  <c r="G27" i="9"/>
  <c r="G35" i="9"/>
  <c r="G43" i="9"/>
  <c r="G51" i="9"/>
  <c r="G59" i="9"/>
  <c r="G67" i="9"/>
  <c r="G75" i="9"/>
  <c r="G83" i="9"/>
  <c r="G91" i="9"/>
  <c r="G99" i="9"/>
  <c r="G107" i="9"/>
  <c r="G115" i="9"/>
  <c r="G123" i="9"/>
  <c r="G131" i="9"/>
  <c r="G139" i="9"/>
  <c r="G147" i="9"/>
  <c r="G155" i="9"/>
  <c r="G163" i="9"/>
  <c r="G171" i="9"/>
  <c r="G179" i="9"/>
  <c r="G187" i="9"/>
  <c r="G194" i="9"/>
  <c r="G202" i="9"/>
  <c r="G210" i="9"/>
  <c r="G218" i="9"/>
  <c r="G226" i="9"/>
  <c r="G234" i="9"/>
  <c r="G242" i="9"/>
  <c r="G250" i="9"/>
  <c r="G258" i="9"/>
  <c r="G266" i="9"/>
  <c r="G274" i="9"/>
  <c r="G282" i="9"/>
  <c r="G290" i="9"/>
  <c r="G298" i="9"/>
  <c r="G20" i="9"/>
  <c r="G28" i="9"/>
  <c r="G36" i="9"/>
  <c r="G44" i="9"/>
  <c r="G52" i="9"/>
  <c r="G60" i="9"/>
  <c r="G68" i="9"/>
  <c r="G76" i="9"/>
  <c r="G84" i="9"/>
  <c r="G92" i="9"/>
  <c r="G100" i="9"/>
  <c r="G108" i="9"/>
  <c r="G116" i="9"/>
  <c r="G124" i="9"/>
  <c r="G132" i="9"/>
  <c r="G140" i="9"/>
  <c r="G148" i="9"/>
  <c r="G156" i="9"/>
  <c r="G164" i="9"/>
  <c r="G172" i="9"/>
  <c r="G180" i="9"/>
  <c r="G188" i="9"/>
  <c r="G195" i="9"/>
  <c r="G203" i="9"/>
  <c r="G211" i="9"/>
  <c r="G219" i="9"/>
  <c r="G227" i="9"/>
  <c r="G235" i="9"/>
  <c r="G243" i="9"/>
  <c r="G251" i="9"/>
  <c r="G259" i="9"/>
  <c r="G267" i="9"/>
  <c r="G275" i="9"/>
  <c r="G283" i="9"/>
  <c r="G291" i="9"/>
  <c r="G299" i="9"/>
  <c r="B3" i="9"/>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<sst xmlns="http://schemas.openxmlformats.org/spreadsheetml/2006/main" count="2735" uniqueCount="1136">
  <si>
    <t>Valtionosuusprosentti:</t>
  </si>
  <si>
    <t>Kuntien lkm</t>
  </si>
  <si>
    <t>Kuntanumero</t>
  </si>
  <si>
    <t>Kunta</t>
  </si>
  <si>
    <t>Ikärakenne, laskennallinen kustannus</t>
  </si>
  <si>
    <t>Laskennalliset kustannukset yhteensä</t>
  </si>
  <si>
    <t>Omarahoitusosuus, €/as</t>
  </si>
  <si>
    <t>Omarahoitusosuus, €</t>
  </si>
  <si>
    <t>Valtionosuus omarahoitusosuuden jälkeen (välisumma)</t>
  </si>
  <si>
    <t>Lisäosat yhteensä</t>
  </si>
  <si>
    <t>Valtionosuuteen tehtävät vähennykset ja lisäykset, netto</t>
  </si>
  <si>
    <t>YHTEENSÄ</t>
  </si>
  <si>
    <t>Alajärvi</t>
  </si>
  <si>
    <t>Alavieska</t>
  </si>
  <si>
    <t>Alavus</t>
  </si>
  <si>
    <t>Asikkala</t>
  </si>
  <si>
    <t>Askola</t>
  </si>
  <si>
    <t>Aura</t>
  </si>
  <si>
    <t>Akaa</t>
  </si>
  <si>
    <t>Enonkoski</t>
  </si>
  <si>
    <t>Enontekiö</t>
  </si>
  <si>
    <t>Espoo</t>
  </si>
  <si>
    <t>Eura</t>
  </si>
  <si>
    <t>Eurajoki</t>
  </si>
  <si>
    <t>Evijärvi</t>
  </si>
  <si>
    <t>Forssa</t>
  </si>
  <si>
    <t>Haapajärvi</t>
  </si>
  <si>
    <t>Haapavesi</t>
  </si>
  <si>
    <t>Hailuoto</t>
  </si>
  <si>
    <t>Halsua</t>
  </si>
  <si>
    <t>Hamina</t>
  </si>
  <si>
    <t>Hankasalmi</t>
  </si>
  <si>
    <t>Hanko</t>
  </si>
  <si>
    <t>Harjavalta</t>
  </si>
  <si>
    <t>Hartola</t>
  </si>
  <si>
    <t>Hattula</t>
  </si>
  <si>
    <t>Hausjärvi</t>
  </si>
  <si>
    <t>Heinävesi</t>
  </si>
  <si>
    <t>Helsinki</t>
  </si>
  <si>
    <t>Vantaa</t>
  </si>
  <si>
    <t>Hirvensalmi</t>
  </si>
  <si>
    <t>Hollola</t>
  </si>
  <si>
    <t>Huittinen</t>
  </si>
  <si>
    <t>Humppila</t>
  </si>
  <si>
    <t>Hyrynsalmi</t>
  </si>
  <si>
    <t>Hyvinkää</t>
  </si>
  <si>
    <t>Hämeenkyrö</t>
  </si>
  <si>
    <t>Hämeenlinna</t>
  </si>
  <si>
    <t>Heinola</t>
  </si>
  <si>
    <t>Ii</t>
  </si>
  <si>
    <t>Iisalmi</t>
  </si>
  <si>
    <t>Iitti</t>
  </si>
  <si>
    <t>Ikaalinen</t>
  </si>
  <si>
    <t>Ilmajoki</t>
  </si>
  <si>
    <t>Ilomantsi</t>
  </si>
  <si>
    <t>Inari</t>
  </si>
  <si>
    <t>Inkoo</t>
  </si>
  <si>
    <t>Isojoki</t>
  </si>
  <si>
    <t>Isokyrö</t>
  </si>
  <si>
    <t>Imatra</t>
  </si>
  <si>
    <t>Janakkala</t>
  </si>
  <si>
    <t>Joensuu</t>
  </si>
  <si>
    <t>Jokioinen</t>
  </si>
  <si>
    <t>Joroinen</t>
  </si>
  <si>
    <t>Joutsa</t>
  </si>
  <si>
    <t>Juuka</t>
  </si>
  <si>
    <t>Juupajoki</t>
  </si>
  <si>
    <t>Juva</t>
  </si>
  <si>
    <t>Jyväskylä</t>
  </si>
  <si>
    <t>Jämijärvi</t>
  </si>
  <si>
    <t>Jämsä</t>
  </si>
  <si>
    <t>Järvenpää</t>
  </si>
  <si>
    <t>Kaarina</t>
  </si>
  <si>
    <t>Kaavi</t>
  </si>
  <si>
    <t>Kajaani</t>
  </si>
  <si>
    <t>Kalajoki</t>
  </si>
  <si>
    <t>Kangasala</t>
  </si>
  <si>
    <t>Kangasniemi</t>
  </si>
  <si>
    <t>Kankaanpää</t>
  </si>
  <si>
    <t>Kannonkoski</t>
  </si>
  <si>
    <t>Kannus</t>
  </si>
  <si>
    <t>Karijoki</t>
  </si>
  <si>
    <t>Karkkila</t>
  </si>
  <si>
    <t>Karstula</t>
  </si>
  <si>
    <t>Karvia</t>
  </si>
  <si>
    <t>Kaskinen</t>
  </si>
  <si>
    <t>Kauhajoki</t>
  </si>
  <si>
    <t>Kauhava</t>
  </si>
  <si>
    <t>Kauniainen</t>
  </si>
  <si>
    <t>Kaustinen</t>
  </si>
  <si>
    <t>Keitele</t>
  </si>
  <si>
    <t>Kemi</t>
  </si>
  <si>
    <t>Keminmaa</t>
  </si>
  <si>
    <t>Kempele</t>
  </si>
  <si>
    <t>Kerava</t>
  </si>
  <si>
    <t>Keuruu</t>
  </si>
  <si>
    <t>Kihniö</t>
  </si>
  <si>
    <t>Kinnula</t>
  </si>
  <si>
    <t>Kirkkonummi</t>
  </si>
  <si>
    <t>Kitee</t>
  </si>
  <si>
    <t>Kittilä</t>
  </si>
  <si>
    <t>Kiuruvesi</t>
  </si>
  <si>
    <t>Kivijärvi</t>
  </si>
  <si>
    <t>Kokemäki</t>
  </si>
  <si>
    <t>Kokkola</t>
  </si>
  <si>
    <t>Kolari</t>
  </si>
  <si>
    <t>Konnevesi</t>
  </si>
  <si>
    <t>Kontiolahti</t>
  </si>
  <si>
    <t>Korsnäs</t>
  </si>
  <si>
    <t>Koski Tl</t>
  </si>
  <si>
    <t>Kotka</t>
  </si>
  <si>
    <t>Kouvola</t>
  </si>
  <si>
    <t>Kristiinankaupunki</t>
  </si>
  <si>
    <t>Kruunupyy</t>
  </si>
  <si>
    <t>Kuhmo</t>
  </si>
  <si>
    <t>Kuhmoinen</t>
  </si>
  <si>
    <t>Kuopio</t>
  </si>
  <si>
    <t>Kuortane</t>
  </si>
  <si>
    <t>Kurikka</t>
  </si>
  <si>
    <t>Kustavi</t>
  </si>
  <si>
    <t>Kuusamo</t>
  </si>
  <si>
    <t>Outokumpu</t>
  </si>
  <si>
    <t>Kyyjärvi</t>
  </si>
  <si>
    <t>Kärkölä</t>
  </si>
  <si>
    <t>Kärsämäki</t>
  </si>
  <si>
    <t>Kemijärvi</t>
  </si>
  <si>
    <t>Kemiönsaari</t>
  </si>
  <si>
    <t>Lahti</t>
  </si>
  <si>
    <t>Laihia</t>
  </si>
  <si>
    <t>Laitila</t>
  </si>
  <si>
    <t>Lapinlahti</t>
  </si>
  <si>
    <t>Lappajärvi</t>
  </si>
  <si>
    <t>Lappeenranta</t>
  </si>
  <si>
    <t>Lapinjärvi</t>
  </si>
  <si>
    <t>Lapua</t>
  </si>
  <si>
    <t>Laukaa</t>
  </si>
  <si>
    <t>Lemi</t>
  </si>
  <si>
    <t>Lempäälä</t>
  </si>
  <si>
    <t>Leppävirta</t>
  </si>
  <si>
    <t>Lestijärvi</t>
  </si>
  <si>
    <t>Lieksa</t>
  </si>
  <si>
    <t>Lieto</t>
  </si>
  <si>
    <t>Liminka</t>
  </si>
  <si>
    <t>Liperi</t>
  </si>
  <si>
    <t>Loimaa</t>
  </si>
  <si>
    <t>Loppi</t>
  </si>
  <si>
    <t>Loviisa</t>
  </si>
  <si>
    <t>Luhanka</t>
  </si>
  <si>
    <t>Lumijoki</t>
  </si>
  <si>
    <t>Luoto</t>
  </si>
  <si>
    <t>Luumäki</t>
  </si>
  <si>
    <t>Lohja</t>
  </si>
  <si>
    <t>Parainen</t>
  </si>
  <si>
    <t>Maalahti</t>
  </si>
  <si>
    <t>Marttila</t>
  </si>
  <si>
    <t>Masku</t>
  </si>
  <si>
    <t>Merijärvi</t>
  </si>
  <si>
    <t>Merikarvia</t>
  </si>
  <si>
    <t>Miehikkälä</t>
  </si>
  <si>
    <t>Mikkeli</t>
  </si>
  <si>
    <t>Muhos</t>
  </si>
  <si>
    <t>Multia</t>
  </si>
  <si>
    <t>Muonio</t>
  </si>
  <si>
    <t>Mustasaari</t>
  </si>
  <si>
    <t>Muurame</t>
  </si>
  <si>
    <t>Mynämäki</t>
  </si>
  <si>
    <t>Myrskylä</t>
  </si>
  <si>
    <t>Mäntsälä</t>
  </si>
  <si>
    <t>Mäntyharju</t>
  </si>
  <si>
    <t>Mänttä-Vilppula</t>
  </si>
  <si>
    <t>Naantali</t>
  </si>
  <si>
    <t>Nakkila</t>
  </si>
  <si>
    <t>Nivala</t>
  </si>
  <si>
    <t>Nokia</t>
  </si>
  <si>
    <t>Nousiainen</t>
  </si>
  <si>
    <t>Nurmes</t>
  </si>
  <si>
    <t>Nurmijärvi</t>
  </si>
  <si>
    <t>Närpiö</t>
  </si>
  <si>
    <t>Orimattila</t>
  </si>
  <si>
    <t>Oripää</t>
  </si>
  <si>
    <t>Orivesi</t>
  </si>
  <si>
    <t>Oulainen</t>
  </si>
  <si>
    <t>Oulu</t>
  </si>
  <si>
    <t>Padasjoki</t>
  </si>
  <si>
    <t>Paimio</t>
  </si>
  <si>
    <t>Paltamo</t>
  </si>
  <si>
    <t>Parikkala</t>
  </si>
  <si>
    <t>Parkano</t>
  </si>
  <si>
    <t>Pelkosenniemi</t>
  </si>
  <si>
    <t>Perho</t>
  </si>
  <si>
    <t>Petäjävesi</t>
  </si>
  <si>
    <t>Pieksämäki</t>
  </si>
  <si>
    <t>Pielavesi</t>
  </si>
  <si>
    <t>Pietarsaari</t>
  </si>
  <si>
    <t>Pedersöre</t>
  </si>
  <si>
    <t>Pihtipudas</t>
  </si>
  <si>
    <t>Pirkkala</t>
  </si>
  <si>
    <t>Polvijärvi</t>
  </si>
  <si>
    <t>Pomarkku</t>
  </si>
  <si>
    <t>Pori</t>
  </si>
  <si>
    <t>Pornainen</t>
  </si>
  <si>
    <t>Posio</t>
  </si>
  <si>
    <t>Pudasjärvi</t>
  </si>
  <si>
    <t>Pukkila</t>
  </si>
  <si>
    <t>Punkalaidun</t>
  </si>
  <si>
    <t>Puolanka</t>
  </si>
  <si>
    <t>Puumala</t>
  </si>
  <si>
    <t>Pyhtää</t>
  </si>
  <si>
    <t>Pyhäjoki</t>
  </si>
  <si>
    <t>Pyhäjärvi</t>
  </si>
  <si>
    <t>Pyhäntä</t>
  </si>
  <si>
    <t>Pyhäranta</t>
  </si>
  <si>
    <t>Pälkäne</t>
  </si>
  <si>
    <t>Pöytyä</t>
  </si>
  <si>
    <t>Porvoo</t>
  </si>
  <si>
    <t>Raahe</t>
  </si>
  <si>
    <t>Raisio</t>
  </si>
  <si>
    <t>Rantasalmi</t>
  </si>
  <si>
    <t>Ranua</t>
  </si>
  <si>
    <t>Rauma</t>
  </si>
  <si>
    <t>Rautalampi</t>
  </si>
  <si>
    <t>Rautavaara</t>
  </si>
  <si>
    <t>Rautjärvi</t>
  </si>
  <si>
    <t>Reisjärvi</t>
  </si>
  <si>
    <t>Riihimäki</t>
  </si>
  <si>
    <t>Ristijärvi</t>
  </si>
  <si>
    <t>Rovaniemi</t>
  </si>
  <si>
    <t>Ruokolahti</t>
  </si>
  <si>
    <t>Ruovesi</t>
  </si>
  <si>
    <t>Rusko</t>
  </si>
  <si>
    <t>Rääkkylä</t>
  </si>
  <si>
    <t>Raasepori</t>
  </si>
  <si>
    <t>Saarijärvi</t>
  </si>
  <si>
    <t>Salla</t>
  </si>
  <si>
    <t>Salo</t>
  </si>
  <si>
    <t>Sauvo</t>
  </si>
  <si>
    <t>Savitaipale</t>
  </si>
  <si>
    <t>Savonlinna</t>
  </si>
  <si>
    <t>Savukoski</t>
  </si>
  <si>
    <t>Seinäjoki</t>
  </si>
  <si>
    <t>Sievi</t>
  </si>
  <si>
    <t>Siikainen</t>
  </si>
  <si>
    <t>Siikajoki</t>
  </si>
  <si>
    <t>Siilinjärvi</t>
  </si>
  <si>
    <t>Simo</t>
  </si>
  <si>
    <t>Sipoo</t>
  </si>
  <si>
    <t>Siuntio</t>
  </si>
  <si>
    <t>Sodankylä</t>
  </si>
  <si>
    <t>Soini</t>
  </si>
  <si>
    <t>Somero</t>
  </si>
  <si>
    <t>Sonkajärvi</t>
  </si>
  <si>
    <t>Sotkamo</t>
  </si>
  <si>
    <t>Sulkava</t>
  </si>
  <si>
    <t>Suomussalmi</t>
  </si>
  <si>
    <t>Suonenjoki</t>
  </si>
  <si>
    <t>Sysmä</t>
  </si>
  <si>
    <t>Säkylä</t>
  </si>
  <si>
    <t>Vaala</t>
  </si>
  <si>
    <t>Sastamala</t>
  </si>
  <si>
    <t>Siikalatva</t>
  </si>
  <si>
    <t>Taipalsaari</t>
  </si>
  <si>
    <t>Taivalkoski</t>
  </si>
  <si>
    <t>Taivassalo</t>
  </si>
  <si>
    <t>Tammela</t>
  </si>
  <si>
    <t>Tampere</t>
  </si>
  <si>
    <t>Tervo</t>
  </si>
  <si>
    <t>Tervola</t>
  </si>
  <si>
    <t>Teuva</t>
  </si>
  <si>
    <t>Tohmajärvi</t>
  </si>
  <si>
    <t>Toholampi</t>
  </si>
  <si>
    <t>Toivakka</t>
  </si>
  <si>
    <t>Tornio</t>
  </si>
  <si>
    <t>Turku</t>
  </si>
  <si>
    <t>Pello</t>
  </si>
  <si>
    <t>Tuusniemi</t>
  </si>
  <si>
    <t>Tuusula</t>
  </si>
  <si>
    <t>Tyrnävä</t>
  </si>
  <si>
    <t>Ulvila</t>
  </si>
  <si>
    <t>Urjala</t>
  </si>
  <si>
    <t>Utajärvi</t>
  </si>
  <si>
    <t>Utsjoki</t>
  </si>
  <si>
    <t>Uurainen</t>
  </si>
  <si>
    <t>Uusikaarlepyy</t>
  </si>
  <si>
    <t>Uusikaupunki</t>
  </si>
  <si>
    <t>Vaasa</t>
  </si>
  <si>
    <t>Valkeakoski</t>
  </si>
  <si>
    <t>Varkaus</t>
  </si>
  <si>
    <t>Vehmaa</t>
  </si>
  <si>
    <t>Vesanto</t>
  </si>
  <si>
    <t>Vesilahti</t>
  </si>
  <si>
    <t>Veteli</t>
  </si>
  <si>
    <t>Vieremä</t>
  </si>
  <si>
    <t>Vihti</t>
  </si>
  <si>
    <t>Viitasaari</t>
  </si>
  <si>
    <t>Vimpeli</t>
  </si>
  <si>
    <t>Virolahti</t>
  </si>
  <si>
    <t>Virrat</t>
  </si>
  <si>
    <t>Vöyri</t>
  </si>
  <si>
    <t>Ylitornio</t>
  </si>
  <si>
    <t>Ylivieska</t>
  </si>
  <si>
    <t>Ylöjärvi</t>
  </si>
  <si>
    <t>Ypäjä</t>
  </si>
  <si>
    <t>Ähtäri</t>
  </si>
  <si>
    <t>Äänekoski</t>
  </si>
  <si>
    <t>BJÖRNEBORGS SVENSKA SAMSKOLAS</t>
  </si>
  <si>
    <t>KOTKA SVENSKA SAMSKOLAS GARANT</t>
  </si>
  <si>
    <t>FÖRENINGEN FÖR SVENSKA SAMSKOL</t>
  </si>
  <si>
    <t>KOULUYHDISTYS PESTALOZZI SCHUL</t>
  </si>
  <si>
    <t>SKOLGARANTIFÖRENINGEN R.F.</t>
  </si>
  <si>
    <t>APOLLON YHTEISKOULUN KANNATUSY</t>
  </si>
  <si>
    <t>SUOMALAISEN YHTEISKOULUN OSAKE</t>
  </si>
  <si>
    <t>MAANVILJELYSLYSEON OSAKEYHTIÖ</t>
  </si>
  <si>
    <t>OY HELSINGIN YHTEISKOULU JA RE</t>
  </si>
  <si>
    <t>VIIPURIN REAALIKOULU OY</t>
  </si>
  <si>
    <t>KULOSAAREN YHTEISKOULUN OSAKEY</t>
  </si>
  <si>
    <t>TAMPEREEN STEINER-KOULUYHDISTY</t>
  </si>
  <si>
    <t>POHJOIS-HAAGAN YHTEISKOULU OY</t>
  </si>
  <si>
    <t>TÖÖLÖN YHTEISKOULU OSAKEYHTIÖ</t>
  </si>
  <si>
    <t>HELSINGIN JUUTALAINEN SEURAKUN</t>
  </si>
  <si>
    <t>NUORTEN YSTÄVÄT RY</t>
  </si>
  <si>
    <t>PERHEKUNTOUTUSKESKUS LAUSTE RY</t>
  </si>
  <si>
    <t>SYLVIA-KOTI YHDISTYS RY</t>
  </si>
  <si>
    <t>HOITOPEDAGOGISEN RUDOLF STEINE</t>
  </si>
  <si>
    <t>HELSINGIN KANSAINVÄLISEN KOULU</t>
  </si>
  <si>
    <t>ELIAS-KOULUN KOULUYHDISTYS RY</t>
  </si>
  <si>
    <t>VAPAAN KYLÄKOULUN KANNATUSYHDI</t>
  </si>
  <si>
    <t>OULUN STEINERKOULUN KANNATUSYH</t>
  </si>
  <si>
    <t>PORIN SEUDUN STEINERKOULUYHDIS</t>
  </si>
  <si>
    <t>ETELÄ-POHJANMAAN STEINERKOULUY</t>
  </si>
  <si>
    <t>TURUN SEUDUN STEINERKOULUYHDIS</t>
  </si>
  <si>
    <t>VANTAAN SEUDUN STEINERKOULUN K</t>
  </si>
  <si>
    <t>VAASAN STEINERPEDAGOGIIKAN KAN</t>
  </si>
  <si>
    <t>SUOMEN ADVENTTIKIRKKO</t>
  </si>
  <si>
    <t>LAPPEENRANNAN SEUDUN STEINERKO</t>
  </si>
  <si>
    <t>ESPOON STEINERKOULUN KANNATUSY</t>
  </si>
  <si>
    <t>HELSINGIN KRISTILLISEN KOULUN</t>
  </si>
  <si>
    <t>ITÄ-SUOMEN SUOMALAIS-VENÄLÄISE</t>
  </si>
  <si>
    <t>PORIN KRISTILLISEN KOULUN KANN</t>
  </si>
  <si>
    <t>RAUMAN AVOKAS RY</t>
  </si>
  <si>
    <t>KUOPION KRISTILLISEN PÄIVÄKODI</t>
  </si>
  <si>
    <t>ESPOON KRISTILLISEN KOULUN KAN</t>
  </si>
  <si>
    <t>JYVÄSKYLÄN KRISTILLISEN KOULUN</t>
  </si>
  <si>
    <t>KYMENLAAKSON STEINERKOULUN KAN</t>
  </si>
  <si>
    <t>LAHDEN KRISTILLISEN KOULUN KAN</t>
  </si>
  <si>
    <t>OULUN KRISTILLINEN KASVATUS RY</t>
  </si>
  <si>
    <t>JOENSUUN STEINERKOULUN KANNATU</t>
  </si>
  <si>
    <t>PORVOON STEINERKOULUN KANNATUS</t>
  </si>
  <si>
    <t>ROVANIEMEN SEUDUN KRISTILLISEN</t>
  </si>
  <si>
    <t>HELSINGIN MONTESSORI-YHDISTYS</t>
  </si>
  <si>
    <t>OULUN REGGIO EMILIA KANNATUSYH</t>
  </si>
  <si>
    <t>HELSINGIN RANSKALAIS-SUOMALAIN</t>
  </si>
  <si>
    <t>SUOMALAIS-VENÄLÄINEN KOULU</t>
  </si>
  <si>
    <t>VALTION KOULUKODIT</t>
  </si>
  <si>
    <t>VALTERI-KOULU</t>
  </si>
  <si>
    <t>ITÄ-SUOMEN YLIOPISTO</t>
  </si>
  <si>
    <t>VM/KAO</t>
  </si>
  <si>
    <t>Ikäryhmähinnat:</t>
  </si>
  <si>
    <t>Laskentatekijät:</t>
  </si>
  <si>
    <t>Ikä 6</t>
  </si>
  <si>
    <t>Koko maa</t>
  </si>
  <si>
    <t>Saaristo</t>
  </si>
  <si>
    <t>Hinnat:</t>
  </si>
  <si>
    <t>Syrjäisyys</t>
  </si>
  <si>
    <t>Yhteensä</t>
  </si>
  <si>
    <t>Tasausraja: 100 %</t>
  </si>
  <si>
    <t>Verotuloihin perustuva valtionosuuksien tasaus:</t>
  </si>
  <si>
    <t>Kaikki kunnat</t>
  </si>
  <si>
    <t xml:space="preserve">Alajärvi           </t>
  </si>
  <si>
    <t xml:space="preserve">Alavieska          </t>
  </si>
  <si>
    <t xml:space="preserve">Alavus             </t>
  </si>
  <si>
    <t xml:space="preserve">Asikkala           </t>
  </si>
  <si>
    <t xml:space="preserve">Askola             </t>
  </si>
  <si>
    <t xml:space="preserve">Aura               </t>
  </si>
  <si>
    <t xml:space="preserve">Enonkoski          </t>
  </si>
  <si>
    <t xml:space="preserve">Enontekiö          </t>
  </si>
  <si>
    <t xml:space="preserve">Espoo              </t>
  </si>
  <si>
    <t xml:space="preserve">Eura               </t>
  </si>
  <si>
    <t xml:space="preserve">Eurajoki           </t>
  </si>
  <si>
    <t xml:space="preserve">Evijärvi           </t>
  </si>
  <si>
    <t xml:space="preserve">Forssa             </t>
  </si>
  <si>
    <t xml:space="preserve">Haapajärvi         </t>
  </si>
  <si>
    <t xml:space="preserve">Haapavesi          </t>
  </si>
  <si>
    <t xml:space="preserve">Hailuoto           </t>
  </si>
  <si>
    <t xml:space="preserve">Halsua             </t>
  </si>
  <si>
    <t xml:space="preserve">Hamina             </t>
  </si>
  <si>
    <t xml:space="preserve">Hankasalmi         </t>
  </si>
  <si>
    <t xml:space="preserve">Hanko              </t>
  </si>
  <si>
    <t xml:space="preserve">Harjavalta         </t>
  </si>
  <si>
    <t xml:space="preserve">Hartola            </t>
  </si>
  <si>
    <t xml:space="preserve">Hattula            </t>
  </si>
  <si>
    <t xml:space="preserve">Hausjärvi          </t>
  </si>
  <si>
    <t xml:space="preserve">Heinävesi          </t>
  </si>
  <si>
    <t xml:space="preserve">Helsinki           </t>
  </si>
  <si>
    <t xml:space="preserve">Vantaa             </t>
  </si>
  <si>
    <t xml:space="preserve">Hirvensalmi        </t>
  </si>
  <si>
    <t xml:space="preserve">Hollola            </t>
  </si>
  <si>
    <t xml:space="preserve">Huittinen          </t>
  </si>
  <si>
    <t xml:space="preserve">Humppila           </t>
  </si>
  <si>
    <t xml:space="preserve">Hyrynsalmi         </t>
  </si>
  <si>
    <t xml:space="preserve">Hyvinkää           </t>
  </si>
  <si>
    <t xml:space="preserve">Hämeenkyrö         </t>
  </si>
  <si>
    <t xml:space="preserve">Hämeenlinna        </t>
  </si>
  <si>
    <t xml:space="preserve">Heinola            </t>
  </si>
  <si>
    <t xml:space="preserve">Ii                 </t>
  </si>
  <si>
    <t xml:space="preserve">Iisalmi            </t>
  </si>
  <si>
    <t xml:space="preserve">Iitti              </t>
  </si>
  <si>
    <t xml:space="preserve">Ikaalinen          </t>
  </si>
  <si>
    <t xml:space="preserve">Ilmajoki           </t>
  </si>
  <si>
    <t xml:space="preserve">Ilomantsi          </t>
  </si>
  <si>
    <t xml:space="preserve">Inari              </t>
  </si>
  <si>
    <t xml:space="preserve">Inkoo              </t>
  </si>
  <si>
    <t xml:space="preserve">Isojoki            </t>
  </si>
  <si>
    <t xml:space="preserve">Isokyrö            </t>
  </si>
  <si>
    <t xml:space="preserve">Imatra             </t>
  </si>
  <si>
    <t xml:space="preserve">Janakkala          </t>
  </si>
  <si>
    <t xml:space="preserve">Joensuu            </t>
  </si>
  <si>
    <t xml:space="preserve">Jokioinen          </t>
  </si>
  <si>
    <t xml:space="preserve">Joroinen           </t>
  </si>
  <si>
    <t xml:space="preserve">Joutsa             </t>
  </si>
  <si>
    <t xml:space="preserve">Juuka              </t>
  </si>
  <si>
    <t xml:space="preserve">Juupajoki          </t>
  </si>
  <si>
    <t xml:space="preserve">Juva               </t>
  </si>
  <si>
    <t xml:space="preserve">Jyväskylä          </t>
  </si>
  <si>
    <t xml:space="preserve">Jämijärvi          </t>
  </si>
  <si>
    <t xml:space="preserve">Järvenpää          </t>
  </si>
  <si>
    <t xml:space="preserve">Kaarina            </t>
  </si>
  <si>
    <t xml:space="preserve">Kaavi              </t>
  </si>
  <si>
    <t xml:space="preserve">Kajaani            </t>
  </si>
  <si>
    <t xml:space="preserve">Kalajoki           </t>
  </si>
  <si>
    <t xml:space="preserve">Kangasala          </t>
  </si>
  <si>
    <t xml:space="preserve">Kangasniemi        </t>
  </si>
  <si>
    <t xml:space="preserve">Kankaanpää         </t>
  </si>
  <si>
    <t xml:space="preserve">Kannonkoski        </t>
  </si>
  <si>
    <t xml:space="preserve">Kannus             </t>
  </si>
  <si>
    <t xml:space="preserve">Karijoki           </t>
  </si>
  <si>
    <t xml:space="preserve">Karkkila           </t>
  </si>
  <si>
    <t xml:space="preserve">Karstula           </t>
  </si>
  <si>
    <t xml:space="preserve">Karvia             </t>
  </si>
  <si>
    <t xml:space="preserve">Kaskinen           </t>
  </si>
  <si>
    <t xml:space="preserve">Kauhajoki          </t>
  </si>
  <si>
    <t xml:space="preserve">Kauhava            </t>
  </si>
  <si>
    <t xml:space="preserve">Kauniainen         </t>
  </si>
  <si>
    <t xml:space="preserve">Kaustinen          </t>
  </si>
  <si>
    <t xml:space="preserve">Keitele            </t>
  </si>
  <si>
    <t xml:space="preserve">Kemi               </t>
  </si>
  <si>
    <t xml:space="preserve">Keminmaa           </t>
  </si>
  <si>
    <t xml:space="preserve">Kempele            </t>
  </si>
  <si>
    <t xml:space="preserve">Kerava             </t>
  </si>
  <si>
    <t xml:space="preserve">Keuruu             </t>
  </si>
  <si>
    <t xml:space="preserve">Kihniö             </t>
  </si>
  <si>
    <t xml:space="preserve">Kinnula            </t>
  </si>
  <si>
    <t xml:space="preserve">Kirkkonummi        </t>
  </si>
  <si>
    <t xml:space="preserve">Kitee              </t>
  </si>
  <si>
    <t xml:space="preserve">Kittilä            </t>
  </si>
  <si>
    <t xml:space="preserve">Kiuruvesi          </t>
  </si>
  <si>
    <t xml:space="preserve">Kivijärvi          </t>
  </si>
  <si>
    <t xml:space="preserve">Kokemäki           </t>
  </si>
  <si>
    <t xml:space="preserve">Kokkola            </t>
  </si>
  <si>
    <t xml:space="preserve">Kolari             </t>
  </si>
  <si>
    <t xml:space="preserve">Konnevesi          </t>
  </si>
  <si>
    <t xml:space="preserve">Kontiolahti        </t>
  </si>
  <si>
    <t xml:space="preserve">Korsnäs            </t>
  </si>
  <si>
    <t xml:space="preserve">Koski Tl           </t>
  </si>
  <si>
    <t xml:space="preserve">Kotka              </t>
  </si>
  <si>
    <t xml:space="preserve">Kouvola            </t>
  </si>
  <si>
    <t xml:space="preserve">Kristiinankaupunki </t>
  </si>
  <si>
    <t xml:space="preserve">Kruunupyy          </t>
  </si>
  <si>
    <t xml:space="preserve">Kuhmo              </t>
  </si>
  <si>
    <t xml:space="preserve">Kuhmoinen          </t>
  </si>
  <si>
    <t xml:space="preserve">Kuopio             </t>
  </si>
  <si>
    <t xml:space="preserve">Kuortane           </t>
  </si>
  <si>
    <t xml:space="preserve">Kurikka            </t>
  </si>
  <si>
    <t xml:space="preserve">Kustavi            </t>
  </si>
  <si>
    <t xml:space="preserve">Kuusamo            </t>
  </si>
  <si>
    <t xml:space="preserve">Outokumpu          </t>
  </si>
  <si>
    <t xml:space="preserve">Kyyjärvi           </t>
  </si>
  <si>
    <t xml:space="preserve">Kärkölä            </t>
  </si>
  <si>
    <t xml:space="preserve">Kärsämäki          </t>
  </si>
  <si>
    <t xml:space="preserve">Kemijärvi          </t>
  </si>
  <si>
    <t xml:space="preserve">Lahti              </t>
  </si>
  <si>
    <t xml:space="preserve">Laihia             </t>
  </si>
  <si>
    <t xml:space="preserve">Laitila            </t>
  </si>
  <si>
    <t xml:space="preserve">Lapinlahti         </t>
  </si>
  <si>
    <t xml:space="preserve">Lappajärvi         </t>
  </si>
  <si>
    <t xml:space="preserve">Lappeenranta       </t>
  </si>
  <si>
    <t xml:space="preserve">Lapinjärvi         </t>
  </si>
  <si>
    <t xml:space="preserve">Lapua              </t>
  </si>
  <si>
    <t xml:space="preserve">Laukaa             </t>
  </si>
  <si>
    <t xml:space="preserve">Lemi               </t>
  </si>
  <si>
    <t xml:space="preserve">Lempäälä           </t>
  </si>
  <si>
    <t xml:space="preserve">Leppävirta         </t>
  </si>
  <si>
    <t xml:space="preserve">Lestijärvi         </t>
  </si>
  <si>
    <t xml:space="preserve">Lieksa             </t>
  </si>
  <si>
    <t xml:space="preserve">Lieto              </t>
  </si>
  <si>
    <t xml:space="preserve">Liminka            </t>
  </si>
  <si>
    <t xml:space="preserve">Liperi             </t>
  </si>
  <si>
    <t xml:space="preserve">Loimaa             </t>
  </si>
  <si>
    <t xml:space="preserve">Loppi              </t>
  </si>
  <si>
    <t xml:space="preserve">Loviisa            </t>
  </si>
  <si>
    <t xml:space="preserve">Luhanka            </t>
  </si>
  <si>
    <t xml:space="preserve">Lumijoki           </t>
  </si>
  <si>
    <t xml:space="preserve">Luoto              </t>
  </si>
  <si>
    <t xml:space="preserve">Luumäki            </t>
  </si>
  <si>
    <t xml:space="preserve">Lohja              </t>
  </si>
  <si>
    <t xml:space="preserve">Maalahti           </t>
  </si>
  <si>
    <t xml:space="preserve">Marttila           </t>
  </si>
  <si>
    <t xml:space="preserve">Masku              </t>
  </si>
  <si>
    <t xml:space="preserve">Merijärvi          </t>
  </si>
  <si>
    <t xml:space="preserve">Merikarvia         </t>
  </si>
  <si>
    <t xml:space="preserve">Miehikkälä         </t>
  </si>
  <si>
    <t xml:space="preserve">Mikkeli            </t>
  </si>
  <si>
    <t xml:space="preserve">Muhos              </t>
  </si>
  <si>
    <t xml:space="preserve">Multia             </t>
  </si>
  <si>
    <t xml:space="preserve">Muonio             </t>
  </si>
  <si>
    <t xml:space="preserve">Mustasaari         </t>
  </si>
  <si>
    <t xml:space="preserve">Muurame            </t>
  </si>
  <si>
    <t xml:space="preserve">Mynämäki           </t>
  </si>
  <si>
    <t xml:space="preserve">Myrskylä           </t>
  </si>
  <si>
    <t xml:space="preserve">Mäntsälä           </t>
  </si>
  <si>
    <t xml:space="preserve">Mäntyharju         </t>
  </si>
  <si>
    <t xml:space="preserve">Mänttä-Vilppula             </t>
  </si>
  <si>
    <t xml:space="preserve">Naantali           </t>
  </si>
  <si>
    <t xml:space="preserve">Nakkila            </t>
  </si>
  <si>
    <t xml:space="preserve">Nivala             </t>
  </si>
  <si>
    <t xml:space="preserve">Nokia              </t>
  </si>
  <si>
    <t xml:space="preserve">Nousiainen         </t>
  </si>
  <si>
    <t xml:space="preserve">Nurmes             </t>
  </si>
  <si>
    <t xml:space="preserve">Nurmijärvi         </t>
  </si>
  <si>
    <t xml:space="preserve">Närpiö             </t>
  </si>
  <si>
    <t xml:space="preserve">Orimattila         </t>
  </si>
  <si>
    <t xml:space="preserve">Oripää             </t>
  </si>
  <si>
    <t xml:space="preserve">Oulainen           </t>
  </si>
  <si>
    <t xml:space="preserve">Oulu               </t>
  </si>
  <si>
    <t xml:space="preserve">Padasjoki          </t>
  </si>
  <si>
    <t xml:space="preserve">Paimio             </t>
  </si>
  <si>
    <t xml:space="preserve">Paltamo            </t>
  </si>
  <si>
    <t xml:space="preserve">Parikkala          </t>
  </si>
  <si>
    <t xml:space="preserve">Parkano            </t>
  </si>
  <si>
    <t xml:space="preserve">Pelkosenniemi      </t>
  </si>
  <si>
    <t xml:space="preserve">Perho              </t>
  </si>
  <si>
    <t xml:space="preserve">Petäjävesi         </t>
  </si>
  <si>
    <t xml:space="preserve">Pieksämäki         </t>
  </si>
  <si>
    <t xml:space="preserve">Pielavesi          </t>
  </si>
  <si>
    <t xml:space="preserve">Pietarsaari        </t>
  </si>
  <si>
    <t>Pedersören kunta</t>
  </si>
  <si>
    <t xml:space="preserve">Pihtipudas         </t>
  </si>
  <si>
    <t xml:space="preserve">Pirkkala           </t>
  </si>
  <si>
    <t xml:space="preserve">Polvijärvi         </t>
  </si>
  <si>
    <t xml:space="preserve">Pomarkku           </t>
  </si>
  <si>
    <t xml:space="preserve">Pori               </t>
  </si>
  <si>
    <t xml:space="preserve">Pornainen          </t>
  </si>
  <si>
    <t xml:space="preserve">Posio              </t>
  </si>
  <si>
    <t xml:space="preserve">Pudasjärvi         </t>
  </si>
  <si>
    <t xml:space="preserve">Pukkila            </t>
  </si>
  <si>
    <t xml:space="preserve">Punkalaidun        </t>
  </si>
  <si>
    <t xml:space="preserve">Puolanka           </t>
  </si>
  <si>
    <t xml:space="preserve">Puumala            </t>
  </si>
  <si>
    <t xml:space="preserve">Pyhäjoki           </t>
  </si>
  <si>
    <t xml:space="preserve">Pyhäntä            </t>
  </si>
  <si>
    <t xml:space="preserve">Pyhäranta          </t>
  </si>
  <si>
    <t xml:space="preserve">Pälkäne            </t>
  </si>
  <si>
    <t xml:space="preserve">Pöytyä             </t>
  </si>
  <si>
    <t xml:space="preserve">Porvoo             </t>
  </si>
  <si>
    <t xml:space="preserve">Raahe              </t>
  </si>
  <si>
    <t xml:space="preserve">Raisio             </t>
  </si>
  <si>
    <t xml:space="preserve">Rantasalmi         </t>
  </si>
  <si>
    <t xml:space="preserve">Ranua              </t>
  </si>
  <si>
    <t xml:space="preserve">Rauma              </t>
  </si>
  <si>
    <t xml:space="preserve">Rautalampi         </t>
  </si>
  <si>
    <t xml:space="preserve">Rautavaara         </t>
  </si>
  <si>
    <t xml:space="preserve">Rautjärvi          </t>
  </si>
  <si>
    <t xml:space="preserve">Reisjärvi          </t>
  </si>
  <si>
    <t xml:space="preserve">Riihimäki          </t>
  </si>
  <si>
    <t xml:space="preserve">Ristijärvi         </t>
  </si>
  <si>
    <t xml:space="preserve">Rovaniemi          </t>
  </si>
  <si>
    <t xml:space="preserve">Ruokolahti         </t>
  </si>
  <si>
    <t xml:space="preserve">Ruovesi            </t>
  </si>
  <si>
    <t xml:space="preserve">Rusko              </t>
  </si>
  <si>
    <t xml:space="preserve">Rääkkylä           </t>
  </si>
  <si>
    <t xml:space="preserve">Saarijärvi         </t>
  </si>
  <si>
    <t xml:space="preserve">Salla              </t>
  </si>
  <si>
    <t xml:space="preserve">Salo               </t>
  </si>
  <si>
    <t xml:space="preserve">Sauvo              </t>
  </si>
  <si>
    <t xml:space="preserve">Savitaipale        </t>
  </si>
  <si>
    <t xml:space="preserve">Savonlinna         </t>
  </si>
  <si>
    <t xml:space="preserve">Savukoski          </t>
  </si>
  <si>
    <t xml:space="preserve">Seinäjoki          </t>
  </si>
  <si>
    <t xml:space="preserve">Sievi              </t>
  </si>
  <si>
    <t xml:space="preserve">Siikainen          </t>
  </si>
  <si>
    <t xml:space="preserve">Siikajoki          </t>
  </si>
  <si>
    <t xml:space="preserve">Siilinjärvi        </t>
  </si>
  <si>
    <t xml:space="preserve">Simo               </t>
  </si>
  <si>
    <t xml:space="preserve">Sipoo              </t>
  </si>
  <si>
    <t xml:space="preserve">Siuntio            </t>
  </si>
  <si>
    <t xml:space="preserve">Sodankylä          </t>
  </si>
  <si>
    <t xml:space="preserve">Soini              </t>
  </si>
  <si>
    <t xml:space="preserve">Somero             </t>
  </si>
  <si>
    <t xml:space="preserve">Sonkajärvi         </t>
  </si>
  <si>
    <t xml:space="preserve">Sotkamo            </t>
  </si>
  <si>
    <t xml:space="preserve">Sulkava            </t>
  </si>
  <si>
    <t xml:space="preserve">Suomussalmi        </t>
  </si>
  <si>
    <t xml:space="preserve">Suonenjoki         </t>
  </si>
  <si>
    <t xml:space="preserve">Sysmä              </t>
  </si>
  <si>
    <t xml:space="preserve">Säkylä             </t>
  </si>
  <si>
    <t xml:space="preserve">Vaala              </t>
  </si>
  <si>
    <t xml:space="preserve">Taipalsaari        </t>
  </si>
  <si>
    <t xml:space="preserve">Taivalkoski        </t>
  </si>
  <si>
    <t xml:space="preserve">Taivassalo         </t>
  </si>
  <si>
    <t xml:space="preserve">Tammela            </t>
  </si>
  <si>
    <t xml:space="preserve">Tampere            </t>
  </si>
  <si>
    <t xml:space="preserve">Tervo              </t>
  </si>
  <si>
    <t xml:space="preserve">Tervola            </t>
  </si>
  <si>
    <t xml:space="preserve">Teuva              </t>
  </si>
  <si>
    <t xml:space="preserve">Tohmajärvi         </t>
  </si>
  <si>
    <t xml:space="preserve">Toholampi          </t>
  </si>
  <si>
    <t xml:space="preserve">Toivakka           </t>
  </si>
  <si>
    <t xml:space="preserve">Tornio             </t>
  </si>
  <si>
    <t xml:space="preserve">Turku              </t>
  </si>
  <si>
    <t xml:space="preserve">Pello              </t>
  </si>
  <si>
    <t xml:space="preserve">Tuusniemi          </t>
  </si>
  <si>
    <t xml:space="preserve">Tuusula            </t>
  </si>
  <si>
    <t xml:space="preserve">Tyrnävä            </t>
  </si>
  <si>
    <t xml:space="preserve">Ulvila             </t>
  </si>
  <si>
    <t xml:space="preserve">Urjala             </t>
  </si>
  <si>
    <t xml:space="preserve">Utajärvi           </t>
  </si>
  <si>
    <t xml:space="preserve">Utsjoki            </t>
  </si>
  <si>
    <t xml:space="preserve">Uurainen           </t>
  </si>
  <si>
    <t xml:space="preserve">Uusikaarlepyy      </t>
  </si>
  <si>
    <t xml:space="preserve">Uusikaupunki       </t>
  </si>
  <si>
    <t xml:space="preserve">Vaasa              </t>
  </si>
  <si>
    <t xml:space="preserve">Valkeakoski        </t>
  </si>
  <si>
    <t xml:space="preserve">Varkaus            </t>
  </si>
  <si>
    <t xml:space="preserve">Vehmaa             </t>
  </si>
  <si>
    <t xml:space="preserve">Vesanto            </t>
  </si>
  <si>
    <t xml:space="preserve">Vesilahti          </t>
  </si>
  <si>
    <t xml:space="preserve">Veteli             </t>
  </si>
  <si>
    <t xml:space="preserve">Vieremä            </t>
  </si>
  <si>
    <t xml:space="preserve">Vihti              </t>
  </si>
  <si>
    <t xml:space="preserve">Viitasaari         </t>
  </si>
  <si>
    <t xml:space="preserve">Vimpeli            </t>
  </si>
  <si>
    <t xml:space="preserve">Virolahti          </t>
  </si>
  <si>
    <t xml:space="preserve">Virrat             </t>
  </si>
  <si>
    <t xml:space="preserve">Ylitornio          </t>
  </si>
  <si>
    <t xml:space="preserve">Ylivieska          </t>
  </si>
  <si>
    <t xml:space="preserve">Ylöjärvi           </t>
  </si>
  <si>
    <t xml:space="preserve">Ypäjä              </t>
  </si>
  <si>
    <t xml:space="preserve">Ähtäri             </t>
  </si>
  <si>
    <t xml:space="preserve">Äänekoski          </t>
  </si>
  <si>
    <t>Ikärakenne:</t>
  </si>
  <si>
    <t>Työttömyysaste</t>
  </si>
  <si>
    <t>Vieraskielisyys</t>
  </si>
  <si>
    <t>Asukastiheys</t>
  </si>
  <si>
    <t>Saaristo-osakunta</t>
  </si>
  <si>
    <t>Koulutustausta</t>
  </si>
  <si>
    <t>Työpaikkaomavaraisuus</t>
  </si>
  <si>
    <t>Laskennalliset kustannukset, IKÄRAKENNE yhteensä, €</t>
  </si>
  <si>
    <t>Kunta-numero</t>
  </si>
  <si>
    <t>Laskennalliset kustannukset ikäryhmittäin, €:</t>
  </si>
  <si>
    <t>Ikä 0–5</t>
  </si>
  <si>
    <t>Ikä 7–12</t>
  </si>
  <si>
    <t>Ikä 13–15</t>
  </si>
  <si>
    <t>Työttömyyskerroin</t>
  </si>
  <si>
    <t>Kieliasema</t>
  </si>
  <si>
    <t>Kieliasema:</t>
  </si>
  <si>
    <t>0 = yksikielinen S</t>
  </si>
  <si>
    <t>1 = kaksikielinen S</t>
  </si>
  <si>
    <t xml:space="preserve">2 = yksikielinen  R </t>
  </si>
  <si>
    <t>3 = kaksikielinen R</t>
  </si>
  <si>
    <t>Asukastiheyskerroin (maks kerroin x20)</t>
  </si>
  <si>
    <t>Saaristoasema</t>
  </si>
  <si>
    <t>0 = ei</t>
  </si>
  <si>
    <t>1 = saaristo</t>
  </si>
  <si>
    <t>2 = saaristo, &gt; 50 % i.k.t.</t>
  </si>
  <si>
    <t>3 = saaristo-osakunta</t>
  </si>
  <si>
    <t>Saaristoasema:</t>
  </si>
  <si>
    <t>Laskennalliset kustannukset, €</t>
  </si>
  <si>
    <t>Kaksikielisyys I (koko väestö)</t>
  </si>
  <si>
    <t>Kaksikielisyys II, (ruotsink.)</t>
  </si>
  <si>
    <t>Muut lask. kustannukset yhteensä</t>
  </si>
  <si>
    <t>Saamenkielisen väestön osuus, %</t>
  </si>
  <si>
    <t>Saamen kotiseutu</t>
  </si>
  <si>
    <t>Saamen kotiseutu, 1 = kyllä 0 = ei</t>
  </si>
  <si>
    <t xml:space="preserve">Työpaikkaomavaraisuus </t>
  </si>
  <si>
    <t>Valtionosuus, €</t>
  </si>
  <si>
    <t>Kunnallisvero (maksuunpantu), €</t>
  </si>
  <si>
    <t>Verotettava tulo (kunnallisvero), €</t>
  </si>
  <si>
    <t>Laskennallinen verotulo yhteensä, €</t>
  </si>
  <si>
    <t>Laskennallinen verotulo yhteensä, €/asukas (=tasausraja)</t>
  </si>
  <si>
    <t>Tasaus,  €/asukas</t>
  </si>
  <si>
    <t>Tasaus, €</t>
  </si>
  <si>
    <t>Kuntien lkm:</t>
  </si>
  <si>
    <t>HELSINGIN YLIOPISTO</t>
  </si>
  <si>
    <t>JYVÄSKYLÄN YLIOPISTO</t>
  </si>
  <si>
    <t>OULUN YLIOPISTO</t>
  </si>
  <si>
    <t>TURUN YLIOPISTO</t>
  </si>
  <si>
    <t>ÅBO AKADEMI</t>
  </si>
  <si>
    <t>LAPIN YLIOPISTO</t>
  </si>
  <si>
    <t>Maksettava yhteisövero, €</t>
  </si>
  <si>
    <t>Laskennallinen kunnallisvero, €</t>
  </si>
  <si>
    <t xml:space="preserve">Kunnan  peruspalvelujen valtionosuus </t>
  </si>
  <si>
    <t>MUNKKINIEMEN KOULUTUSSÄÄTIÖ SR</t>
  </si>
  <si>
    <t>TAMPEREEN KORKEAKOULUSÄÄTIÖ SR</t>
  </si>
  <si>
    <t>Veroperustemuutoksista johtuvien veromenetysten korvaus</t>
  </si>
  <si>
    <t xml:space="preserve">Muut laskennalliset kustannukset </t>
  </si>
  <si>
    <t>16 vuotta täyttäneet</t>
  </si>
  <si>
    <t>0–5-vuotiaat</t>
  </si>
  <si>
    <t>6 vuotiaat</t>
  </si>
  <si>
    <t>7–12-vuotiaat</t>
  </si>
  <si>
    <t>13–15-vuotiaat</t>
  </si>
  <si>
    <t>Ikä 16+</t>
  </si>
  <si>
    <t>HYTE-kerroin</t>
  </si>
  <si>
    <t>Väestön kasvu</t>
  </si>
  <si>
    <t xml:space="preserve">HYTE-kerroin </t>
  </si>
  <si>
    <t>Sote-uudistuksen muutosrajoitin</t>
  </si>
  <si>
    <t>Väestöllä painotettu HYTE-kerroin</t>
  </si>
  <si>
    <t xml:space="preserve">Lisätietoja: </t>
  </si>
  <si>
    <t xml:space="preserve">Koulutustausta, ilman tutkintoa osuus </t>
  </si>
  <si>
    <t>HYTE-kerroin (sis. Kulttuurihyte)</t>
  </si>
  <si>
    <t>Kumulatiivinen verotuloihin perustuvan tasauksen muutoksen neutralisointi</t>
  </si>
  <si>
    <t>LAHDEN YHTEISKOULUN SÄÄTIÖ SR</t>
  </si>
  <si>
    <t>02 9553 0521 / etunimi.sukunimi@gov.fi</t>
  </si>
  <si>
    <t>Laskennallinen kiinteistövero, €</t>
  </si>
  <si>
    <t>Tasauslisä-%:</t>
  </si>
  <si>
    <t>Tasausvähennys-%:</t>
  </si>
  <si>
    <t>Hyte-kertoimen väestöpainotus</t>
  </si>
  <si>
    <t>VM maksatus (valtionosuus + verokomp. + kotikuntakorv.)</t>
  </si>
  <si>
    <t>Kunnan rahoitusosuus perustoimeentulotuesta</t>
  </si>
  <si>
    <t>Valtionosuudet ja veromenetysten korvaukset, yhteensä</t>
  </si>
  <si>
    <t xml:space="preserve">Koulutustausta-kerroin </t>
  </si>
  <si>
    <t>Veromenetysten korvaus 2024</t>
  </si>
  <si>
    <t>Valtiovarainministeriö, Kunta- ja alueosasto</t>
  </si>
  <si>
    <t>OULUNKYLÄN YHTEISKOULUN SÄÄTIÖ</t>
  </si>
  <si>
    <t>SATEENKAAREN KOULUN KUNTAYHTYM</t>
  </si>
  <si>
    <t>Aloittavien koulujen rahoitukseen liittyvä vähennys (-0,01 €/as)</t>
  </si>
  <si>
    <t>Valtionosuus ennen verotuloihin perustuvaa valtionosuuden tasausta</t>
  </si>
  <si>
    <t>Verotuloihin perustuva valtionosuuden tasaus</t>
  </si>
  <si>
    <t>Erotus = tasausraja - laskennallinen verotulo, €/asukas</t>
  </si>
  <si>
    <t>Tieto ei sisällä OKM:n valtionosuuksia</t>
  </si>
  <si>
    <t>18–64-vuotiaat</t>
  </si>
  <si>
    <t>Ikä 18-64</t>
  </si>
  <si>
    <t>Työttömät ja palveluissa olevat</t>
  </si>
  <si>
    <t>Perushinnat:</t>
  </si>
  <si>
    <t xml:space="preserve">Työttömät ja palveluissa olevat </t>
  </si>
  <si>
    <t>Työpaikkaomavaraisuuskerroin</t>
  </si>
  <si>
    <t>Positiivinen väestön kasvu 2021-2023</t>
  </si>
  <si>
    <t>Määräaikaisen v 2024 tehdyn lisäyksen takaisinperintä (1/3)</t>
  </si>
  <si>
    <t>TE25: Kunnan työttömyysetuuksien rahoitusvastuun laajentamisen korvaus</t>
  </si>
  <si>
    <t>Veromenetysten korvaus 2025</t>
  </si>
  <si>
    <t>Korvaukset vuosilta 2010-2023, €</t>
  </si>
  <si>
    <t>Veromenetysten korvaus 2010-2025 yhteensä, €</t>
  </si>
  <si>
    <t>Kuntanumero /opetuksen järjestäjän tunnus</t>
  </si>
  <si>
    <t>Kunta /opetuksen järjestäjä</t>
  </si>
  <si>
    <t>Kotikuntakorvaukset, tulot</t>
  </si>
  <si>
    <t>Alv</t>
  </si>
  <si>
    <t>Kotikuntakorvaukset, menot</t>
  </si>
  <si>
    <t>Kotikuntakorvaukset, netto</t>
  </si>
  <si>
    <t>(valtio / kotikuntaa vailla olevien menot)</t>
  </si>
  <si>
    <t>ALAJÄRVEN KAUPUNKI</t>
  </si>
  <si>
    <t>ALAVIESKAN KUNTA</t>
  </si>
  <si>
    <t>ALAVUDEN KAUPUNKI</t>
  </si>
  <si>
    <t>ASIKKALAN KUNTA</t>
  </si>
  <si>
    <t>ASKOLAN KUNTA</t>
  </si>
  <si>
    <t>AURAN KUNTA</t>
  </si>
  <si>
    <t>AKAAN KAUPUNKI</t>
  </si>
  <si>
    <t>ENONKOSKEN KUNTA</t>
  </si>
  <si>
    <t>ENONTEKIÖN KUNTA</t>
  </si>
  <si>
    <t>ESPOON KAUPUNKI</t>
  </si>
  <si>
    <t>EURAN KUNTA</t>
  </si>
  <si>
    <t>EURAJOEN KUNTA</t>
  </si>
  <si>
    <t>EVIJÄRVEN KUNTA</t>
  </si>
  <si>
    <t>FORSSAN KAUPUNKI</t>
  </si>
  <si>
    <t>HAAPAJÄRVEN KAUPUNKI</t>
  </si>
  <si>
    <t>HAAPAVEDEN KAUPUNKI</t>
  </si>
  <si>
    <t>HAILUODON KUNTA</t>
  </si>
  <si>
    <t>HALSUAN KUNTA</t>
  </si>
  <si>
    <t>HAMINAN KAUPUNKI</t>
  </si>
  <si>
    <t>HANKASALMEN KUNTA</t>
  </si>
  <si>
    <t>HANGON KAUPUNKI</t>
  </si>
  <si>
    <t>HARJAVALLAN KAUPUNKI</t>
  </si>
  <si>
    <t>HARTOLAN KUNTA</t>
  </si>
  <si>
    <t>HATTULAN KUNTA</t>
  </si>
  <si>
    <t>HAUSJÄRVEN KUNTA</t>
  </si>
  <si>
    <t>HEINÄVEDEN KUNTA</t>
  </si>
  <si>
    <t>HELSINGIN KAUPUNKI</t>
  </si>
  <si>
    <t>VANTAAN KAUPUNKI</t>
  </si>
  <si>
    <t>HIRVENSALMEN KUNTA</t>
  </si>
  <si>
    <t>HOLLOLAN KUNTA</t>
  </si>
  <si>
    <t>HUITTISTEN KAUPUNKI</t>
  </si>
  <si>
    <t>HUMPPILAN KUNTA</t>
  </si>
  <si>
    <t>HYRYNSALMEN KUNTA</t>
  </si>
  <si>
    <t>HYVINKÄÄN KAUPUNKI</t>
  </si>
  <si>
    <t>HÄMEENKYRÖN KUNTA</t>
  </si>
  <si>
    <t>HÄMEENLINNAN KAUPUNKI</t>
  </si>
  <si>
    <t>HEINOLAN KAUPUNKI</t>
  </si>
  <si>
    <t>IIN KUNTA</t>
  </si>
  <si>
    <t>IISALMEN KAUPUNKI</t>
  </si>
  <si>
    <t>IITIN KUNTA</t>
  </si>
  <si>
    <t>IKAALISTEN KAUPUNKI</t>
  </si>
  <si>
    <t>ILMAJOEN KUNTA</t>
  </si>
  <si>
    <t>ILOMANTSIN KUNTA</t>
  </si>
  <si>
    <t>INARIN KUNTA</t>
  </si>
  <si>
    <t>ISOJOEN KUNTA</t>
  </si>
  <si>
    <t>ISONKYRÖN KUNTA</t>
  </si>
  <si>
    <t>IMATRAN KAUPUNKI</t>
  </si>
  <si>
    <t>JANAKKALAN KUNTA</t>
  </si>
  <si>
    <t>JOENSUUN KAUPUNKI</t>
  </si>
  <si>
    <t>JOKIOISTEN KUNTA</t>
  </si>
  <si>
    <t>JOROISTEN KUNTA</t>
  </si>
  <si>
    <t>JOUTSAN KUNTA</t>
  </si>
  <si>
    <t>JUUAN KUNTA</t>
  </si>
  <si>
    <t>JUUPAJOEN KUNTA</t>
  </si>
  <si>
    <t>JUVAN KUNTA</t>
  </si>
  <si>
    <t>JYVÄSKYLÄN KAUPUNKI</t>
  </si>
  <si>
    <t>JÄMIJÄRVEN KUNTA</t>
  </si>
  <si>
    <t>JÄMSÄN KAUPUNKI</t>
  </si>
  <si>
    <t>JÄRVENPÄÄN KAUPUNKI</t>
  </si>
  <si>
    <t>KAARINAN KAUPUNKI</t>
  </si>
  <si>
    <t>KAAVIN KUNTA</t>
  </si>
  <si>
    <t>KAJAANIN KAUPUNKI</t>
  </si>
  <si>
    <t>KALAJOEN KAUPUNKI</t>
  </si>
  <si>
    <t>KANGASALAN KAUPUNKI</t>
  </si>
  <si>
    <t>KANGASNIEMEN KUNTA</t>
  </si>
  <si>
    <t>KANKAANPÄÄN KAUPUNKI</t>
  </si>
  <si>
    <t>KANNONKOSKEN KUNTA</t>
  </si>
  <si>
    <t>KANNUKSEN KAUPUNKI</t>
  </si>
  <si>
    <t>KARIJOEN KUNTA</t>
  </si>
  <si>
    <t>KARKKILAN KAUPUNKI</t>
  </si>
  <si>
    <t>KARSTULAN KUNTA</t>
  </si>
  <si>
    <t>KARVIAN KUNTA</t>
  </si>
  <si>
    <t>KAUHAJOEN KAUPUNKI</t>
  </si>
  <si>
    <t>KAUHAVAN KAUPUNKI</t>
  </si>
  <si>
    <t>KAUNIAISTEN KAUPUNKI</t>
  </si>
  <si>
    <t>KAUSTISEN KUNTA</t>
  </si>
  <si>
    <t>KEITELEEN KUNTA</t>
  </si>
  <si>
    <t>KEMIN KAUPUNKI</t>
  </si>
  <si>
    <t>KEMINMAAN KUNTA</t>
  </si>
  <si>
    <t>KEMPELEEN KUNTA</t>
  </si>
  <si>
    <t>KERAVAN KAUPUNKI</t>
  </si>
  <si>
    <t>KEURUUN KAUPUNKI</t>
  </si>
  <si>
    <t>KIHNIÖN KUNTA</t>
  </si>
  <si>
    <t>KINNULAN KUNTA</t>
  </si>
  <si>
    <t>KIRKKONUMMEN KUNTA</t>
  </si>
  <si>
    <t>KITEEN KAUPUNKI</t>
  </si>
  <si>
    <t>KITTILÄN KUNTA</t>
  </si>
  <si>
    <t>KIURUVEDEN KAUPUNKI</t>
  </si>
  <si>
    <t>KIVIJÄRVEN KUNTA</t>
  </si>
  <si>
    <t>KOKEMÄEN KAUPUNKI</t>
  </si>
  <si>
    <t>KOKKOLAN KAUPUNKI</t>
  </si>
  <si>
    <t>KOLARIN KUNTA</t>
  </si>
  <si>
    <t>KONNEVEDEN KUNTA</t>
  </si>
  <si>
    <t>KONTIOLAHDEN KUNTA</t>
  </si>
  <si>
    <t>KORSNÄS KOMMUN</t>
  </si>
  <si>
    <t>KOSKEN TL KUNTA</t>
  </si>
  <si>
    <t>KOTKAN KAUPUNKI</t>
  </si>
  <si>
    <t>KOUVOLAN KAUPUNKI</t>
  </si>
  <si>
    <t>KRONOBY KOMMUN</t>
  </si>
  <si>
    <t>KUHMON KAUPUNKI</t>
  </si>
  <si>
    <t>KUHMOISTEN KUNTA</t>
  </si>
  <si>
    <t>KUOPION KAUPUNKI</t>
  </si>
  <si>
    <t>KUORTANEEN KUNTA</t>
  </si>
  <si>
    <t>KURIKAN KAUPUNKI</t>
  </si>
  <si>
    <t>KUSTAVIN KUNTA</t>
  </si>
  <si>
    <t>KUUSAMON KAUPUNKI</t>
  </si>
  <si>
    <t>OUTOKUMMUN KAUPUNKI</t>
  </si>
  <si>
    <t>KYYJÄRVEN KUNTA</t>
  </si>
  <si>
    <t>KÄRKÖLÄN KUNTA</t>
  </si>
  <si>
    <t>KÄRSÄMÄEN KUNTA</t>
  </si>
  <si>
    <t>KEMIJÄRVEN KAUPUNKI</t>
  </si>
  <si>
    <t>LAHDEN KAUPUNKI</t>
  </si>
  <si>
    <t>LAIHIAN KUNTA</t>
  </si>
  <si>
    <t>LAITILAN KAUPUNKI</t>
  </si>
  <si>
    <t>LAPINLAHDEN KUNTA</t>
  </si>
  <si>
    <t>LAPPAJÄRVEN KUNTA</t>
  </si>
  <si>
    <t>LAPPEENRANNAN KAUPUNKI</t>
  </si>
  <si>
    <t>LAPINJÄRVEN KUNTA</t>
  </si>
  <si>
    <t>LAPUAN KAUPUNKI</t>
  </si>
  <si>
    <t>LAUKAAN KUNTA</t>
  </si>
  <si>
    <t>LEMIN KUNTA</t>
  </si>
  <si>
    <t>LEMPÄÄLÄN KUNTA</t>
  </si>
  <si>
    <t>LEPPÄVIRRAN KUNTA</t>
  </si>
  <si>
    <t>LESTIJÄRVEN KUNTA</t>
  </si>
  <si>
    <t>LIEKSAN KAUPUNKI</t>
  </si>
  <si>
    <t>LIEDON KAUPUNKI</t>
  </si>
  <si>
    <t>LIMINGAN KUNTA</t>
  </si>
  <si>
    <t>LIPERIN KUNTA</t>
  </si>
  <si>
    <t>LOIMAAN KAUPUNKI</t>
  </si>
  <si>
    <t>LOPEN KUNTA</t>
  </si>
  <si>
    <t>LOVIISAN KAUPUNKI</t>
  </si>
  <si>
    <t>LUHANGAN KUNTA</t>
  </si>
  <si>
    <t>LUMIJOEN KUNTA</t>
  </si>
  <si>
    <t>LARSMO KOMMUN</t>
  </si>
  <si>
    <t>LUUMÄEN KUNTA</t>
  </si>
  <si>
    <t>LOHJAN KAUPUNKI</t>
  </si>
  <si>
    <t>MARTTILAN KUNTA</t>
  </si>
  <si>
    <t>MASKUN KUNTA</t>
  </si>
  <si>
    <t>MERIJÄRVEN KUNTA</t>
  </si>
  <si>
    <t>MERIKARVIAN KUNTA</t>
  </si>
  <si>
    <t>MIKKELIN KAUPUNKI</t>
  </si>
  <si>
    <t>MUHOKSEN KUNTA</t>
  </si>
  <si>
    <t>MULTIAN KUNTA</t>
  </si>
  <si>
    <t>MUONION KUNTA</t>
  </si>
  <si>
    <t>MUURAMEN KUNTA</t>
  </si>
  <si>
    <t>MYNÄMÄEN KUNTA</t>
  </si>
  <si>
    <t>MYRSKYLÄN KUNTA</t>
  </si>
  <si>
    <t>MÄNTSÄLÄN KUNTA</t>
  </si>
  <si>
    <t>MÄNTYHARJUN KUNTA</t>
  </si>
  <si>
    <t>MÄNTTÄ-VILPPULAN KAUPUNKI</t>
  </si>
  <si>
    <t>NAANTALIN KAUPUNKI</t>
  </si>
  <si>
    <t>NAKKILAN KUNTA</t>
  </si>
  <si>
    <t>NIVALAN KAUPUNKI</t>
  </si>
  <si>
    <t>NOKIAN KAUPUNKI</t>
  </si>
  <si>
    <t>NOUSIAISTEN KUNTA</t>
  </si>
  <si>
    <t>NURMEKSEN KAUPUNKI</t>
  </si>
  <si>
    <t>NURMIJÄRVEN KUNTA</t>
  </si>
  <si>
    <t>NÄRPES STAD</t>
  </si>
  <si>
    <t>ORIMATTILAN KAUPUNKI</t>
  </si>
  <si>
    <t>ORIPÄÄN KUNTA</t>
  </si>
  <si>
    <t>ORIVEDEN KAUPUNKI</t>
  </si>
  <si>
    <t>OULAISTEN KAUPUNKI</t>
  </si>
  <si>
    <t>OULUN KAUPUNKI</t>
  </si>
  <si>
    <t>PADASJOEN KUNTA</t>
  </si>
  <si>
    <t>PAIMION KAUPUNKI</t>
  </si>
  <si>
    <t>PALTAMON KUNTA</t>
  </si>
  <si>
    <t>PARIKKALAN KUNTA</t>
  </si>
  <si>
    <t>PARKANON KAUPUNKI</t>
  </si>
  <si>
    <t>PELKOSENNIEMEN KUNTA</t>
  </si>
  <si>
    <t>PERHON KUNTA</t>
  </si>
  <si>
    <t>PETÄJÄVEDEN KUNTA</t>
  </si>
  <si>
    <t>PIEKSÄMÄEN KAUPUNKI</t>
  </si>
  <si>
    <t>PIELAVEDEN KUNTA</t>
  </si>
  <si>
    <t>PIHTIPUTAAN KUNTA</t>
  </si>
  <si>
    <t>PIRKKALAN KUNTA</t>
  </si>
  <si>
    <t>POLVIJÄRVEN KUNTA</t>
  </si>
  <si>
    <t>POMARKUN KUNTA</t>
  </si>
  <si>
    <t>PORIN KAUPUNKI</t>
  </si>
  <si>
    <t>PORNAISTEN KUNTA</t>
  </si>
  <si>
    <t>POSION KUNTA</t>
  </si>
  <si>
    <t>PUDASJÄRVEN KAUPUNKI</t>
  </si>
  <si>
    <t>PUKKILAN KUNTA</t>
  </si>
  <si>
    <t>PUNKALAITUMEN KUNTA</t>
  </si>
  <si>
    <t>PUOLANGAN KUNTA</t>
  </si>
  <si>
    <t>PUUMALAN KUNTA</t>
  </si>
  <si>
    <t>PYHTÄÄN KUNTA</t>
  </si>
  <si>
    <t>PYHÄJOEN KUNTA</t>
  </si>
  <si>
    <t>PYHÄJÄRVEN KAUPUNKI</t>
  </si>
  <si>
    <t>PYHÄNNÄN KUNTA</t>
  </si>
  <si>
    <t>PYHÄRANNAN KUNTA</t>
  </si>
  <si>
    <t>PÄLKÄNEEN KUNTA</t>
  </si>
  <si>
    <t>PÖYTYÄN KUNTA</t>
  </si>
  <si>
    <t>PORVOON KAUPUNKI</t>
  </si>
  <si>
    <t>RAAHEN KAUPUNKI</t>
  </si>
  <si>
    <t>RAISION KAUPUNKI</t>
  </si>
  <si>
    <t>RANTASALMEN KUNTA</t>
  </si>
  <si>
    <t>RANUAN KUNTA</t>
  </si>
  <si>
    <t>RAUMAN KAUPUNKI</t>
  </si>
  <si>
    <t>RAUTALAMMIN KUNTA</t>
  </si>
  <si>
    <t>RAUTAVAARAN KUNTA</t>
  </si>
  <si>
    <t>RAUTJÄRVEN KUNTA</t>
  </si>
  <si>
    <t>REISJÄRVEN KUNTA</t>
  </si>
  <si>
    <t>RIIHIMÄEN KAUPUNKI</t>
  </si>
  <si>
    <t>RISTIJÄRVEN KUNTA</t>
  </si>
  <si>
    <t>ROVANIEMEN KAUPUNKI</t>
  </si>
  <si>
    <t>RUOKOLAHDEN KUNTA</t>
  </si>
  <si>
    <t>RUOVEDEN KUNTA</t>
  </si>
  <si>
    <t>RUSKON KUNTA</t>
  </si>
  <si>
    <t>RÄÄKKYLÄN KUNTA</t>
  </si>
  <si>
    <t>SAARIJÄRVEN KAUPUNKI</t>
  </si>
  <si>
    <t>SALLAN KUNTA</t>
  </si>
  <si>
    <t>SALON KAUPUNKI</t>
  </si>
  <si>
    <t>SAUVON KUNTA</t>
  </si>
  <si>
    <t>SAVITAIPALEEN KUNTA</t>
  </si>
  <si>
    <t>SAVONLINNAN KAUPUNKI</t>
  </si>
  <si>
    <t>SAVUKOSKEN KUNTA</t>
  </si>
  <si>
    <t>SEINÄJOEN KAUPUNKI</t>
  </si>
  <si>
    <t>SIEVIN KUNTA</t>
  </si>
  <si>
    <t>SIIKAISTEN KUNTA</t>
  </si>
  <si>
    <t>SIIKAJOEN KUNTA</t>
  </si>
  <si>
    <t>SIILINJÄRVEN KUNTA</t>
  </si>
  <si>
    <t>SIMON KUNTA</t>
  </si>
  <si>
    <t>SIUNTION KUNTA</t>
  </si>
  <si>
    <t>SODANKYLÄN KUNTA</t>
  </si>
  <si>
    <t>SOININ KUNTA</t>
  </si>
  <si>
    <t>SOMERON KAUPUNKI</t>
  </si>
  <si>
    <t>SONKAJÄRVEN KUNTA</t>
  </si>
  <si>
    <t>SOTKAMON KUNTA</t>
  </si>
  <si>
    <t>SULKAVAN KUNTA</t>
  </si>
  <si>
    <t>SUOMUSSALMEN KUNTA</t>
  </si>
  <si>
    <t>SUONENJOEN KAUPUNKI</t>
  </si>
  <si>
    <t>SYSMÄN KUNTA</t>
  </si>
  <si>
    <t>SÄKYLÄN KUNTA</t>
  </si>
  <si>
    <t>VAALAN KUNTA</t>
  </si>
  <si>
    <t>SASTAMALAN KAUPUNKI</t>
  </si>
  <si>
    <t>SIIKALATVAN KUNTA</t>
  </si>
  <si>
    <t>TAIPALSAAREN KUNTA</t>
  </si>
  <si>
    <t>TAIVALKOSKEN KUNTA</t>
  </si>
  <si>
    <t>TAIVASSALON KUNTA</t>
  </si>
  <si>
    <t>TAMMELAN KUNTA</t>
  </si>
  <si>
    <t>TAMPEREEN KAUPUNKI</t>
  </si>
  <si>
    <t>TERVON KUNTA</t>
  </si>
  <si>
    <t>TERVOLAN KUNTA</t>
  </si>
  <si>
    <t>TEUVAN KUNTA</t>
  </si>
  <si>
    <t>TOHMAJÄRVEN KUNTA</t>
  </si>
  <si>
    <t>TOHOLAMMIN KUNTA</t>
  </si>
  <si>
    <t>TOIVAKAN KUNTA</t>
  </si>
  <si>
    <t>TORNION KAUPUNKI</t>
  </si>
  <si>
    <t>TURUN KAUPUNKI</t>
  </si>
  <si>
    <t>PELLON KUNTA</t>
  </si>
  <si>
    <t>TUUSNIEMEN KUNTA</t>
  </si>
  <si>
    <t>TUUSULAN KUNTA</t>
  </si>
  <si>
    <t>TYRNÄVÄN KUNTA</t>
  </si>
  <si>
    <t>ULVILAN KAUPUNKI</t>
  </si>
  <si>
    <t>URJALAN KUNTA</t>
  </si>
  <si>
    <t>UTAJÄRVEN KUNTA</t>
  </si>
  <si>
    <t>UTSJOEN KUNTA</t>
  </si>
  <si>
    <t>UURAISTEN KUNTA</t>
  </si>
  <si>
    <t>UUDENKAUPUNGIN KAUPUNKI</t>
  </si>
  <si>
    <t>VAASAN KAUPUNKI</t>
  </si>
  <si>
    <t>VALKEAKOSKEN KAUPUNKI</t>
  </si>
  <si>
    <t>VARKAUDEN KAUPUNKI</t>
  </si>
  <si>
    <t>VEHMAAN KUNTA</t>
  </si>
  <si>
    <t>VESANNON KUNTA</t>
  </si>
  <si>
    <t>VESILAHDEN KUNTA</t>
  </si>
  <si>
    <t>VETELIN KUNTA</t>
  </si>
  <si>
    <t>VIEREMÄN KUNTA</t>
  </si>
  <si>
    <t>VIHDIN KUNTA</t>
  </si>
  <si>
    <t>VIITASAAREN KAUPUNKI</t>
  </si>
  <si>
    <t>VIROLAHDEN KUNTA</t>
  </si>
  <si>
    <t>VIRTAIN KAUPUNKI</t>
  </si>
  <si>
    <t>YLITORNION KUNTA</t>
  </si>
  <si>
    <t>YLIVIESKAN KAUPUNKI</t>
  </si>
  <si>
    <t>YLÖJÄRVEN KAUPUNKI</t>
  </si>
  <si>
    <t>YPÄJÄN KUNTA</t>
  </si>
  <si>
    <t>ÄHTÄRIN KAUPUNKI</t>
  </si>
  <si>
    <t>ÄÄNEKOSKEN KAUPUNKI</t>
  </si>
  <si>
    <t>Oppilastiedot 15.12.2023 mukaisia.</t>
  </si>
  <si>
    <t>INGÅ KOMMUN</t>
  </si>
  <si>
    <t>KASKISTEN KAUPUNKI KASKÖ STAD</t>
  </si>
  <si>
    <t>KRISTINESTAD STAD</t>
  </si>
  <si>
    <t>KIMITOÖNS KOMMUN</t>
  </si>
  <si>
    <t>PARGAS STAD</t>
  </si>
  <si>
    <t>MALAX KOMMUN</t>
  </si>
  <si>
    <t>MIEHIKKÄLÄ</t>
  </si>
  <si>
    <t>KORSHOLMS KOMMUN</t>
  </si>
  <si>
    <t>JAKOBSTADS STAD</t>
  </si>
  <si>
    <t>PEDERSÖRE KOMMUN</t>
  </si>
  <si>
    <t>RASEBORGS STAD</t>
  </si>
  <si>
    <t>SIPOON KUNTA SIBBO KOMMUN</t>
  </si>
  <si>
    <t>NYKARLEBY STAD</t>
  </si>
  <si>
    <t>VIMPELI</t>
  </si>
  <si>
    <t>VÖRÅ KOMMUN</t>
  </si>
  <si>
    <t>ANNA TAPION SÄÄTIÖ SR</t>
  </si>
  <si>
    <t>HELSINGIN UUSI YHTEISKOULU OSA</t>
  </si>
  <si>
    <t>ENGLANTILAISEN KOULUN SÄÄTIÖ S</t>
  </si>
  <si>
    <t>LAHDEN RUDOLF STEINER-KOULUN K</t>
  </si>
  <si>
    <t>HELSINGIN RUDOLF STEINER-KOULU</t>
  </si>
  <si>
    <t>JYVÄSKYLÄN SEUDUN STEINERKOULU</t>
  </si>
  <si>
    <t>RUDOLF STEINER-PEDAGOGIKENS VÄ</t>
  </si>
  <si>
    <t>ROVANIEMEN SEUDUN STEINERKOULU</t>
  </si>
  <si>
    <t>KUOPION STEINERKOULUYHDISTYS R</t>
  </si>
  <si>
    <t>KESKI-UUDENMAAN KRISTILLISEN K</t>
  </si>
  <si>
    <t>CONFIDO POHJANMAAN KRISTILLINE</t>
  </si>
  <si>
    <t>LAUTTASAAREN YHTEISKOULUN SÄÄT</t>
  </si>
  <si>
    <t>HELSINGIN EUROOPPALAINEN KOU</t>
  </si>
  <si>
    <t>Kotikuntakorvaus, netto</t>
  </si>
  <si>
    <t>Jälkikäteistarkistuksesta johtuva valtionosuuden  lisäsiirtotarve vuodelta 2023, 501 milj. € (1/3)</t>
  </si>
  <si>
    <t xml:space="preserve">Kotikuntakorvauksissa on huomioitu 1.8.2025 voimaantuleva lakimuutos, minkä myötä yksityisten järjestäjien kotikuntakorvaus nousee 94 prosentista 100 prosenttiin. </t>
  </si>
  <si>
    <t>Määräaikainen vähennys tehtävien vähentämiseen liittyen</t>
  </si>
  <si>
    <t>Lisäykset ja vähennykset nettosumma</t>
  </si>
  <si>
    <t>Tehtävämuutokset</t>
  </si>
  <si>
    <t>Ikä 0-5</t>
  </si>
  <si>
    <t>Ikä 7-12</t>
  </si>
  <si>
    <t>Ikä 13-15</t>
  </si>
  <si>
    <t>€</t>
  </si>
  <si>
    <t xml:space="preserve"> - Kuntien työllistämisvelvoitteen kumoaminen (57 vuotta täyttäneet työttömät työnhakijat)</t>
  </si>
  <si>
    <t xml:space="preserve"> - Oppimisen tuen uudistaminen</t>
  </si>
  <si>
    <t>Kunnan peruspalvelujen valtionosuudessa huomioidut tehtävämuutokset ja niiden kohdentuminen perushintoihin</t>
  </si>
  <si>
    <t>Laskelmassa ei ole huomioitu opetus- ja kulttuuritoimen valtionosuutta.</t>
  </si>
  <si>
    <t>Perusosa vuodelle 2025:</t>
  </si>
  <si>
    <t>Teija Kauhanen, erityisasiantuntija</t>
  </si>
  <si>
    <t>02 9553 0619 / etunimi.sukunimi@gov.fi</t>
  </si>
  <si>
    <t>Syrjäisyysluku (tiestö) 2023-2027</t>
  </si>
  <si>
    <t>Työpaikat 2023</t>
  </si>
  <si>
    <t>Työlliset 2023</t>
  </si>
  <si>
    <t>Työpaikkaomavaraisuus 2023</t>
  </si>
  <si>
    <t>Valtionosuusjärjestelmän säästö (Lisätoimet 2025), -2%</t>
  </si>
  <si>
    <t xml:space="preserve"> - Kotihoidontuen Norjan malli (Puoliväliriihi 2025)</t>
  </si>
  <si>
    <t>Ennakolliset verotiedot vuodelta 2024</t>
  </si>
  <si>
    <t>Verotulohin perustuva valtionosuuden tasaus 2026</t>
  </si>
  <si>
    <t>Keskimääräinen tuloveroprosentti: 7,45</t>
  </si>
  <si>
    <t>Tasausraja: 2211,67 euroa/as</t>
  </si>
  <si>
    <t>Veromenetysten korvaus 2026</t>
  </si>
  <si>
    <t>Ennakollinen laskelma sisältää myös arvion pääministeri Orpon hallituksen puoliväliriihessä linjaamasta 75 milj. euron valtiontalouden säästöstä kunnan peruspalvelujen valtionosuuteen, joka toteutetaan prosenttikohtaisesti osana kasvutoimien rahoitusta.</t>
  </si>
  <si>
    <t>Kuntien yhdistymisavustus (-0,98 €/as)</t>
  </si>
  <si>
    <t>Harkinnanvaraisten avustusten vähennys (-1,78 €/as)</t>
  </si>
  <si>
    <t>Kriisikuntien harkinnanvarainen yhdistymisavustus (-0,98 €/as)</t>
  </si>
  <si>
    <t>Ennakollinen kunnan peruspalvelujen valtionosuuslaskelma vuodelle 2027</t>
  </si>
  <si>
    <t xml:space="preserve">Tämä tiedosto sisältää ennakollisen kuntakohtaisen laskelman vuodelle 2027 myönnettävistä kuntien peruspalvelujen valtionosuuksista, kotikuntakorvauksista sekä veromenetysten korvauksista. </t>
  </si>
  <si>
    <t xml:space="preserve">Ennakollinen kunnan peruspalvelujen valtionosuuslaskelma sisältää kevään 2026 julkisen talouden suunnitelman mukaiset toimenpiteet sekä määräytymistekijöiden päivityksiä. </t>
  </si>
  <si>
    <r>
      <t xml:space="preserve">Ennakollisten tietojen perusteella kuntien peruspalvelujen valtionosuusprosentti on </t>
    </r>
    <r>
      <rPr>
        <sz val="11"/>
        <rFont val="Arial"/>
        <family val="2"/>
        <scheme val="minor"/>
      </rPr>
      <t xml:space="preserve">25,27 prosenttia vuonna 2027. </t>
    </r>
    <r>
      <rPr>
        <sz val="11"/>
        <color theme="1"/>
        <rFont val="Arial"/>
        <family val="2"/>
        <scheme val="minor"/>
      </rPr>
      <t xml:space="preserve">Laskelmassa on huomioitu Tilastokeskuksen vuotta 2025 koskevat väestörakenne- ja työttömyystilastot. Verotuloihin perustuva valtionosuuden tasaus perustuu valtiovarainministeriön huhtikuussa 2026 tekemiin veroennusteisiin. </t>
    </r>
  </si>
  <si>
    <t>Lisätietoja kunnan peruspalvelujen valtionosuudesta antaa kevään 2026 kuntatalousohjelma sekä sen yhteydessä julkaistu kuntakohtainen painelaskelma. Vuosien 2028-2030 valtionosuusennusteet löytyvät kuntakohtaisesta painelaskelmasta: vm.fi/kuntatalousohjelma.</t>
  </si>
  <si>
    <t>Vuoden 2027 valtionosuuslaskelma on alustava. Laskelmat tarkentuvat valtion talousarviovalmistelun yhteydessä ja lopulliset laskelmat valmistuvat loppuvuodesta kaikkien määräytymistekijöiden valmistuttua.</t>
  </si>
  <si>
    <t>Lauri Piirainen, neuvotteleva virkamies</t>
  </si>
  <si>
    <t>VM/KAO Huhtikuu 2026</t>
  </si>
  <si>
    <t>Ennakollinen kunnan peruspalvelujen valtionosuus vuonna 2027</t>
  </si>
  <si>
    <t>Asukasmäärä 31.12.2025</t>
  </si>
  <si>
    <t>Laskennalliset kustannukset 2027, IKÄRAKENNE 31.12.2025 mukaan</t>
  </si>
  <si>
    <t>Laskennalliset kustannukset 2027; MUUT KRITEERIT</t>
  </si>
  <si>
    <t>Työttömät työnhakijat 2025</t>
  </si>
  <si>
    <t>Työvoima 2025</t>
  </si>
  <si>
    <t>Keskim. työttömyysaste 2025, %</t>
  </si>
  <si>
    <t>Ruotsinkielisten määrä 31.12.2025</t>
  </si>
  <si>
    <t>Vieraskielisten määrä 31.12.2025</t>
  </si>
  <si>
    <t>Asukastiehys 2025</t>
  </si>
  <si>
    <t>Saaristoväestö 2024</t>
  </si>
  <si>
    <r>
      <t>30 - 54 v. ilman tutkintoa 31.12.</t>
    </r>
    <r>
      <rPr>
        <sz val="11"/>
        <color rgb="FFFF0000"/>
        <rFont val="Arial"/>
        <family val="2"/>
      </rPr>
      <t>2024</t>
    </r>
  </si>
  <si>
    <t>Lisäosat vuonna 2027</t>
  </si>
  <si>
    <t>Saamenkielisen väestön määrä 31.12.2025</t>
  </si>
  <si>
    <t>Valtionosuuteen tehtävät vähennykset ja lisäykset v. 2027</t>
  </si>
  <si>
    <t xml:space="preserve"> - Kotoutumispalveluihin kuuluvan kielikoulutuksen saatavuus työpaikoilla (HO 2023)</t>
  </si>
  <si>
    <t>- Luku- ja kirjoitustaidon koulutus (siirto momentilta 29.10.31)</t>
  </si>
  <si>
    <t>- Monialaista yhteistyötä koskevan tehtävän päättyminen</t>
  </si>
  <si>
    <t>- Osana laskennallista korvausta maksettavan kotoutumiskoulutuksen rahoituksen siirto osaksi kunnille maksettavaa valtionosuutta (siirto mo-mentilta 32.50.30)</t>
  </si>
  <si>
    <t>- Ruotsinkielisen kotoutumisen edistäminen (siirto momentilta 32.50.03)</t>
  </si>
  <si>
    <t>- Sosiaalihuollon työllistymistä edistävien palvelujen uudistaminen</t>
  </si>
  <si>
    <t>- Kotoutumistuen takuuajan kustannukset (JTS 2027-2030)</t>
  </si>
  <si>
    <t>Asukasluku 31.12.2024</t>
  </si>
  <si>
    <t>Tuloveroprosentti 2025</t>
  </si>
  <si>
    <t>Veromenetysten korvaus 2027</t>
  </si>
  <si>
    <t>Veromuutosten (-menetysten) korvaus v. 2027</t>
  </si>
  <si>
    <t>Kotikuntakorvaukset vuonna 2024, yhteenveto</t>
  </si>
  <si>
    <t>Maapinta-ala km2, 31.12.2025</t>
  </si>
  <si>
    <t>Työttömät ja palveluissa olevat 2025</t>
  </si>
  <si>
    <t>30 - 54 v. väestö 31.12.2025</t>
  </si>
  <si>
    <t>Kotikuntakorvauksissa on huomioitu oppilastiedot 15.12.2024 ajankohdan mukaisina. Oppilastiedot päivittyvät kesäkuun laskelmaan.</t>
  </si>
  <si>
    <t>Sote-uudistuksen järjestelmämuutoksen tasaus vuodelle 2027</t>
  </si>
  <si>
    <t>Kunnan peruspalvelujen hintaindeksin arvioidaan olevan 3,5 prosenttia vuodelle 2027, mikä lisää valtionosuutta noin 117 milj. euroa. Kevään kehysriihessä päätetty 2,8 prosenttiyksikköä vastaava indeksijarru pienentää kuitenkin kuntien valtionosuutta noin 93 milj. euroa. Alustavat laskelmat sisältävät myös arvion valtion ja kuntien välisestä kustannustenjaon tarkistuksesta, joka lisää valtionosuutta noin 22 milj. euroa vuodelle 2027. Arvio tarkentuu kuntien palveluluokkakohtaisten tilinpäätöstietojen valmistumisen myötä kesällä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</si>
</sst>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8">
    <numFmt numFmtId="43" formatCode="_-* #,##0.00_-;\-* #,##0.00_-;_-* &quot;-&quot;??_-;_-@_-"/>
    <numFmt numFmtId="164" formatCode="_-* #,##0.00\ _€_-;\-* #,##0.00\ _€_-;_-* &quot;-&quot;??\ _€_-;_-@_-"/>
    <numFmt numFmtId="165" formatCode="#,##0.00000"/>
    <numFmt numFmtId="166" formatCode="#,##0_ ;[Red]\-#,##0\ "/>
    <numFmt numFmtId="167" formatCode="#,##0_ ;\-#,##0\ "/>
    <numFmt numFmtId="168" formatCode="0.0000"/>
    <numFmt numFmtId="169" formatCode="0.000"/>
    <numFmt numFmtId="170" formatCode="0.0\ %"/>
    <numFmt numFmtId="171" formatCode="0.00000"/>
    <numFmt numFmtId="172" formatCode="#,##0.00\ &quot;€&quot;"/>
    <numFmt numFmtId="173" formatCode="#,##0.000"/>
    <numFmt numFmtId="174" formatCode="#,##0.00_ ;[Red]\-#,##0.00\ "/>
    <numFmt numFmtId="175" formatCode="#,##0.000_ ;[Red]\-#,##0.000\ "/>
    <numFmt numFmtId="176" formatCode="0.0"/>
    <numFmt numFmtId="177" formatCode="#,##0.0"/>
    <numFmt numFmtId="178" formatCode="#,##0.0000"/>
    <numFmt numFmtId="179" formatCode="#,##0.0000_ ;[Red]\-#,##0.0000\ "/>
    <numFmt numFmtId="180" formatCode="000"/>
  </numFmts>
  <fonts count="51" x14ac:knownFonts="1">
    <font>
      <sz val="11"/>
      <color theme="1"/>
      <name val="Arial"/>
      <family val="2"/>
      <scheme val="minor"/>
    </font>
    <font>
      <sz val="11"/>
      <color theme="1"/>
      <name val="Arial"/>
      <family val="2"/>
      <scheme val="minor"/>
    </font>
    <font>
      <b/>
      <sz val="11"/>
      <color theme="1"/>
      <name val="Arial"/>
      <family val="2"/>
      <scheme val="minor"/>
    </font>
    <font>
      <sz val="11"/>
      <color theme="1"/>
      <name val="Arial"/>
      <family val="2"/>
    </font>
    <font>
      <b/>
      <sz val="8"/>
      <name val="Arial"/>
      <family val="2"/>
    </font>
    <font>
      <sz val="8"/>
      <name val="Arial"/>
      <family val="2"/>
    </font>
    <font>
      <sz val="8"/>
      <color rgb="FFFF0000"/>
      <name val="Arial"/>
      <family val="2"/>
    </font>
    <font>
      <sz val="8"/>
      <color theme="1"/>
      <name val="Arial"/>
      <family val="2"/>
    </font>
    <font>
      <sz val="11"/>
      <name val="Arial"/>
      <family val="2"/>
    </font>
    <font>
      <b/>
      <sz val="11"/>
      <name val="Arial"/>
      <family val="2"/>
    </font>
    <font>
      <sz val="11"/>
      <color rgb="FFFF0000"/>
      <name val="Arial"/>
      <family val="2"/>
    </font>
    <font>
      <u/>
      <sz val="11"/>
      <name val="Arial"/>
      <family val="2"/>
    </font>
    <font>
      <b/>
      <sz val="11"/>
      <color theme="1"/>
      <name val="Arial"/>
      <family val="2"/>
    </font>
    <font>
      <b/>
      <sz val="8"/>
      <color theme="1"/>
      <name val="Arial"/>
      <family val="2"/>
    </font>
    <font>
      <sz val="11"/>
      <color indexed="8"/>
      <name val="Arial"/>
      <family val="2"/>
    </font>
    <font>
      <sz val="8"/>
      <color indexed="8"/>
      <name val="Arial"/>
      <family val="2"/>
    </font>
    <font>
      <b/>
      <sz val="8"/>
      <color indexed="8"/>
      <name val="Arial"/>
      <family val="2"/>
    </font>
    <font>
      <b/>
      <sz val="8"/>
      <color rgb="FFFF0000"/>
      <name val="Arial"/>
      <family val="2"/>
    </font>
    <font>
      <sz val="8"/>
      <color indexed="30"/>
      <name val="Arial"/>
      <family val="2"/>
    </font>
    <font>
      <i/>
      <sz val="8"/>
      <color theme="1"/>
      <name val="Arial"/>
      <family val="2"/>
    </font>
    <font>
      <u/>
      <sz val="9"/>
      <color theme="1"/>
      <name val="Arial"/>
      <family val="2"/>
    </font>
    <font>
      <sz val="8"/>
      <color theme="1"/>
      <name val="Arial"/>
      <family val="2"/>
      <scheme val="minor"/>
    </font>
    <font>
      <strike/>
      <sz val="8"/>
      <color theme="1"/>
      <name val="Arial"/>
      <family val="2"/>
    </font>
    <font>
      <u/>
      <sz val="8"/>
      <color theme="1"/>
      <name val="Arial"/>
      <family val="2"/>
    </font>
    <font>
      <strike/>
      <sz val="8"/>
      <color theme="1"/>
      <name val="Arial"/>
      <family val="2"/>
      <scheme val="minor"/>
    </font>
    <font>
      <sz val="9"/>
      <color theme="1"/>
      <name val="Arial"/>
      <family val="2"/>
      <scheme val="minor"/>
    </font>
    <font>
      <sz val="11"/>
      <name val="Arial"/>
      <family val="2"/>
      <scheme val="minor"/>
    </font>
    <font>
      <sz val="9"/>
      <color indexed="8"/>
      <name val="Verdana"/>
      <family val="2"/>
    </font>
    <font>
      <sz val="9"/>
      <name val="Arial"/>
      <family val="2"/>
    </font>
    <font>
      <b/>
      <u/>
      <sz val="11"/>
      <color rgb="FFFF0000"/>
      <name val="Arial"/>
      <family val="2"/>
    </font>
    <font>
      <b/>
      <sz val="11"/>
      <color rgb="FFFF0000"/>
      <name val="Arial"/>
      <family val="2"/>
    </font>
    <font>
      <i/>
      <sz val="11"/>
      <name val="Arial"/>
      <family val="2"/>
    </font>
    <font>
      <u/>
      <sz val="11"/>
      <color rgb="FFFF0000"/>
      <name val="Arial"/>
      <family val="2"/>
    </font>
    <font>
      <b/>
      <sz val="11"/>
      <color theme="0"/>
      <name val="Arial"/>
      <family val="2"/>
      <scheme val="minor"/>
    </font>
    <font>
      <sz val="11"/>
      <color theme="0"/>
      <name val="Arial"/>
      <family val="2"/>
      <scheme val="minor"/>
    </font>
    <font>
      <b/>
      <sz val="11"/>
      <color theme="0"/>
      <name val="Arial"/>
      <family val="2"/>
    </font>
    <font>
      <sz val="11"/>
      <color theme="0"/>
      <name val="Arial"/>
      <family val="2"/>
    </font>
    <font>
      <sz val="8"/>
      <color theme="0"/>
      <name val="Arial"/>
      <family val="2"/>
    </font>
    <font>
      <b/>
      <sz val="11"/>
      <color indexed="8"/>
      <name val="Arial"/>
      <family val="2"/>
    </font>
    <font>
      <b/>
      <u/>
      <sz val="11"/>
      <name val="Arial"/>
      <family val="2"/>
    </font>
    <font>
      <sz val="18"/>
      <color theme="3"/>
      <name val="Arial Narrow"/>
      <family val="2"/>
      <scheme val="major"/>
    </font>
    <font>
      <b/>
      <sz val="11"/>
      <name val="Arial"/>
      <family val="2"/>
    </font>
    <font>
      <sz val="11"/>
      <color rgb="FFFF0000"/>
      <name val="Arial"/>
      <family val="2"/>
      <scheme val="minor"/>
    </font>
    <font>
      <i/>
      <sz val="11"/>
      <color rgb="FFFF0000"/>
      <name val="Arial"/>
      <family val="2"/>
    </font>
    <font>
      <b/>
      <sz val="11"/>
      <color theme="1"/>
      <name val="Arial"/>
      <family val="2"/>
    </font>
    <font>
      <sz val="11"/>
      <color theme="1"/>
      <name val="Arial"/>
      <family val="2"/>
    </font>
    <font>
      <sz val="10"/>
      <name val="Arial"/>
      <family val="2"/>
    </font>
    <font>
      <sz val="10"/>
      <color theme="1"/>
      <name val="Roboto"/>
      <family val="2"/>
    </font>
    <font>
      <sz val="11"/>
      <color rgb="FF000000"/>
      <name val="Arial"/>
      <family val="2"/>
      <scheme val="minor"/>
    </font>
    <font>
      <b/>
      <sz val="11"/>
      <color rgb="FF000000"/>
      <name val="Arial"/>
      <family val="2"/>
      <scheme val="minor"/>
    </font>
    <font>
      <sz val="8"/>
      <name val="Arial"/>
      <family val="2"/>
      <scheme val="minor"/>
    </font>
  </fonts>
  <fills count="16">
    <fill>
      <patternFill patternType="none"/>
    </fill>
    <fill>
      <patternFill patternType="gray125"/>
    </fill>
    <fill>
      <patternFill patternType="solid">
        <fgColor theme="8"/>
        <bgColor theme="8"/>
      </patternFill>
    </fill>
    <fill>
      <patternFill patternType="solid">
        <fgColor theme="6"/>
        <bgColor indexed="64"/>
      </patternFill>
    </fill>
    <fill>
      <patternFill patternType="solid">
        <fgColor theme="6" tint="0.59999389629810485"/>
        <bgColor indexed="64"/>
      </patternFill>
    </fill>
    <fill>
      <patternFill patternType="solid">
        <fgColor theme="8"/>
        <bgColor indexed="64"/>
      </patternFill>
    </fill>
    <fill>
      <patternFill patternType="solid">
        <fgColor theme="8" tint="0.59999389629810485"/>
        <bgColor indexed="64"/>
      </patternFill>
    </fill>
    <fill>
      <patternFill patternType="solid">
        <fgColor theme="8" tint="0.79998168889431442"/>
        <bgColor indexed="64"/>
      </patternFill>
    </fill>
    <fill>
      <patternFill patternType="solid">
        <fgColor theme="6" tint="0.79998168889431442"/>
        <bgColor indexed="64"/>
      </patternFill>
    </fill>
    <fill>
      <patternFill patternType="solid">
        <fgColor theme="5" tint="0.79998168889431442"/>
        <bgColor indexed="64"/>
      </patternFill>
    </fill>
    <fill>
      <patternFill patternType="solid">
        <fgColor theme="5"/>
        <bgColor indexed="64"/>
      </patternFill>
    </fill>
    <fill>
      <patternFill patternType="solid">
        <fgColor rgb="FFFFFF00"/>
        <bgColor indexed="64"/>
      </patternFill>
    </fill>
    <fill>
      <patternFill patternType="solid">
        <fgColor theme="3" tint="0.79998168889431442"/>
        <bgColor indexed="64"/>
      </patternFill>
    </fill>
    <fill>
      <patternFill patternType="solid">
        <fgColor theme="4" tint="0.79998168889431442"/>
        <bgColor indexed="64"/>
      </patternFill>
    </fill>
    <fill>
      <patternFill patternType="solid">
        <fgColor theme="7" tint="0.79998168889431442"/>
        <bgColor indexed="64"/>
      </patternFill>
    </fill>
    <fill>
      <patternFill patternType="solid">
        <fgColor theme="7" tint="0.39997558519241921"/>
        <bgColor indexed="64"/>
      </patternFill>
    </fill>
  </fills>
  <borders count="21">
    <border>
      <left/>
      <right/>
      <top/>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diagonal/>
    </border>
    <border>
      <left style="thin">
        <color theme="8"/>
      </left>
      <right/>
      <top style="thin">
        <color theme="8"/>
      </top>
      <bottom/>
      <diagonal/>
    </border>
    <border>
      <left/>
      <right/>
      <top style="thin">
        <color theme="8"/>
      </top>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bottom style="thick">
        <color theme="4"/>
      </bottom>
      <diagonal/>
    </border>
    <border>
      <left style="thin">
        <color indexed="64"/>
      </left>
      <right/>
      <top style="thin">
        <color theme="8"/>
      </top>
      <bottom/>
      <diagonal/>
    </border>
    <border>
      <left/>
      <right style="thin">
        <color indexed="64"/>
      </right>
      <top style="thin">
        <color theme="8"/>
      </top>
      <bottom/>
      <diagonal/>
    </border>
    <border>
      <left/>
      <right/>
      <top style="thin">
        <color indexed="64"/>
      </top>
      <bottom style="thin">
        <color theme="8"/>
      </bottom>
      <diagonal/>
    </border>
    <border>
      <left style="thin">
        <color indexed="64"/>
      </left>
      <right/>
      <top style="thin">
        <color indexed="64"/>
      </top>
      <bottom style="thin">
        <color theme="8"/>
      </bottom>
      <diagonal/>
    </border>
    <border>
      <left/>
      <right style="thin">
        <color indexed="64"/>
      </right>
      <top style="thin">
        <color indexed="64"/>
      </top>
      <bottom style="thin">
        <color theme="8"/>
      </bottom>
      <diagonal/>
    </border>
  </borders>
  <cellStyleXfs count="9">
    <xf numFmtId="0" fontId="0" fillId="0" borderId="0"/>
    <xf numFmtId="164" fontId="1" fillId="0" borderId="0" applyFont="0" applyFill="0" applyBorder="0" applyAlignment="0" applyProtection="0"/>
    <xf numFmtId="0" fontId="40" fillId="0" borderId="0" applyNumberForma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0" fontId="46" fillId="0" borderId="0"/>
    <xf numFmtId="164" fontId="46" fillId="0" borderId="0" applyFont="0" applyFill="0" applyBorder="0" applyAlignment="0" applyProtection="0"/>
    <xf numFmtId="9" fontId="46" fillId="0" borderId="0" applyFont="0" applyFill="0" applyBorder="0" applyAlignment="0" applyProtection="0"/>
    <xf numFmtId="0" fontId="47" fillId="0" borderId="0"/>
  </cellStyleXfs>
  <cellXfs count="486">
    <xf numFmtId="0" fontId="0" fillId="0" borderId="0" xfId="0"/>
    <xf numFmtId="0" fontId="4" fillId="0" borderId="0" xfId="0" applyFont="1" applyBorder="1"/>
    <xf numFmtId="3" fontId="5" fillId="0" borderId="0" xfId="0" applyNumberFormat="1" applyFont="1" applyBorder="1" applyAlignment="1">
      <alignment horizontal="right"/>
    </xf>
    <xf numFmtId="3" fontId="6" fillId="0" borderId="0" xfId="0" applyNumberFormat="1" applyFont="1" applyFill="1" applyBorder="1" applyAlignment="1">
      <alignment horizontal="right"/>
    </xf>
    <xf numFmtId="3" fontId="6" fillId="0" borderId="0" xfId="0" applyNumberFormat="1" applyFont="1" applyBorder="1" applyAlignment="1">
      <alignment horizontal="right"/>
    </xf>
    <xf numFmtId="3" fontId="6" fillId="0" borderId="0" xfId="0" applyNumberFormat="1" applyFont="1" applyBorder="1"/>
    <xf numFmtId="165" fontId="5" fillId="0" borderId="0" xfId="0" applyNumberFormat="1" applyFont="1" applyBorder="1"/>
    <xf numFmtId="3" fontId="5" fillId="0" borderId="0" xfId="0" applyNumberFormat="1" applyFont="1" applyFill="1" applyBorder="1" applyAlignment="1">
      <alignment horizontal="right"/>
    </xf>
    <xf numFmtId="0" fontId="5" fillId="0" borderId="0" xfId="0" applyFont="1" applyBorder="1" applyAlignment="1">
      <alignment horizontal="right"/>
    </xf>
    <xf numFmtId="0" fontId="7" fillId="0" borderId="0" xfId="0" applyFont="1" applyBorder="1"/>
    <xf numFmtId="166" fontId="7" fillId="0" borderId="0" xfId="0" applyNumberFormat="1" applyFont="1"/>
    <xf numFmtId="0" fontId="7" fillId="0" borderId="0" xfId="0" applyFont="1"/>
    <xf numFmtId="0" fontId="8" fillId="0" borderId="0" xfId="0" applyFont="1" applyBorder="1"/>
    <xf numFmtId="0" fontId="9" fillId="0" borderId="0" xfId="0" applyFont="1" applyBorder="1"/>
    <xf numFmtId="3" fontId="8" fillId="0" borderId="0" xfId="0" applyNumberFormat="1" applyFont="1" applyBorder="1" applyAlignment="1">
      <alignment horizontal="right"/>
    </xf>
    <xf numFmtId="3" fontId="8" fillId="0" borderId="0" xfId="0" applyNumberFormat="1" applyFont="1" applyFill="1" applyBorder="1" applyAlignment="1">
      <alignment horizontal="right"/>
    </xf>
    <xf numFmtId="4" fontId="8" fillId="0" borderId="0" xfId="0" applyNumberFormat="1" applyFont="1" applyBorder="1" applyAlignment="1">
      <alignment horizontal="right"/>
    </xf>
    <xf numFmtId="3" fontId="8" fillId="0" borderId="0" xfId="0" applyNumberFormat="1" applyFont="1" applyBorder="1"/>
    <xf numFmtId="0" fontId="8" fillId="0" borderId="0" xfId="0" applyFont="1" applyBorder="1" applyAlignment="1">
      <alignment horizontal="right"/>
    </xf>
    <xf numFmtId="4" fontId="8" fillId="0" borderId="0" xfId="0" applyNumberFormat="1" applyFont="1" applyBorder="1" applyAlignment="1">
      <alignment horizontal="left"/>
    </xf>
    <xf numFmtId="3" fontId="8" fillId="0" borderId="0" xfId="0" applyNumberFormat="1" applyFont="1" applyBorder="1" applyAlignment="1">
      <alignment horizontal="left"/>
    </xf>
    <xf numFmtId="3" fontId="7" fillId="0" borderId="0" xfId="0" applyNumberFormat="1" applyFont="1"/>
    <xf numFmtId="0" fontId="9" fillId="0" borderId="2" xfId="0" applyFont="1" applyBorder="1"/>
    <xf numFmtId="0" fontId="3" fillId="0" borderId="0" xfId="0" applyFont="1"/>
    <xf numFmtId="3" fontId="10" fillId="0" borderId="0" xfId="0" applyNumberFormat="1" applyFont="1" applyFill="1" applyBorder="1" applyAlignment="1">
      <alignment horizontal="right"/>
    </xf>
    <xf numFmtId="3" fontId="7" fillId="0" borderId="0" xfId="0" applyNumberFormat="1" applyFont="1" applyBorder="1"/>
    <xf numFmtId="3" fontId="9" fillId="0" borderId="0" xfId="0" applyNumberFormat="1" applyFont="1" applyFill="1" applyBorder="1" applyAlignment="1">
      <alignment horizontal="right"/>
    </xf>
    <xf numFmtId="4" fontId="9" fillId="0" borderId="0" xfId="0" applyNumberFormat="1" applyFont="1" applyBorder="1" applyAlignment="1">
      <alignment horizontal="right"/>
    </xf>
    <xf numFmtId="3" fontId="9" fillId="0" borderId="0" xfId="0" applyNumberFormat="1" applyFont="1" applyBorder="1" applyAlignment="1">
      <alignment horizontal="right"/>
    </xf>
    <xf numFmtId="3" fontId="12" fillId="0" borderId="0" xfId="0" applyNumberFormat="1" applyFont="1" applyBorder="1"/>
    <xf numFmtId="0" fontId="13" fillId="0" borderId="0" xfId="0" applyFont="1"/>
    <xf numFmtId="0" fontId="2" fillId="0" borderId="0" xfId="0" applyFont="1"/>
    <xf numFmtId="3" fontId="14" fillId="0" borderId="0" xfId="0" applyNumberFormat="1" applyFont="1" applyFill="1" applyBorder="1" applyAlignment="1"/>
    <xf numFmtId="3" fontId="8" fillId="0" borderId="0" xfId="0" applyNumberFormat="1" applyFont="1" applyFill="1" applyBorder="1" applyAlignment="1" applyProtection="1">
      <alignment horizontal="right"/>
    </xf>
    <xf numFmtId="166" fontId="8" fillId="0" borderId="0" xfId="0" applyNumberFormat="1" applyFont="1" applyFill="1" applyBorder="1" applyAlignment="1">
      <alignment horizontal="right"/>
    </xf>
    <xf numFmtId="3" fontId="3" fillId="0" borderId="0" xfId="0" applyNumberFormat="1" applyFont="1" applyBorder="1"/>
    <xf numFmtId="0" fontId="9" fillId="0" borderId="0" xfId="0" applyFont="1" applyFill="1" applyBorder="1"/>
    <xf numFmtId="167" fontId="8" fillId="0" borderId="0" xfId="0" applyNumberFormat="1" applyFont="1" applyBorder="1" applyAlignment="1">
      <alignment horizontal="right"/>
    </xf>
    <xf numFmtId="3" fontId="9" fillId="0" borderId="0" xfId="0" applyNumberFormat="1" applyFont="1" applyFill="1" applyBorder="1"/>
    <xf numFmtId="167" fontId="8" fillId="0" borderId="0" xfId="0" applyNumberFormat="1" applyFont="1" applyFill="1" applyBorder="1" applyAlignment="1">
      <alignment horizontal="right"/>
    </xf>
    <xf numFmtId="4" fontId="8" fillId="0" borderId="0" xfId="0" applyNumberFormat="1" applyFont="1" applyFill="1" applyBorder="1" applyAlignment="1">
      <alignment horizontal="right"/>
    </xf>
    <xf numFmtId="3" fontId="8" fillId="0" borderId="0" xfId="0" applyNumberFormat="1" applyFont="1" applyFill="1" applyBorder="1"/>
    <xf numFmtId="0" fontId="8" fillId="0" borderId="0" xfId="0" applyFont="1" applyFill="1" applyBorder="1" applyAlignment="1">
      <alignment horizontal="right"/>
    </xf>
    <xf numFmtId="0" fontId="7" fillId="0" borderId="0" xfId="0" applyFont="1" applyFill="1" applyBorder="1"/>
    <xf numFmtId="0" fontId="7" fillId="0" borderId="0" xfId="0" applyFont="1" applyFill="1"/>
    <xf numFmtId="0" fontId="0" fillId="0" borderId="0" xfId="0" applyFill="1"/>
    <xf numFmtId="1" fontId="8" fillId="0" borderId="0" xfId="0" applyNumberFormat="1" applyFont="1" applyFill="1" applyBorder="1" applyAlignment="1">
      <alignment horizontal="right"/>
    </xf>
    <xf numFmtId="1" fontId="5" fillId="0" borderId="0" xfId="0" applyNumberFormat="1" applyFont="1" applyBorder="1"/>
    <xf numFmtId="3" fontId="4" fillId="0" borderId="0" xfId="0" applyNumberFormat="1" applyFont="1" applyBorder="1"/>
    <xf numFmtId="167" fontId="5" fillId="0" borderId="0" xfId="0" applyNumberFormat="1" applyFont="1" applyBorder="1" applyAlignment="1">
      <alignment horizontal="right"/>
    </xf>
    <xf numFmtId="4" fontId="5" fillId="0" borderId="0" xfId="0" applyNumberFormat="1" applyFont="1" applyBorder="1" applyAlignment="1">
      <alignment horizontal="right"/>
    </xf>
    <xf numFmtId="3" fontId="5" fillId="0" borderId="0" xfId="0" applyNumberFormat="1" applyFont="1" applyBorder="1"/>
    <xf numFmtId="1" fontId="15" fillId="0" borderId="0" xfId="0" applyNumberFormat="1" applyFont="1" applyFill="1" applyBorder="1" applyAlignment="1"/>
    <xf numFmtId="3" fontId="15" fillId="0" borderId="0" xfId="0" applyNumberFormat="1" applyFont="1" applyFill="1" applyBorder="1" applyAlignment="1"/>
    <xf numFmtId="0" fontId="4" fillId="0" borderId="0" xfId="0" applyFont="1" applyFill="1" applyBorder="1"/>
    <xf numFmtId="1" fontId="16" fillId="0" borderId="0" xfId="0" applyNumberFormat="1" applyFont="1" applyFill="1" applyBorder="1" applyAlignment="1"/>
    <xf numFmtId="0" fontId="17" fillId="0" borderId="0" xfId="0" applyFont="1" applyFill="1" applyBorder="1"/>
    <xf numFmtId="1" fontId="18" fillId="0" borderId="0" xfId="0" applyNumberFormat="1" applyFont="1" applyFill="1" applyBorder="1" applyAlignment="1"/>
    <xf numFmtId="0" fontId="5" fillId="0" borderId="0" xfId="0" applyFont="1" applyBorder="1"/>
    <xf numFmtId="0" fontId="13" fillId="0" borderId="0" xfId="0" applyFont="1" applyFill="1"/>
    <xf numFmtId="3" fontId="13" fillId="0" borderId="0" xfId="0" applyNumberFormat="1" applyFont="1" applyFill="1"/>
    <xf numFmtId="3" fontId="4" fillId="0" borderId="0" xfId="0" applyNumberFormat="1" applyFont="1" applyFill="1" applyBorder="1" applyAlignment="1" applyProtection="1">
      <alignment horizontal="right"/>
    </xf>
    <xf numFmtId="0" fontId="0" fillId="0" borderId="0" xfId="0" applyFill="1" applyBorder="1"/>
    <xf numFmtId="169" fontId="0" fillId="0" borderId="0" xfId="0" applyNumberFormat="1" applyFill="1" applyBorder="1"/>
    <xf numFmtId="170" fontId="13" fillId="0" borderId="0" xfId="0" applyNumberFormat="1" applyFont="1" applyFill="1" applyBorder="1"/>
    <xf numFmtId="170" fontId="2" fillId="0" borderId="0" xfId="0" applyNumberFormat="1" applyFont="1" applyFill="1" applyBorder="1"/>
    <xf numFmtId="0" fontId="5" fillId="0" borderId="0" xfId="0" applyFont="1" applyFill="1" applyBorder="1"/>
    <xf numFmtId="0" fontId="4" fillId="0" borderId="0" xfId="0" applyFont="1" applyFill="1" applyBorder="1" applyAlignment="1">
      <alignment horizontal="right"/>
    </xf>
    <xf numFmtId="3" fontId="7" fillId="0" borderId="0" xfId="0" applyNumberFormat="1" applyFont="1" applyFill="1" applyBorder="1"/>
    <xf numFmtId="0" fontId="7" fillId="0" borderId="0" xfId="0" applyFont="1" applyFill="1" applyBorder="1" applyAlignment="1">
      <alignment horizontal="right"/>
    </xf>
    <xf numFmtId="3" fontId="4" fillId="0" borderId="0" xfId="0" applyNumberFormat="1" applyFont="1" applyFill="1" applyBorder="1" applyAlignment="1">
      <alignment horizontal="right"/>
    </xf>
    <xf numFmtId="2" fontId="0" fillId="0" borderId="0" xfId="0" applyNumberFormat="1" applyFill="1" applyBorder="1"/>
    <xf numFmtId="4" fontId="7" fillId="0" borderId="0" xfId="0" applyNumberFormat="1" applyFont="1" applyFill="1" applyBorder="1"/>
    <xf numFmtId="173" fontId="7" fillId="0" borderId="0" xfId="0" applyNumberFormat="1" applyFont="1" applyFill="1" applyBorder="1"/>
    <xf numFmtId="173" fontId="0" fillId="0" borderId="0" xfId="0" applyNumberFormat="1" applyFill="1" applyBorder="1"/>
    <xf numFmtId="9" fontId="0" fillId="0" borderId="0" xfId="0" applyNumberFormat="1" applyFill="1" applyBorder="1"/>
    <xf numFmtId="3" fontId="13" fillId="0" borderId="0" xfId="0" applyNumberFormat="1" applyFont="1" applyFill="1" applyBorder="1"/>
    <xf numFmtId="166" fontId="7" fillId="0" borderId="0" xfId="0" applyNumberFormat="1" applyFont="1" applyFill="1" applyBorder="1"/>
    <xf numFmtId="0" fontId="6" fillId="0" borderId="0" xfId="0" applyFont="1" applyFill="1" applyBorder="1"/>
    <xf numFmtId="171" fontId="7" fillId="0" borderId="0" xfId="0" applyNumberFormat="1" applyFont="1" applyFill="1" applyBorder="1"/>
    <xf numFmtId="0" fontId="20" fillId="0" borderId="0" xfId="0" applyFont="1" applyFill="1" applyBorder="1"/>
    <xf numFmtId="166" fontId="4" fillId="0" borderId="0" xfId="0" applyNumberFormat="1" applyFont="1" applyFill="1" applyBorder="1" applyAlignment="1" applyProtection="1">
      <alignment horizontal="right"/>
    </xf>
    <xf numFmtId="0" fontId="21" fillId="0" borderId="0" xfId="0" applyFont="1" applyFill="1" applyBorder="1"/>
    <xf numFmtId="0" fontId="7" fillId="0" borderId="0" xfId="0" applyFont="1" applyFill="1" applyBorder="1" applyAlignment="1">
      <alignment horizontal="left"/>
    </xf>
    <xf numFmtId="166" fontId="17" fillId="0" borderId="0" xfId="0" applyNumberFormat="1" applyFont="1" applyFill="1" applyBorder="1"/>
    <xf numFmtId="171" fontId="21" fillId="0" borderId="0" xfId="0" applyNumberFormat="1" applyFont="1" applyFill="1" applyBorder="1"/>
    <xf numFmtId="0" fontId="22" fillId="0" borderId="0" xfId="0" applyFont="1" applyFill="1" applyBorder="1" applyAlignment="1">
      <alignment horizontal="left"/>
    </xf>
    <xf numFmtId="166" fontId="13" fillId="0" borderId="0" xfId="0" applyNumberFormat="1" applyFont="1" applyFill="1" applyBorder="1"/>
    <xf numFmtId="171" fontId="5" fillId="0" borderId="0" xfId="0" applyNumberFormat="1" applyFont="1" applyFill="1" applyBorder="1"/>
    <xf numFmtId="166" fontId="23" fillId="0" borderId="0" xfId="0" applyNumberFormat="1" applyFont="1" applyFill="1" applyBorder="1"/>
    <xf numFmtId="0" fontId="3" fillId="0" borderId="0" xfId="0" applyFont="1" applyFill="1" applyBorder="1"/>
    <xf numFmtId="166" fontId="19" fillId="0" borderId="0" xfId="0" applyNumberFormat="1" applyFont="1" applyFill="1" applyBorder="1"/>
    <xf numFmtId="171" fontId="24" fillId="0" borderId="0" xfId="0" applyNumberFormat="1" applyFont="1" applyFill="1" applyBorder="1"/>
    <xf numFmtId="171" fontId="22" fillId="0" borderId="0" xfId="0" applyNumberFormat="1" applyFont="1" applyFill="1" applyBorder="1"/>
    <xf numFmtId="0" fontId="24" fillId="0" borderId="0" xfId="0" applyFont="1" applyFill="1" applyBorder="1"/>
    <xf numFmtId="174" fontId="7" fillId="0" borderId="0" xfId="0" applyNumberFormat="1" applyFont="1" applyFill="1" applyBorder="1"/>
    <xf numFmtId="9" fontId="6" fillId="0" borderId="0" xfId="0" applyNumberFormat="1" applyFont="1" applyFill="1" applyBorder="1"/>
    <xf numFmtId="170" fontId="25" fillId="0" borderId="0" xfId="0" applyNumberFormat="1" applyFont="1" applyFill="1" applyBorder="1"/>
    <xf numFmtId="175" fontId="7" fillId="0" borderId="0" xfId="0" applyNumberFormat="1" applyFont="1" applyFill="1" applyBorder="1"/>
    <xf numFmtId="1" fontId="7" fillId="0" borderId="0" xfId="0" applyNumberFormat="1" applyFont="1" applyFill="1" applyBorder="1"/>
    <xf numFmtId="3" fontId="0" fillId="0" borderId="0" xfId="0" applyNumberFormat="1" applyFill="1" applyBorder="1"/>
    <xf numFmtId="168" fontId="5" fillId="0" borderId="0" xfId="0" applyNumberFormat="1" applyFont="1" applyFill="1" applyBorder="1" applyAlignment="1">
      <alignment horizontal="right"/>
    </xf>
    <xf numFmtId="0" fontId="26" fillId="0" borderId="0" xfId="0" applyFont="1" applyFill="1" applyBorder="1"/>
    <xf numFmtId="166" fontId="0" fillId="0" borderId="0" xfId="0" applyNumberFormat="1"/>
    <xf numFmtId="0" fontId="2" fillId="0" borderId="0" xfId="0" applyFont="1" applyFill="1"/>
    <xf numFmtId="1" fontId="0" fillId="0" borderId="0" xfId="0" applyNumberFormat="1" applyFill="1"/>
    <xf numFmtId="169" fontId="0" fillId="0" borderId="0" xfId="0" applyNumberFormat="1"/>
    <xf numFmtId="166" fontId="13" fillId="0" borderId="0" xfId="0" applyNumberFormat="1" applyFont="1"/>
    <xf numFmtId="177" fontId="7" fillId="0" borderId="0" xfId="0" applyNumberFormat="1" applyFont="1"/>
    <xf numFmtId="166" fontId="13" fillId="0" borderId="0" xfId="0" applyNumberFormat="1" applyFont="1" applyFill="1"/>
    <xf numFmtId="166" fontId="7" fillId="0" borderId="0" xfId="0" applyNumberFormat="1" applyFont="1" applyFill="1"/>
    <xf numFmtId="177" fontId="7" fillId="0" borderId="0" xfId="0" applyNumberFormat="1" applyFont="1" applyFill="1"/>
    <xf numFmtId="3" fontId="7" fillId="0" borderId="0" xfId="0" applyNumberFormat="1" applyFont="1" applyFill="1"/>
    <xf numFmtId="166" fontId="4" fillId="0" borderId="0" xfId="0" applyNumberFormat="1" applyFont="1" applyFill="1" applyBorder="1"/>
    <xf numFmtId="3" fontId="13" fillId="0" borderId="0" xfId="0" applyNumberFormat="1" applyFont="1"/>
    <xf numFmtId="3" fontId="0" fillId="0" borderId="0" xfId="0" applyNumberFormat="1"/>
    <xf numFmtId="180" fontId="27" fillId="0" borderId="0" xfId="0" applyNumberFormat="1" applyFont="1" applyBorder="1" applyAlignment="1" applyProtection="1">
      <alignment horizontal="left"/>
    </xf>
    <xf numFmtId="3" fontId="28" fillId="0" borderId="0" xfId="0" applyNumberFormat="1" applyFont="1" applyBorder="1" applyAlignment="1">
      <alignment vertical="top" wrapText="1"/>
    </xf>
    <xf numFmtId="3" fontId="28" fillId="0" borderId="0" xfId="0" applyNumberFormat="1" applyFont="1" applyBorder="1" applyAlignment="1">
      <alignment vertical="top"/>
    </xf>
    <xf numFmtId="3" fontId="0" fillId="0" borderId="0" xfId="0" applyNumberFormat="1" applyBorder="1"/>
    <xf numFmtId="0" fontId="0" fillId="0" borderId="0" xfId="0" applyBorder="1"/>
    <xf numFmtId="166" fontId="8" fillId="0" borderId="0" xfId="0" applyNumberFormat="1" applyFont="1" applyFill="1" applyBorder="1"/>
    <xf numFmtId="166" fontId="11" fillId="0" borderId="0" xfId="0" applyNumberFormat="1" applyFont="1" applyFill="1" applyBorder="1"/>
    <xf numFmtId="166" fontId="9" fillId="0" borderId="0" xfId="0" applyNumberFormat="1" applyFont="1" applyFill="1" applyBorder="1" applyAlignment="1">
      <alignment horizontal="right"/>
    </xf>
    <xf numFmtId="0" fontId="12" fillId="0" borderId="0" xfId="0" applyFont="1" applyFill="1"/>
    <xf numFmtId="3" fontId="12" fillId="0" borderId="0" xfId="0" applyNumberFormat="1" applyFont="1" applyFill="1"/>
    <xf numFmtId="2" fontId="9" fillId="0" borderId="0" xfId="0" applyNumberFormat="1" applyFont="1" applyFill="1" applyBorder="1"/>
    <xf numFmtId="0" fontId="3" fillId="0" borderId="0" xfId="0" applyFont="1" applyFill="1"/>
    <xf numFmtId="2" fontId="8" fillId="0" borderId="0" xfId="0" applyNumberFormat="1" applyFont="1" applyFill="1" applyBorder="1"/>
    <xf numFmtId="171" fontId="9" fillId="0" borderId="0" xfId="0" applyNumberFormat="1" applyFont="1" applyFill="1" applyBorder="1"/>
    <xf numFmtId="0" fontId="3" fillId="0" borderId="0" xfId="0" applyFont="1" applyBorder="1"/>
    <xf numFmtId="0" fontId="8" fillId="0" borderId="0" xfId="0" applyFont="1" applyFill="1" applyBorder="1"/>
    <xf numFmtId="0" fontId="9" fillId="0" borderId="0" xfId="0" applyFont="1" applyFill="1" applyBorder="1" applyAlignment="1">
      <alignment horizontal="right"/>
    </xf>
    <xf numFmtId="0" fontId="12" fillId="0" borderId="0" xfId="0" applyFont="1" applyFill="1" applyAlignment="1">
      <alignment horizontal="left"/>
    </xf>
    <xf numFmtId="3" fontId="8" fillId="0" borderId="3" xfId="0" applyNumberFormat="1" applyFont="1" applyFill="1" applyBorder="1"/>
    <xf numFmtId="3" fontId="9" fillId="0" borderId="3" xfId="0" applyNumberFormat="1" applyFont="1" applyFill="1" applyBorder="1"/>
    <xf numFmtId="3" fontId="3" fillId="0" borderId="3" xfId="0" applyNumberFormat="1" applyFont="1" applyBorder="1"/>
    <xf numFmtId="0" fontId="3" fillId="0" borderId="3" xfId="0" applyFont="1" applyBorder="1"/>
    <xf numFmtId="0" fontId="8" fillId="0" borderId="3" xfId="0" applyFont="1" applyFill="1" applyBorder="1"/>
    <xf numFmtId="0" fontId="3" fillId="0" borderId="3" xfId="0" applyFont="1" applyFill="1" applyBorder="1"/>
    <xf numFmtId="0" fontId="9" fillId="6" borderId="0" xfId="0" applyFont="1" applyFill="1" applyBorder="1"/>
    <xf numFmtId="0" fontId="8" fillId="6" borderId="0" xfId="0" applyFont="1" applyFill="1" applyBorder="1"/>
    <xf numFmtId="0" fontId="12" fillId="6" borderId="0" xfId="0" applyFont="1" applyFill="1"/>
    <xf numFmtId="3" fontId="9" fillId="4" borderId="3" xfId="0" applyNumberFormat="1" applyFont="1" applyFill="1" applyBorder="1" applyAlignment="1" applyProtection="1">
      <alignment horizontal="right"/>
    </xf>
    <xf numFmtId="0" fontId="9" fillId="4" borderId="3" xfId="0" applyFont="1" applyFill="1" applyBorder="1"/>
    <xf numFmtId="166" fontId="3" fillId="0" borderId="0" xfId="0" applyNumberFormat="1" applyFont="1" applyFill="1" applyBorder="1"/>
    <xf numFmtId="0" fontId="12" fillId="0" borderId="0" xfId="0" applyFont="1" applyFill="1" applyBorder="1" applyAlignment="1">
      <alignment horizontal="right"/>
    </xf>
    <xf numFmtId="0" fontId="3" fillId="4" borderId="0" xfId="0" applyFont="1" applyFill="1" applyBorder="1"/>
    <xf numFmtId="3" fontId="10" fillId="4" borderId="0" xfId="0" applyNumberFormat="1" applyFont="1" applyFill="1" applyBorder="1" applyAlignment="1">
      <alignment horizontal="right"/>
    </xf>
    <xf numFmtId="0" fontId="0" fillId="0" borderId="0" xfId="0" applyAlignment="1">
      <alignment wrapText="1"/>
    </xf>
    <xf numFmtId="0" fontId="7" fillId="0" borderId="0" xfId="0" applyFont="1" applyAlignment="1">
      <alignment wrapText="1"/>
    </xf>
    <xf numFmtId="0" fontId="12" fillId="0" borderId="0" xfId="0" applyFont="1" applyFill="1" applyBorder="1"/>
    <xf numFmtId="169" fontId="8" fillId="0" borderId="0" xfId="0" applyNumberFormat="1" applyFont="1" applyFill="1" applyBorder="1"/>
    <xf numFmtId="0" fontId="3" fillId="0" borderId="0" xfId="0" applyFont="1" applyFill="1" applyBorder="1" applyAlignment="1">
      <alignment horizontal="right"/>
    </xf>
    <xf numFmtId="0" fontId="10" fillId="0" borderId="0" xfId="0" applyFont="1" applyFill="1" applyBorder="1" applyAlignment="1">
      <alignment horizontal="right"/>
    </xf>
    <xf numFmtId="3" fontId="3" fillId="0" borderId="0" xfId="0" applyNumberFormat="1" applyFont="1" applyFill="1" applyBorder="1" applyAlignment="1">
      <alignment horizontal="right"/>
    </xf>
    <xf numFmtId="0" fontId="31" fillId="0" borderId="3" xfId="0" applyFont="1" applyFill="1" applyBorder="1"/>
    <xf numFmtId="3" fontId="31" fillId="0" borderId="0" xfId="0" applyNumberFormat="1" applyFont="1" applyFill="1" applyBorder="1"/>
    <xf numFmtId="10" fontId="8" fillId="0" borderId="0" xfId="0" applyNumberFormat="1" applyFont="1" applyFill="1" applyBorder="1" applyAlignment="1">
      <alignment horizontal="right"/>
    </xf>
    <xf numFmtId="3" fontId="3" fillId="0" borderId="0" xfId="0" applyNumberFormat="1" applyFont="1" applyFill="1" applyBorder="1"/>
    <xf numFmtId="0" fontId="30" fillId="0" borderId="0" xfId="0" applyFont="1" applyFill="1" applyBorder="1" applyAlignment="1">
      <alignment horizontal="right"/>
    </xf>
    <xf numFmtId="0" fontId="10" fillId="0" borderId="0" xfId="0" applyFont="1" applyFill="1" applyBorder="1" applyAlignment="1">
      <alignment horizontal="left"/>
    </xf>
    <xf numFmtId="14" fontId="32" fillId="0" borderId="0" xfId="0" applyNumberFormat="1" applyFont="1" applyFill="1" applyBorder="1" applyAlignment="1">
      <alignment horizontal="right"/>
    </xf>
    <xf numFmtId="0" fontId="9" fillId="0" borderId="0" xfId="0" applyFont="1" applyBorder="1" applyAlignment="1">
      <alignment horizontal="right"/>
    </xf>
    <xf numFmtId="3" fontId="12" fillId="0" borderId="0" xfId="0" applyNumberFormat="1" applyFont="1" applyFill="1" applyBorder="1" applyAlignment="1">
      <alignment horizontal="right"/>
    </xf>
    <xf numFmtId="10" fontId="9" fillId="0" borderId="0" xfId="0" applyNumberFormat="1" applyFont="1" applyFill="1" applyBorder="1" applyAlignment="1">
      <alignment horizontal="right"/>
    </xf>
    <xf numFmtId="0" fontId="3" fillId="0" borderId="3" xfId="0" applyFont="1" applyFill="1" applyBorder="1" applyAlignment="1">
      <alignment horizontal="right"/>
    </xf>
    <xf numFmtId="4" fontId="12" fillId="0" borderId="0" xfId="0" applyNumberFormat="1" applyFont="1" applyFill="1" applyBorder="1" applyAlignment="1">
      <alignment horizontal="right"/>
    </xf>
    <xf numFmtId="10" fontId="12" fillId="0" borderId="0" xfId="0" applyNumberFormat="1" applyFont="1" applyFill="1" applyBorder="1" applyAlignment="1">
      <alignment horizontal="right"/>
    </xf>
    <xf numFmtId="3" fontId="12" fillId="0" borderId="3" xfId="0" applyNumberFormat="1" applyFont="1" applyFill="1" applyBorder="1" applyAlignment="1">
      <alignment horizontal="right"/>
    </xf>
    <xf numFmtId="176" fontId="8" fillId="0" borderId="0" xfId="0" applyNumberFormat="1" applyFont="1" applyFill="1" applyBorder="1"/>
    <xf numFmtId="0" fontId="0" fillId="0" borderId="0" xfId="0" applyFont="1" applyAlignment="1"/>
    <xf numFmtId="0" fontId="0" fillId="0" borderId="0" xfId="0" applyFont="1"/>
    <xf numFmtId="168" fontId="12" fillId="0" borderId="0" xfId="0" applyNumberFormat="1" applyFont="1" applyFill="1" applyBorder="1"/>
    <xf numFmtId="3" fontId="12" fillId="4" borderId="3" xfId="0" applyNumberFormat="1" applyFont="1" applyFill="1" applyBorder="1" applyAlignment="1">
      <alignment horizontal="right"/>
    </xf>
    <xf numFmtId="0" fontId="12" fillId="4" borderId="3" xfId="0" applyFont="1" applyFill="1" applyBorder="1"/>
    <xf numFmtId="0" fontId="2" fillId="4" borderId="0" xfId="0" applyFont="1" applyFill="1"/>
    <xf numFmtId="3" fontId="9" fillId="4" borderId="3" xfId="0" applyNumberFormat="1" applyFont="1" applyFill="1" applyBorder="1"/>
    <xf numFmtId="3" fontId="12" fillId="4" borderId="3" xfId="0" applyNumberFormat="1" applyFont="1" applyFill="1" applyBorder="1"/>
    <xf numFmtId="0" fontId="0" fillId="4" borderId="3" xfId="0" applyFill="1" applyBorder="1" applyAlignment="1">
      <alignment wrapText="1"/>
    </xf>
    <xf numFmtId="0" fontId="0" fillId="4" borderId="0" xfId="0" applyFill="1" applyAlignment="1">
      <alignment wrapText="1"/>
    </xf>
    <xf numFmtId="0" fontId="0" fillId="7" borderId="0" xfId="0" applyFill="1" applyAlignment="1">
      <alignment wrapText="1"/>
    </xf>
    <xf numFmtId="0" fontId="3" fillId="7" borderId="0" xfId="0" applyFont="1" applyFill="1" applyBorder="1" applyAlignment="1">
      <alignment horizontal="right" wrapText="1"/>
    </xf>
    <xf numFmtId="10" fontId="8" fillId="7" borderId="0" xfId="0" applyNumberFormat="1" applyFont="1" applyFill="1" applyBorder="1" applyAlignment="1">
      <alignment horizontal="right" wrapText="1"/>
    </xf>
    <xf numFmtId="0" fontId="9" fillId="7" borderId="3" xfId="0" applyFont="1" applyFill="1" applyBorder="1"/>
    <xf numFmtId="0" fontId="2" fillId="7" borderId="0" xfId="0" applyFont="1" applyFill="1"/>
    <xf numFmtId="10" fontId="12" fillId="7" borderId="0" xfId="0" applyNumberFormat="1" applyFont="1" applyFill="1" applyBorder="1" applyAlignment="1">
      <alignment horizontal="right"/>
    </xf>
    <xf numFmtId="10" fontId="9" fillId="7" borderId="0" xfId="0" applyNumberFormat="1" applyFont="1" applyFill="1" applyBorder="1" applyAlignment="1">
      <alignment wrapText="1"/>
    </xf>
    <xf numFmtId="172" fontId="12" fillId="0" borderId="0" xfId="0" applyNumberFormat="1" applyFont="1" applyFill="1" applyBorder="1"/>
    <xf numFmtId="3" fontId="3" fillId="4" borderId="0" xfId="0" applyNumberFormat="1" applyFont="1" applyFill="1" applyBorder="1"/>
    <xf numFmtId="0" fontId="3" fillId="8" borderId="0" xfId="0" applyFont="1" applyFill="1" applyBorder="1"/>
    <xf numFmtId="0" fontId="3" fillId="7" borderId="0" xfId="0" applyFont="1" applyFill="1" applyBorder="1"/>
    <xf numFmtId="0" fontId="0" fillId="7" borderId="0" xfId="0" applyFont="1" applyFill="1"/>
    <xf numFmtId="0" fontId="12" fillId="0" borderId="0" xfId="0" applyFont="1"/>
    <xf numFmtId="0" fontId="3" fillId="0" borderId="0" xfId="0" applyFont="1" applyBorder="1" applyAlignment="1">
      <alignment horizontal="right"/>
    </xf>
    <xf numFmtId="3" fontId="10" fillId="0" borderId="0" xfId="0" applyNumberFormat="1" applyFont="1" applyBorder="1" applyAlignment="1">
      <alignment horizontal="right"/>
    </xf>
    <xf numFmtId="3" fontId="12" fillId="0" borderId="3" xfId="0" applyNumberFormat="1" applyFont="1" applyBorder="1"/>
    <xf numFmtId="3" fontId="3" fillId="0" borderId="3" xfId="0" applyNumberFormat="1" applyFont="1" applyFill="1" applyBorder="1"/>
    <xf numFmtId="0" fontId="35" fillId="2" borderId="7" xfId="0" applyFont="1" applyFill="1" applyBorder="1" applyAlignment="1">
      <alignment horizontal="left" vertical="center" wrapText="1"/>
    </xf>
    <xf numFmtId="0" fontId="35" fillId="2" borderId="8" xfId="0" applyFont="1" applyFill="1" applyBorder="1" applyAlignment="1">
      <alignment horizontal="left" vertical="center" wrapText="1"/>
    </xf>
    <xf numFmtId="0" fontId="33" fillId="0" borderId="0" xfId="0" applyFont="1" applyFill="1" applyBorder="1" applyAlignment="1">
      <alignment horizontal="left" vertical="center" wrapText="1"/>
    </xf>
    <xf numFmtId="3" fontId="35" fillId="0" borderId="0" xfId="0" applyNumberFormat="1" applyFont="1" applyFill="1" applyBorder="1" applyAlignment="1">
      <alignment horizontal="left" vertical="center" wrapText="1"/>
    </xf>
    <xf numFmtId="0" fontId="35" fillId="3" borderId="3" xfId="0" applyFont="1" applyFill="1" applyBorder="1" applyAlignment="1">
      <alignment horizontal="left" vertical="center" wrapText="1"/>
    </xf>
    <xf numFmtId="0" fontId="35" fillId="3" borderId="0" xfId="0" applyFont="1" applyFill="1" applyBorder="1" applyAlignment="1">
      <alignment horizontal="left" vertical="center" wrapText="1"/>
    </xf>
    <xf numFmtId="3" fontId="36" fillId="3" borderId="3" xfId="0" applyNumberFormat="1" applyFont="1" applyFill="1" applyBorder="1" applyAlignment="1">
      <alignment horizontal="left" vertical="center" wrapText="1"/>
    </xf>
    <xf numFmtId="0" fontId="34" fillId="0" borderId="0" xfId="0" applyFont="1" applyFill="1" applyBorder="1" applyAlignment="1">
      <alignment horizontal="left" vertical="center" wrapText="1"/>
    </xf>
    <xf numFmtId="0" fontId="37" fillId="0" borderId="0" xfId="0" applyFont="1" applyFill="1" applyBorder="1" applyAlignment="1">
      <alignment horizontal="left" vertical="center" wrapText="1"/>
    </xf>
    <xf numFmtId="3" fontId="37" fillId="0" borderId="0" xfId="0" applyNumberFormat="1" applyFont="1" applyFill="1" applyBorder="1" applyAlignment="1">
      <alignment horizontal="left" vertical="center" wrapText="1"/>
    </xf>
    <xf numFmtId="4" fontId="37" fillId="0" borderId="0" xfId="0" applyNumberFormat="1" applyFont="1" applyFill="1" applyBorder="1" applyAlignment="1">
      <alignment horizontal="left" vertical="center" wrapText="1"/>
    </xf>
    <xf numFmtId="173" fontId="37" fillId="0" borderId="0" xfId="0" applyNumberFormat="1" applyFont="1" applyFill="1" applyBorder="1" applyAlignment="1">
      <alignment horizontal="left" vertical="center" wrapText="1"/>
    </xf>
    <xf numFmtId="173" fontId="34" fillId="0" borderId="0" xfId="0" applyNumberFormat="1" applyFont="1" applyFill="1" applyBorder="1" applyAlignment="1">
      <alignment horizontal="left" vertical="center" wrapText="1"/>
    </xf>
    <xf numFmtId="9" fontId="34" fillId="0" borderId="0" xfId="0" applyNumberFormat="1" applyFont="1" applyFill="1" applyBorder="1" applyAlignment="1">
      <alignment horizontal="left" vertical="center" wrapText="1"/>
    </xf>
    <xf numFmtId="0" fontId="34" fillId="0" borderId="0" xfId="0" applyFont="1" applyAlignment="1">
      <alignment horizontal="left" vertical="center" wrapText="1"/>
    </xf>
    <xf numFmtId="0" fontId="35" fillId="0" borderId="0" xfId="0" applyFont="1" applyFill="1" applyBorder="1" applyAlignment="1">
      <alignment horizontal="left" vertical="center" wrapText="1"/>
    </xf>
    <xf numFmtId="0" fontId="36" fillId="0" borderId="0" xfId="0" applyFont="1" applyFill="1" applyBorder="1" applyAlignment="1">
      <alignment horizontal="left" vertical="center" wrapText="1"/>
    </xf>
    <xf numFmtId="3" fontId="36" fillId="0" borderId="0" xfId="0" applyNumberFormat="1" applyFont="1" applyFill="1" applyBorder="1" applyAlignment="1">
      <alignment horizontal="left" vertical="center" wrapText="1"/>
    </xf>
    <xf numFmtId="4" fontId="36" fillId="3" borderId="0" xfId="0" applyNumberFormat="1" applyFont="1" applyFill="1" applyBorder="1" applyAlignment="1">
      <alignment horizontal="left" vertical="center" wrapText="1"/>
    </xf>
    <xf numFmtId="3" fontId="35" fillId="3" borderId="3" xfId="0" applyNumberFormat="1" applyFont="1" applyFill="1" applyBorder="1" applyAlignment="1">
      <alignment horizontal="left" vertical="center" wrapText="1"/>
    </xf>
    <xf numFmtId="4" fontId="36" fillId="0" borderId="0" xfId="0" applyNumberFormat="1" applyFont="1" applyBorder="1" applyAlignment="1">
      <alignment wrapText="1"/>
    </xf>
    <xf numFmtId="4" fontId="36" fillId="0" borderId="0" xfId="0" applyNumberFormat="1" applyFont="1" applyFill="1" applyBorder="1" applyAlignment="1">
      <alignment wrapText="1"/>
    </xf>
    <xf numFmtId="0" fontId="36" fillId="0" borderId="0" xfId="0" applyFont="1" applyAlignment="1">
      <alignment horizontal="left" vertical="center" wrapText="1"/>
    </xf>
    <xf numFmtId="0" fontId="35" fillId="0" borderId="0" xfId="0" applyFont="1" applyAlignment="1">
      <alignment horizontal="left" vertical="center" wrapText="1"/>
    </xf>
    <xf numFmtId="0" fontId="37" fillId="0" borderId="0" xfId="0" applyFont="1" applyAlignment="1">
      <alignment horizontal="left" vertical="center" wrapText="1"/>
    </xf>
    <xf numFmtId="0" fontId="12" fillId="0" borderId="1" xfId="0" applyFont="1" applyFill="1" applyBorder="1"/>
    <xf numFmtId="4" fontId="3" fillId="0" borderId="0" xfId="0" applyNumberFormat="1" applyFont="1" applyFill="1" applyBorder="1" applyAlignment="1">
      <alignment wrapText="1"/>
    </xf>
    <xf numFmtId="168" fontId="3" fillId="0" borderId="0" xfId="0" applyNumberFormat="1" applyFont="1" applyBorder="1" applyAlignment="1">
      <alignment horizontal="right"/>
    </xf>
    <xf numFmtId="4" fontId="36" fillId="3" borderId="3" xfId="0" applyNumberFormat="1" applyFont="1" applyFill="1" applyBorder="1" applyAlignment="1">
      <alignment horizontal="left" vertical="center" wrapText="1"/>
    </xf>
    <xf numFmtId="0" fontId="3" fillId="7" borderId="0" xfId="0" applyFont="1" applyFill="1"/>
    <xf numFmtId="0" fontId="12" fillId="7" borderId="0" xfId="0" applyFont="1" applyFill="1"/>
    <xf numFmtId="0" fontId="3" fillId="7" borderId="3" xfId="0" applyFont="1" applyFill="1" applyBorder="1"/>
    <xf numFmtId="0" fontId="3" fillId="7" borderId="0" xfId="0" applyFont="1" applyFill="1" applyBorder="1" applyAlignment="1">
      <alignment horizontal="right"/>
    </xf>
    <xf numFmtId="3" fontId="8" fillId="7" borderId="0" xfId="0" applyNumberFormat="1" applyFont="1" applyFill="1" applyBorder="1" applyAlignment="1">
      <alignment horizontal="right"/>
    </xf>
    <xf numFmtId="168" fontId="12" fillId="7" borderId="0" xfId="0" applyNumberFormat="1" applyFont="1" applyFill="1" applyBorder="1" applyAlignment="1">
      <alignment horizontal="right"/>
    </xf>
    <xf numFmtId="0" fontId="12" fillId="8" borderId="0" xfId="0" applyFont="1" applyFill="1" applyBorder="1"/>
    <xf numFmtId="0" fontId="12" fillId="8" borderId="3" xfId="0" applyFont="1" applyFill="1" applyBorder="1"/>
    <xf numFmtId="172" fontId="12" fillId="8" borderId="0" xfId="0" applyNumberFormat="1" applyFont="1" applyFill="1" applyBorder="1"/>
    <xf numFmtId="0" fontId="12" fillId="8" borderId="3" xfId="0" applyFont="1" applyFill="1" applyBorder="1" applyAlignment="1">
      <alignment horizontal="left"/>
    </xf>
    <xf numFmtId="0" fontId="9" fillId="0" borderId="0" xfId="0" applyFont="1" applyFill="1"/>
    <xf numFmtId="0" fontId="31" fillId="0" borderId="0" xfId="0" applyFont="1" applyFill="1"/>
    <xf numFmtId="0" fontId="8" fillId="0" borderId="0" xfId="0" applyFont="1" applyFill="1"/>
    <xf numFmtId="14" fontId="31" fillId="0" borderId="0" xfId="0" applyNumberFormat="1" applyFont="1" applyFill="1" applyAlignment="1">
      <alignment horizontal="left"/>
    </xf>
    <xf numFmtId="166" fontId="9" fillId="0" borderId="0" xfId="0" applyNumberFormat="1" applyFont="1" applyFill="1" applyBorder="1"/>
    <xf numFmtId="0" fontId="8" fillId="0" borderId="0" xfId="0" applyFont="1" applyFill="1" applyBorder="1" applyAlignment="1">
      <alignment horizontal="left"/>
    </xf>
    <xf numFmtId="3" fontId="8" fillId="0" borderId="0" xfId="0" applyNumberFormat="1" applyFont="1" applyFill="1"/>
    <xf numFmtId="0" fontId="8" fillId="0" borderId="0" xfId="0" applyFont="1" applyFill="1" applyProtection="1"/>
    <xf numFmtId="0" fontId="8" fillId="0" borderId="0" xfId="0" applyFont="1" applyFill="1" applyAlignment="1" applyProtection="1">
      <alignment horizontal="left"/>
    </xf>
    <xf numFmtId="0" fontId="36" fillId="0" borderId="0" xfId="0" applyFont="1" applyFill="1" applyAlignment="1">
      <alignment horizontal="left" vertical="center" wrapText="1"/>
    </xf>
    <xf numFmtId="3" fontId="37" fillId="0" borderId="0" xfId="0" applyNumberFormat="1" applyFont="1" applyAlignment="1">
      <alignment horizontal="left" vertical="center" wrapText="1"/>
    </xf>
    <xf numFmtId="0" fontId="9" fillId="0" borderId="1" xfId="0" applyFont="1" applyFill="1" applyBorder="1"/>
    <xf numFmtId="3" fontId="9" fillId="0" borderId="1" xfId="0" applyNumberFormat="1" applyFont="1" applyFill="1" applyBorder="1"/>
    <xf numFmtId="166" fontId="36" fillId="10" borderId="1" xfId="0" applyNumberFormat="1" applyFont="1" applyFill="1" applyBorder="1" applyAlignment="1">
      <alignment horizontal="left" vertical="center" wrapText="1"/>
    </xf>
    <xf numFmtId="166" fontId="9" fillId="9" borderId="1" xfId="0" applyNumberFormat="1" applyFont="1" applyFill="1" applyBorder="1"/>
    <xf numFmtId="166" fontId="35" fillId="2" borderId="0" xfId="0" applyNumberFormat="1" applyFont="1" applyFill="1" applyBorder="1" applyAlignment="1">
      <alignment horizontal="left" vertical="center" wrapText="1"/>
    </xf>
    <xf numFmtId="3" fontId="9" fillId="0" borderId="0" xfId="0" applyNumberFormat="1" applyFont="1" applyBorder="1" applyAlignment="1">
      <alignment horizontal="left"/>
    </xf>
    <xf numFmtId="3" fontId="9" fillId="0" borderId="0" xfId="0" applyNumberFormat="1" applyFont="1"/>
    <xf numFmtId="3" fontId="8" fillId="0" borderId="3" xfId="0" applyNumberFormat="1" applyFont="1" applyBorder="1"/>
    <xf numFmtId="3" fontId="8" fillId="0" borderId="3" xfId="0" applyNumberFormat="1" applyFont="1" applyBorder="1" applyAlignment="1">
      <alignment horizontal="right"/>
    </xf>
    <xf numFmtId="14" fontId="30" fillId="0" borderId="0" xfId="0" applyNumberFormat="1" applyFont="1" applyFill="1" applyBorder="1" applyAlignment="1">
      <alignment horizontal="right"/>
    </xf>
    <xf numFmtId="3" fontId="30" fillId="0" borderId="0" xfId="0" applyNumberFormat="1" applyFont="1" applyBorder="1" applyAlignment="1">
      <alignment horizontal="right"/>
    </xf>
    <xf numFmtId="3" fontId="29" fillId="0" borderId="0" xfId="0" applyNumberFormat="1" applyFont="1" applyBorder="1" applyAlignment="1">
      <alignment horizontal="center"/>
    </xf>
    <xf numFmtId="178" fontId="8" fillId="0" borderId="0" xfId="0" applyNumberFormat="1" applyFont="1" applyBorder="1" applyAlignment="1">
      <alignment horizontal="right"/>
    </xf>
    <xf numFmtId="3" fontId="10" fillId="0" borderId="0" xfId="0" applyNumberFormat="1" applyFont="1" applyFill="1" applyBorder="1" applyAlignment="1">
      <alignment horizontal="center"/>
    </xf>
    <xf numFmtId="165" fontId="8" fillId="0" borderId="0" xfId="0" applyNumberFormat="1" applyFont="1" applyBorder="1" applyAlignment="1">
      <alignment horizontal="right"/>
    </xf>
    <xf numFmtId="178" fontId="8" fillId="0" borderId="0" xfId="0" applyNumberFormat="1" applyFont="1" applyFill="1" applyBorder="1" applyAlignment="1">
      <alignment horizontal="right"/>
    </xf>
    <xf numFmtId="179" fontId="9" fillId="0" borderId="0" xfId="0" applyNumberFormat="1" applyFont="1" applyFill="1" applyBorder="1" applyAlignment="1">
      <alignment horizontal="right"/>
    </xf>
    <xf numFmtId="4" fontId="9" fillId="0" borderId="0" xfId="0" applyNumberFormat="1" applyFont="1" applyFill="1" applyBorder="1" applyAlignment="1">
      <alignment horizontal="right"/>
    </xf>
    <xf numFmtId="0" fontId="8" fillId="0" borderId="0" xfId="0" applyFont="1" applyBorder="1" applyAlignment="1">
      <alignment horizontal="left"/>
    </xf>
    <xf numFmtId="3" fontId="8" fillId="0" borderId="3" xfId="0" applyNumberFormat="1" applyFont="1" applyFill="1" applyBorder="1" applyAlignment="1" applyProtection="1">
      <alignment horizontal="right"/>
      <protection locked="0"/>
    </xf>
    <xf numFmtId="2" fontId="8" fillId="0" borderId="0" xfId="0" applyNumberFormat="1" applyFont="1" applyAlignment="1">
      <alignment horizontal="right"/>
    </xf>
    <xf numFmtId="3" fontId="8" fillId="0" borderId="3" xfId="0" applyNumberFormat="1" applyFont="1" applyFill="1" applyBorder="1" applyAlignment="1">
      <alignment horizontal="right"/>
    </xf>
    <xf numFmtId="3" fontId="31" fillId="0" borderId="3" xfId="0" applyNumberFormat="1" applyFont="1" applyFill="1" applyBorder="1" applyAlignment="1" applyProtection="1">
      <alignment horizontal="right"/>
      <protection locked="0"/>
    </xf>
    <xf numFmtId="3" fontId="31" fillId="0" borderId="0" xfId="0" applyNumberFormat="1" applyFont="1" applyFill="1" applyBorder="1" applyAlignment="1">
      <alignment horizontal="right"/>
    </xf>
    <xf numFmtId="3" fontId="8" fillId="0" borderId="0" xfId="0" applyNumberFormat="1" applyFont="1"/>
    <xf numFmtId="3" fontId="36" fillId="0" borderId="0" xfId="0" applyNumberFormat="1" applyFont="1" applyBorder="1" applyAlignment="1">
      <alignment vertical="center" wrapText="1"/>
    </xf>
    <xf numFmtId="3" fontId="35" fillId="0" borderId="0" xfId="0" applyNumberFormat="1" applyFont="1" applyAlignment="1">
      <alignment vertical="center" wrapText="1"/>
    </xf>
    <xf numFmtId="3" fontId="36" fillId="0" borderId="3" xfId="0" applyNumberFormat="1" applyFont="1" applyBorder="1" applyAlignment="1">
      <alignment vertical="center" wrapText="1"/>
    </xf>
    <xf numFmtId="178" fontId="36" fillId="0" borderId="0" xfId="0" applyNumberFormat="1" applyFont="1" applyBorder="1" applyAlignment="1">
      <alignment vertical="center" wrapText="1"/>
    </xf>
    <xf numFmtId="0" fontId="34" fillId="0" borderId="0" xfId="0" applyFont="1" applyAlignment="1">
      <alignment vertical="center" wrapText="1"/>
    </xf>
    <xf numFmtId="3" fontId="34" fillId="0" borderId="0" xfId="0" applyNumberFormat="1" applyFont="1" applyAlignment="1">
      <alignment vertical="center" wrapText="1"/>
    </xf>
    <xf numFmtId="166" fontId="9" fillId="0" borderId="3" xfId="0" applyNumberFormat="1" applyFont="1" applyFill="1" applyBorder="1" applyAlignment="1">
      <alignment horizontal="right"/>
    </xf>
    <xf numFmtId="166" fontId="9" fillId="0" borderId="6" xfId="0" applyNumberFormat="1" applyFont="1" applyFill="1" applyBorder="1" applyAlignment="1">
      <alignment horizontal="right"/>
    </xf>
    <xf numFmtId="174" fontId="30" fillId="0" borderId="3" xfId="0" applyNumberFormat="1" applyFont="1" applyFill="1" applyBorder="1" applyAlignment="1">
      <alignment horizontal="right"/>
    </xf>
    <xf numFmtId="166" fontId="8" fillId="0" borderId="6" xfId="0" applyNumberFormat="1" applyFont="1" applyFill="1" applyBorder="1" applyAlignment="1">
      <alignment horizontal="right"/>
    </xf>
    <xf numFmtId="3" fontId="36" fillId="3" borderId="3" xfId="0" applyNumberFormat="1" applyFont="1" applyFill="1" applyBorder="1" applyAlignment="1">
      <alignment vertical="center" wrapText="1"/>
    </xf>
    <xf numFmtId="3" fontId="36" fillId="3" borderId="0" xfId="0" applyNumberFormat="1" applyFont="1" applyFill="1" applyBorder="1" applyAlignment="1">
      <alignment vertical="center" wrapText="1"/>
    </xf>
    <xf numFmtId="0" fontId="34" fillId="3" borderId="0" xfId="0" applyFont="1" applyFill="1" applyAlignment="1">
      <alignment vertical="center" wrapText="1"/>
    </xf>
    <xf numFmtId="174" fontId="36" fillId="3" borderId="0" xfId="0" applyNumberFormat="1" applyFont="1" applyFill="1" applyBorder="1" applyAlignment="1">
      <alignment vertical="center" wrapText="1"/>
    </xf>
    <xf numFmtId="174" fontId="9" fillId="7" borderId="4" xfId="0" applyNumberFormat="1" applyFont="1" applyFill="1" applyBorder="1" applyAlignment="1">
      <alignment horizontal="right"/>
    </xf>
    <xf numFmtId="166" fontId="9" fillId="7" borderId="9" xfId="0" applyNumberFormat="1" applyFont="1" applyFill="1" applyBorder="1" applyAlignment="1">
      <alignment horizontal="right"/>
    </xf>
    <xf numFmtId="3" fontId="8" fillId="7" borderId="5" xfId="0" applyNumberFormat="1" applyFont="1" applyFill="1" applyBorder="1" applyAlignment="1">
      <alignment horizontal="left"/>
    </xf>
    <xf numFmtId="3" fontId="9" fillId="7" borderId="4" xfId="0" applyNumberFormat="1" applyFont="1" applyFill="1" applyBorder="1"/>
    <xf numFmtId="3" fontId="8" fillId="7" borderId="5" xfId="0" applyNumberFormat="1" applyFont="1" applyFill="1" applyBorder="1" applyAlignment="1">
      <alignment horizontal="right"/>
    </xf>
    <xf numFmtId="3" fontId="9" fillId="8" borderId="4" xfId="0" applyNumberFormat="1" applyFont="1" applyFill="1" applyBorder="1" applyAlignment="1">
      <alignment horizontal="left"/>
    </xf>
    <xf numFmtId="3" fontId="8" fillId="8" borderId="5" xfId="0" applyNumberFormat="1" applyFont="1" applyFill="1" applyBorder="1" applyAlignment="1">
      <alignment horizontal="right"/>
    </xf>
    <xf numFmtId="4" fontId="8" fillId="8" borderId="5" xfId="0" applyNumberFormat="1" applyFont="1" applyFill="1" applyBorder="1" applyAlignment="1">
      <alignment horizontal="right" wrapText="1"/>
    </xf>
    <xf numFmtId="3" fontId="9" fillId="7" borderId="5" xfId="0" applyNumberFormat="1" applyFont="1" applyFill="1" applyBorder="1" applyAlignment="1">
      <alignment horizontal="center"/>
    </xf>
    <xf numFmtId="0" fontId="9" fillId="0" borderId="0" xfId="0" applyFont="1"/>
    <xf numFmtId="0" fontId="8" fillId="0" borderId="0" xfId="0" applyFont="1"/>
    <xf numFmtId="14" fontId="9" fillId="0" borderId="0" xfId="0" applyNumberFormat="1" applyFont="1" applyAlignment="1">
      <alignment horizontal="left"/>
    </xf>
    <xf numFmtId="3" fontId="12" fillId="7" borderId="3" xfId="0" applyNumberFormat="1" applyFont="1" applyFill="1" applyBorder="1" applyAlignment="1">
      <alignment horizontal="right"/>
    </xf>
    <xf numFmtId="3" fontId="38" fillId="0" borderId="0" xfId="0" applyNumberFormat="1" applyFont="1" applyFill="1" applyBorder="1" applyAlignment="1"/>
    <xf numFmtId="180" fontId="8" fillId="0" borderId="0" xfId="0" applyNumberFormat="1" applyFont="1" applyBorder="1" applyAlignment="1">
      <alignment horizontal="center"/>
    </xf>
    <xf numFmtId="166" fontId="9" fillId="7" borderId="0" xfId="0" applyNumberFormat="1" applyFont="1" applyFill="1" applyBorder="1"/>
    <xf numFmtId="4" fontId="36" fillId="0" borderId="0" xfId="0" applyNumberFormat="1" applyFont="1" applyFill="1" applyBorder="1" applyAlignment="1">
      <alignment horizontal="left" vertical="center" wrapText="1"/>
    </xf>
    <xf numFmtId="0" fontId="37" fillId="0" borderId="0" xfId="0" applyFont="1" applyFill="1" applyAlignment="1">
      <alignment horizontal="left" vertical="center" wrapText="1"/>
    </xf>
    <xf numFmtId="0" fontId="34" fillId="0" borderId="0" xfId="0" applyFont="1" applyFill="1" applyAlignment="1">
      <alignment horizontal="left" vertical="center" wrapText="1"/>
    </xf>
    <xf numFmtId="10" fontId="35" fillId="5" borderId="2" xfId="0" applyNumberFormat="1" applyFont="1" applyFill="1" applyBorder="1" applyAlignment="1">
      <alignment horizontal="center" vertical="center"/>
    </xf>
    <xf numFmtId="0" fontId="39" fillId="0" borderId="0" xfId="0" applyFont="1" applyBorder="1" applyAlignment="1">
      <alignment horizontal="center"/>
    </xf>
    <xf numFmtId="3" fontId="12" fillId="4" borderId="1" xfId="0" applyNumberFormat="1" applyFont="1" applyFill="1" applyBorder="1"/>
    <xf numFmtId="166" fontId="9" fillId="0" borderId="0" xfId="0" applyNumberFormat="1" applyFont="1" applyBorder="1"/>
    <xf numFmtId="0" fontId="40" fillId="0" borderId="0" xfId="2" applyBorder="1" applyAlignment="1">
      <alignment horizontal="left"/>
    </xf>
    <xf numFmtId="0" fontId="40" fillId="0" borderId="0" xfId="2" applyFill="1"/>
    <xf numFmtId="0" fontId="40" fillId="0" borderId="0" xfId="2" applyFill="1" applyBorder="1"/>
    <xf numFmtId="0" fontId="40" fillId="0" borderId="0" xfId="2"/>
    <xf numFmtId="3" fontId="40" fillId="0" borderId="0" xfId="2" applyNumberFormat="1" applyBorder="1" applyAlignment="1">
      <alignment horizontal="left"/>
    </xf>
    <xf numFmtId="0" fontId="12" fillId="0" borderId="0" xfId="0" applyFont="1" applyFill="1" applyBorder="1" applyAlignment="1">
      <alignment vertical="top"/>
    </xf>
    <xf numFmtId="0" fontId="12" fillId="0" borderId="0" xfId="0" applyFont="1" applyFill="1" applyBorder="1" applyAlignment="1">
      <alignment horizontal="left" vertical="top" wrapText="1"/>
    </xf>
    <xf numFmtId="43" fontId="41" fillId="0" borderId="0" xfId="3" applyFont="1" applyFill="1" applyBorder="1" applyAlignment="1">
      <alignment horizontal="right"/>
    </xf>
    <xf numFmtId="43" fontId="41" fillId="0" borderId="3" xfId="3" applyFont="1" applyFill="1" applyBorder="1" applyAlignment="1">
      <alignment horizontal="left"/>
    </xf>
    <xf numFmtId="172" fontId="9" fillId="0" borderId="0" xfId="3" applyNumberFormat="1" applyFont="1" applyFill="1" applyBorder="1" applyAlignment="1">
      <alignment horizontal="right"/>
    </xf>
    <xf numFmtId="0" fontId="30" fillId="0" borderId="0" xfId="0" applyFont="1" applyBorder="1"/>
    <xf numFmtId="172" fontId="12" fillId="0" borderId="3" xfId="0" applyNumberFormat="1" applyFont="1" applyFill="1" applyBorder="1" applyAlignment="1">
      <alignment horizontal="right"/>
    </xf>
    <xf numFmtId="172" fontId="12" fillId="0" borderId="0" xfId="0" applyNumberFormat="1" applyFont="1" applyFill="1" applyBorder="1" applyAlignment="1">
      <alignment horizontal="right"/>
    </xf>
    <xf numFmtId="3" fontId="9" fillId="7" borderId="0" xfId="0" applyNumberFormat="1" applyFont="1" applyFill="1" applyBorder="1" applyAlignment="1">
      <alignment horizontal="right"/>
    </xf>
    <xf numFmtId="3" fontId="9" fillId="7" borderId="0" xfId="0" applyNumberFormat="1" applyFont="1" applyFill="1" applyBorder="1" applyAlignment="1">
      <alignment horizontal="center"/>
    </xf>
    <xf numFmtId="166" fontId="8" fillId="0" borderId="0" xfId="0" applyNumberFormat="1" applyFont="1" applyFill="1"/>
    <xf numFmtId="0" fontId="42" fillId="0" borderId="0" xfId="0" applyFont="1"/>
    <xf numFmtId="14" fontId="43" fillId="0" borderId="0" xfId="0" applyNumberFormat="1" applyFont="1" applyFill="1" applyAlignment="1">
      <alignment horizontal="left"/>
    </xf>
    <xf numFmtId="0" fontId="10" fillId="0" borderId="3" xfId="0" applyFont="1" applyBorder="1"/>
    <xf numFmtId="9" fontId="3" fillId="0" borderId="0" xfId="0" applyNumberFormat="1" applyFont="1" applyBorder="1" applyAlignment="1">
      <alignment horizontal="right"/>
    </xf>
    <xf numFmtId="9" fontId="3" fillId="0" borderId="0" xfId="0" applyNumberFormat="1" applyFont="1" applyFill="1" applyBorder="1" applyAlignment="1">
      <alignment horizontal="right"/>
    </xf>
    <xf numFmtId="9" fontId="8" fillId="0" borderId="0" xfId="0" applyNumberFormat="1" applyFont="1" applyFill="1" applyBorder="1" applyAlignment="1">
      <alignment horizontal="right"/>
    </xf>
    <xf numFmtId="0" fontId="10" fillId="0" borderId="0" xfId="0" applyFont="1" applyFill="1" applyBorder="1"/>
    <xf numFmtId="0" fontId="30" fillId="0" borderId="3" xfId="0" applyFont="1" applyFill="1" applyBorder="1" applyAlignment="1">
      <alignment horizontal="right"/>
    </xf>
    <xf numFmtId="0" fontId="10" fillId="0" borderId="0" xfId="0" applyFont="1" applyBorder="1"/>
    <xf numFmtId="0" fontId="30" fillId="6" borderId="0" xfId="0" applyFont="1" applyFill="1" applyBorder="1" applyAlignment="1">
      <alignment horizontal="right"/>
    </xf>
    <xf numFmtId="0" fontId="42" fillId="0" borderId="0" xfId="0" applyFont="1" applyFill="1" applyAlignment="1">
      <alignment wrapText="1"/>
    </xf>
    <xf numFmtId="14" fontId="43" fillId="0" borderId="1" xfId="0" applyNumberFormat="1" applyFont="1" applyFill="1" applyBorder="1" applyAlignment="1">
      <alignment horizontal="left"/>
    </xf>
    <xf numFmtId="3" fontId="8" fillId="7" borderId="0" xfId="0" applyNumberFormat="1" applyFont="1" applyFill="1" applyBorder="1"/>
    <xf numFmtId="166" fontId="5" fillId="0" borderId="0" xfId="0" applyNumberFormat="1" applyFont="1" applyFill="1" applyBorder="1" applyAlignment="1">
      <alignment horizontal="right"/>
    </xf>
    <xf numFmtId="166" fontId="9" fillId="5" borderId="0" xfId="0" applyNumberFormat="1" applyFont="1" applyFill="1" applyBorder="1" applyAlignment="1">
      <alignment horizontal="right"/>
    </xf>
    <xf numFmtId="0" fontId="0" fillId="7" borderId="0" xfId="0" applyFill="1"/>
    <xf numFmtId="172" fontId="44" fillId="0" borderId="0" xfId="0" applyNumberFormat="1" applyFont="1" applyFill="1" applyBorder="1"/>
    <xf numFmtId="4" fontId="45" fillId="0" borderId="0" xfId="0" applyNumberFormat="1" applyFont="1" applyFill="1" applyBorder="1" applyAlignment="1">
      <alignment wrapText="1"/>
    </xf>
    <xf numFmtId="3" fontId="30" fillId="0" borderId="0" xfId="0" applyNumberFormat="1" applyFont="1" applyFill="1" applyBorder="1" applyAlignment="1">
      <alignment horizontal="right"/>
    </xf>
    <xf numFmtId="10" fontId="12" fillId="0" borderId="0" xfId="4" applyNumberFormat="1" applyFont="1" applyFill="1" applyBorder="1" applyAlignment="1">
      <alignment horizontal="right"/>
    </xf>
    <xf numFmtId="3" fontId="6" fillId="0" borderId="0" xfId="0" applyNumberFormat="1" applyFont="1"/>
    <xf numFmtId="4" fontId="36" fillId="0" borderId="3" xfId="0" applyNumberFormat="1" applyFont="1" applyBorder="1" applyAlignment="1">
      <alignment wrapText="1"/>
    </xf>
    <xf numFmtId="0" fontId="0" fillId="0" borderId="0" xfId="0" applyFill="1" applyAlignment="1">
      <alignment wrapText="1"/>
    </xf>
    <xf numFmtId="0" fontId="0" fillId="0" borderId="0" xfId="0" applyFill="1" applyBorder="1" applyAlignment="1">
      <alignment wrapText="1"/>
    </xf>
    <xf numFmtId="0" fontId="2" fillId="0" borderId="0" xfId="0" applyFont="1" applyFill="1" applyBorder="1"/>
    <xf numFmtId="3" fontId="8" fillId="11" borderId="0" xfId="0" applyNumberFormat="1" applyFont="1" applyFill="1" applyBorder="1" applyAlignment="1">
      <alignment horizontal="right"/>
    </xf>
    <xf numFmtId="166" fontId="35" fillId="5" borderId="3" xfId="0" applyNumberFormat="1" applyFont="1" applyFill="1" applyBorder="1" applyAlignment="1">
      <alignment vertical="center" wrapText="1"/>
    </xf>
    <xf numFmtId="166" fontId="35" fillId="5" borderId="6" xfId="0" applyNumberFormat="1" applyFont="1" applyFill="1" applyBorder="1" applyAlignment="1">
      <alignment vertical="center" wrapText="1"/>
    </xf>
    <xf numFmtId="0" fontId="48" fillId="0" borderId="0" xfId="0" applyFont="1"/>
    <xf numFmtId="166" fontId="32" fillId="0" borderId="0" xfId="0" applyNumberFormat="1" applyFont="1" applyFill="1" applyBorder="1"/>
    <xf numFmtId="0" fontId="30" fillId="0" borderId="0" xfId="0" applyFont="1" applyFill="1" applyBorder="1"/>
    <xf numFmtId="3" fontId="9" fillId="0" borderId="6" xfId="0" applyNumberFormat="1" applyFont="1" applyBorder="1" applyAlignment="1">
      <alignment horizontal="right"/>
    </xf>
    <xf numFmtId="3" fontId="8" fillId="0" borderId="10" xfId="0" applyNumberFormat="1" applyFont="1" applyBorder="1" applyAlignment="1">
      <alignment horizontal="left"/>
    </xf>
    <xf numFmtId="3" fontId="8" fillId="0" borderId="4" xfId="0" applyNumberFormat="1" applyFont="1" applyBorder="1" applyAlignment="1">
      <alignment horizontal="left"/>
    </xf>
    <xf numFmtId="9" fontId="9" fillId="0" borderId="11" xfId="4" applyFont="1" applyBorder="1"/>
    <xf numFmtId="9" fontId="9" fillId="0" borderId="9" xfId="4" applyFont="1" applyBorder="1"/>
    <xf numFmtId="14" fontId="43" fillId="0" borderId="0" xfId="0" applyNumberFormat="1" applyFont="1" applyFill="1" applyBorder="1" applyAlignment="1">
      <alignment horizontal="left"/>
    </xf>
    <xf numFmtId="166" fontId="36" fillId="5" borderId="0" xfId="0" applyNumberFormat="1" applyFont="1" applyFill="1" applyBorder="1" applyAlignment="1">
      <alignment horizontal="left" vertical="center" wrapText="1"/>
    </xf>
    <xf numFmtId="169" fontId="10" fillId="0" borderId="0" xfId="0" applyNumberFormat="1" applyFont="1" applyFill="1" applyBorder="1"/>
    <xf numFmtId="0" fontId="42" fillId="0" borderId="0" xfId="0" applyFont="1" applyFill="1" applyBorder="1"/>
    <xf numFmtId="166" fontId="9" fillId="13" borderId="3" xfId="0" applyNumberFormat="1" applyFont="1" applyFill="1" applyBorder="1" applyAlignment="1">
      <alignment horizontal="right"/>
    </xf>
    <xf numFmtId="3" fontId="9" fillId="13" borderId="0" xfId="0" applyNumberFormat="1" applyFont="1" applyFill="1" applyBorder="1" applyAlignment="1">
      <alignment horizontal="right"/>
    </xf>
    <xf numFmtId="166" fontId="9" fillId="13" borderId="3" xfId="0" applyNumberFormat="1" applyFont="1" applyFill="1" applyBorder="1"/>
    <xf numFmtId="166" fontId="9" fillId="13" borderId="6" xfId="0" applyNumberFormat="1" applyFont="1" applyFill="1" applyBorder="1" applyAlignment="1">
      <alignment horizontal="right"/>
    </xf>
    <xf numFmtId="166" fontId="9" fillId="6" borderId="0" xfId="0" applyNumberFormat="1" applyFont="1" applyFill="1" applyBorder="1"/>
    <xf numFmtId="166" fontId="8" fillId="6" borderId="0" xfId="0" applyNumberFormat="1" applyFont="1" applyFill="1" applyBorder="1" applyAlignment="1">
      <alignment horizontal="right"/>
    </xf>
    <xf numFmtId="0" fontId="36" fillId="0" borderId="10" xfId="0" applyFont="1" applyFill="1" applyBorder="1" applyAlignment="1">
      <alignment horizontal="left" vertical="center" wrapText="1"/>
    </xf>
    <xf numFmtId="0" fontId="36" fillId="0" borderId="12" xfId="0" applyFont="1" applyFill="1" applyBorder="1" applyAlignment="1">
      <alignment horizontal="left" vertical="center" wrapText="1"/>
    </xf>
    <xf numFmtId="0" fontId="36" fillId="0" borderId="11" xfId="0" applyFont="1" applyFill="1" applyBorder="1" applyAlignment="1">
      <alignment horizontal="left" vertical="center" wrapText="1"/>
    </xf>
    <xf numFmtId="2" fontId="12" fillId="0" borderId="6" xfId="0" applyNumberFormat="1" applyFont="1" applyFill="1" applyBorder="1" applyAlignment="1">
      <alignment horizontal="right"/>
    </xf>
    <xf numFmtId="2" fontId="3" fillId="0" borderId="6" xfId="0" applyNumberFormat="1" applyFont="1" applyFill="1" applyBorder="1" applyAlignment="1">
      <alignment horizontal="right"/>
    </xf>
    <xf numFmtId="3" fontId="8" fillId="0" borderId="4" xfId="0" applyNumberFormat="1" applyFont="1" applyFill="1" applyBorder="1"/>
    <xf numFmtId="3" fontId="8" fillId="0" borderId="5" xfId="0" applyNumberFormat="1" applyFont="1" applyFill="1" applyBorder="1"/>
    <xf numFmtId="3" fontId="36" fillId="0" borderId="11" xfId="0" applyNumberFormat="1" applyFont="1" applyFill="1" applyBorder="1" applyAlignment="1">
      <alignment horizontal="left" vertical="center" wrapText="1"/>
    </xf>
    <xf numFmtId="0" fontId="12" fillId="0" borderId="3" xfId="0" applyFont="1" applyFill="1" applyBorder="1" applyAlignment="1">
      <alignment horizontal="right"/>
    </xf>
    <xf numFmtId="3" fontId="12" fillId="0" borderId="6" xfId="0" applyNumberFormat="1" applyFont="1" applyFill="1" applyBorder="1" applyAlignment="1">
      <alignment horizontal="right"/>
    </xf>
    <xf numFmtId="3" fontId="3" fillId="0" borderId="6" xfId="0" applyNumberFormat="1" applyFont="1" applyFill="1" applyBorder="1" applyAlignment="1">
      <alignment horizontal="right"/>
    </xf>
    <xf numFmtId="0" fontId="32" fillId="0" borderId="3" xfId="0" applyFont="1" applyFill="1" applyBorder="1" applyAlignment="1">
      <alignment horizontal="right"/>
    </xf>
    <xf numFmtId="0" fontId="8" fillId="0" borderId="3" xfId="0" applyFont="1" applyFill="1" applyBorder="1" applyAlignment="1">
      <alignment horizontal="right"/>
    </xf>
    <xf numFmtId="0" fontId="3" fillId="0" borderId="4" xfId="0" applyFont="1" applyFill="1" applyBorder="1" applyAlignment="1">
      <alignment horizontal="right"/>
    </xf>
    <xf numFmtId="3" fontId="3" fillId="0" borderId="9" xfId="0" applyNumberFormat="1" applyFont="1" applyFill="1" applyBorder="1" applyAlignment="1">
      <alignment horizontal="right"/>
    </xf>
    <xf numFmtId="3" fontId="9" fillId="0" borderId="13" xfId="0" applyNumberFormat="1" applyFont="1" applyFill="1" applyBorder="1" applyAlignment="1">
      <alignment horizontal="right"/>
    </xf>
    <xf numFmtId="3" fontId="8" fillId="0" borderId="1" xfId="0" applyNumberFormat="1" applyFont="1" applyFill="1" applyBorder="1" applyAlignment="1">
      <alignment horizontal="right"/>
    </xf>
    <xf numFmtId="3" fontId="3" fillId="0" borderId="1" xfId="0" applyNumberFormat="1" applyFont="1" applyFill="1" applyBorder="1" applyAlignment="1">
      <alignment horizontal="right"/>
    </xf>
    <xf numFmtId="3" fontId="8" fillId="0" borderId="14" xfId="0" applyNumberFormat="1" applyFont="1" applyFill="1" applyBorder="1" applyAlignment="1">
      <alignment horizontal="right"/>
    </xf>
    <xf numFmtId="3" fontId="36" fillId="0" borderId="13" xfId="0" applyNumberFormat="1" applyFont="1" applyFill="1" applyBorder="1" applyAlignment="1">
      <alignment horizontal="left" vertical="center" wrapText="1"/>
    </xf>
    <xf numFmtId="0" fontId="34" fillId="0" borderId="12" xfId="0" applyFont="1" applyFill="1" applyBorder="1" applyAlignment="1">
      <alignment horizontal="left" vertical="center" wrapText="1"/>
    </xf>
    <xf numFmtId="3" fontId="8" fillId="0" borderId="4" xfId="0" applyNumberFormat="1" applyFont="1" applyFill="1" applyBorder="1" applyAlignment="1">
      <alignment horizontal="right"/>
    </xf>
    <xf numFmtId="3" fontId="8" fillId="0" borderId="1" xfId="0" applyNumberFormat="1" applyFont="1" applyFill="1" applyBorder="1"/>
    <xf numFmtId="3" fontId="8" fillId="0" borderId="14" xfId="0" applyNumberFormat="1" applyFont="1" applyFill="1" applyBorder="1"/>
    <xf numFmtId="0" fontId="3" fillId="0" borderId="6" xfId="0" applyFont="1" applyFill="1" applyBorder="1" applyAlignment="1">
      <alignment horizontal="right"/>
    </xf>
    <xf numFmtId="0" fontId="3" fillId="0" borderId="9" xfId="0" applyFont="1" applyFill="1" applyBorder="1" applyAlignment="1">
      <alignment horizontal="right"/>
    </xf>
    <xf numFmtId="0" fontId="34" fillId="0" borderId="12" xfId="0" applyFont="1" applyBorder="1" applyAlignment="1">
      <alignment horizontal="left" vertical="center" wrapText="1"/>
    </xf>
    <xf numFmtId="166" fontId="8" fillId="0" borderId="3" xfId="0" applyNumberFormat="1" applyFont="1" applyFill="1" applyBorder="1" applyAlignment="1">
      <alignment horizontal="right"/>
    </xf>
    <xf numFmtId="2" fontId="3" fillId="0" borderId="6" xfId="0" applyNumberFormat="1" applyFont="1" applyFill="1" applyBorder="1"/>
    <xf numFmtId="3" fontId="8" fillId="0" borderId="5" xfId="0" applyNumberFormat="1" applyFont="1" applyFill="1" applyBorder="1" applyAlignment="1">
      <alignment horizontal="right"/>
    </xf>
    <xf numFmtId="10" fontId="8" fillId="0" borderId="5" xfId="0" applyNumberFormat="1" applyFont="1" applyFill="1" applyBorder="1" applyAlignment="1">
      <alignment horizontal="right"/>
    </xf>
    <xf numFmtId="2" fontId="3" fillId="0" borderId="9" xfId="0" applyNumberFormat="1" applyFont="1" applyFill="1" applyBorder="1"/>
    <xf numFmtId="0" fontId="36" fillId="0" borderId="13" xfId="0" applyFont="1" applyBorder="1" applyAlignment="1">
      <alignment horizontal="left" vertical="center" wrapText="1"/>
    </xf>
    <xf numFmtId="3" fontId="12" fillId="0" borderId="1" xfId="0" applyNumberFormat="1" applyFont="1" applyBorder="1"/>
    <xf numFmtId="3" fontId="3" fillId="0" borderId="1" xfId="0" applyNumberFormat="1" applyFont="1" applyBorder="1"/>
    <xf numFmtId="3" fontId="3" fillId="0" borderId="1" xfId="0" applyNumberFormat="1" applyFont="1" applyFill="1" applyBorder="1"/>
    <xf numFmtId="3" fontId="3" fillId="0" borderId="14" xfId="0" applyNumberFormat="1" applyFont="1" applyFill="1" applyBorder="1"/>
    <xf numFmtId="0" fontId="36" fillId="0" borderId="13" xfId="0" applyFont="1" applyFill="1" applyBorder="1" applyAlignment="1">
      <alignment horizontal="left" vertical="center" wrapText="1"/>
    </xf>
    <xf numFmtId="3" fontId="12" fillId="12" borderId="1" xfId="0" applyNumberFormat="1" applyFont="1" applyFill="1" applyBorder="1" applyAlignment="1">
      <alignment horizontal="right"/>
    </xf>
    <xf numFmtId="4" fontId="3" fillId="12" borderId="1" xfId="0" applyNumberFormat="1" applyFont="1" applyFill="1" applyBorder="1" applyAlignment="1">
      <alignment horizontal="right"/>
    </xf>
    <xf numFmtId="4" fontId="3" fillId="12" borderId="14" xfId="0" applyNumberFormat="1" applyFont="1" applyFill="1" applyBorder="1" applyAlignment="1">
      <alignment horizontal="right"/>
    </xf>
    <xf numFmtId="3" fontId="36" fillId="0" borderId="10" xfId="0" applyNumberFormat="1" applyFont="1" applyBorder="1" applyAlignment="1">
      <alignment horizontal="left" vertical="center" wrapText="1"/>
    </xf>
    <xf numFmtId="0" fontId="36" fillId="0" borderId="11" xfId="0" applyFont="1" applyBorder="1" applyAlignment="1">
      <alignment horizontal="left" vertical="center" wrapText="1"/>
    </xf>
    <xf numFmtId="0" fontId="2" fillId="0" borderId="3" xfId="0" applyFont="1" applyBorder="1"/>
    <xf numFmtId="10" fontId="12" fillId="12" borderId="6" xfId="0" applyNumberFormat="1" applyFont="1" applyFill="1" applyBorder="1" applyAlignment="1">
      <alignment horizontal="right"/>
    </xf>
    <xf numFmtId="3" fontId="3" fillId="0" borderId="3" xfId="0" applyNumberFormat="1" applyFont="1" applyBorder="1" applyAlignment="1">
      <alignment horizontal="right"/>
    </xf>
    <xf numFmtId="10" fontId="3" fillId="12" borderId="6" xfId="0" applyNumberFormat="1" applyFont="1" applyFill="1" applyBorder="1" applyAlignment="1">
      <alignment horizontal="right"/>
    </xf>
    <xf numFmtId="3" fontId="3" fillId="0" borderId="3" xfId="0" applyNumberFormat="1" applyFont="1" applyFill="1" applyBorder="1" applyAlignment="1">
      <alignment horizontal="right"/>
    </xf>
    <xf numFmtId="3" fontId="3" fillId="0" borderId="4" xfId="0" applyNumberFormat="1" applyFont="1" applyFill="1" applyBorder="1" applyAlignment="1">
      <alignment horizontal="right"/>
    </xf>
    <xf numFmtId="3" fontId="3" fillId="0" borderId="5" xfId="0" applyNumberFormat="1" applyFont="1" applyFill="1" applyBorder="1" applyAlignment="1">
      <alignment horizontal="right"/>
    </xf>
    <xf numFmtId="10" fontId="3" fillId="12" borderId="9" xfId="0" applyNumberFormat="1" applyFont="1" applyFill="1" applyBorder="1" applyAlignment="1">
      <alignment horizontal="right"/>
    </xf>
    <xf numFmtId="3" fontId="36" fillId="0" borderId="12" xfId="0" applyNumberFormat="1" applyFont="1" applyBorder="1" applyAlignment="1">
      <alignment horizontal="left" vertical="center" wrapText="1"/>
    </xf>
    <xf numFmtId="0" fontId="36" fillId="0" borderId="12" xfId="0" applyFont="1" applyBorder="1" applyAlignment="1">
      <alignment horizontal="left" vertical="center" wrapText="1"/>
    </xf>
    <xf numFmtId="2" fontId="12" fillId="12" borderId="6" xfId="0" applyNumberFormat="1" applyFont="1" applyFill="1" applyBorder="1" applyAlignment="1">
      <alignment horizontal="right"/>
    </xf>
    <xf numFmtId="2" fontId="3" fillId="12" borderId="6" xfId="0" applyNumberFormat="1" applyFont="1" applyFill="1" applyBorder="1" applyAlignment="1">
      <alignment horizontal="right"/>
    </xf>
    <xf numFmtId="9" fontId="3" fillId="0" borderId="5" xfId="0" applyNumberFormat="1" applyFont="1" applyFill="1" applyBorder="1" applyAlignment="1">
      <alignment horizontal="right"/>
    </xf>
    <xf numFmtId="2" fontId="3" fillId="12" borderId="9" xfId="0" applyNumberFormat="1" applyFont="1" applyFill="1" applyBorder="1" applyAlignment="1">
      <alignment horizontal="right"/>
    </xf>
    <xf numFmtId="0" fontId="36" fillId="0" borderId="10" xfId="0" applyFont="1" applyBorder="1" applyAlignment="1">
      <alignment horizontal="left" vertical="center" wrapText="1"/>
    </xf>
    <xf numFmtId="2" fontId="12" fillId="0" borderId="3" xfId="0" applyNumberFormat="1" applyFont="1" applyBorder="1" applyAlignment="1">
      <alignment horizontal="right"/>
    </xf>
    <xf numFmtId="2" fontId="12" fillId="7" borderId="6" xfId="0" applyNumberFormat="1" applyFont="1" applyFill="1" applyBorder="1" applyAlignment="1">
      <alignment horizontal="right"/>
    </xf>
    <xf numFmtId="2" fontId="3" fillId="0" borderId="3" xfId="0" applyNumberFormat="1" applyFont="1" applyBorder="1" applyAlignment="1">
      <alignment horizontal="right"/>
    </xf>
    <xf numFmtId="2" fontId="3" fillId="0" borderId="3" xfId="0" applyNumberFormat="1" applyFont="1" applyFill="1" applyBorder="1" applyAlignment="1">
      <alignment horizontal="right"/>
    </xf>
    <xf numFmtId="2" fontId="3" fillId="0" borderId="4" xfId="0" applyNumberFormat="1" applyFont="1" applyFill="1" applyBorder="1" applyAlignment="1">
      <alignment horizontal="right"/>
    </xf>
    <xf numFmtId="3" fontId="8" fillId="0" borderId="5" xfId="0" applyNumberFormat="1" applyFont="1" applyBorder="1" applyAlignment="1">
      <alignment horizontal="right"/>
    </xf>
    <xf numFmtId="0" fontId="34" fillId="0" borderId="13" xfId="0" applyFont="1" applyBorder="1" applyAlignment="1">
      <alignment horizontal="left" vertical="center" wrapText="1"/>
    </xf>
    <xf numFmtId="2" fontId="2" fillId="12" borderId="1" xfId="0" applyNumberFormat="1" applyFont="1" applyFill="1" applyBorder="1"/>
    <xf numFmtId="2" fontId="0" fillId="12" borderId="1" xfId="0" applyNumberFormat="1" applyFill="1" applyBorder="1"/>
    <xf numFmtId="2" fontId="0" fillId="12" borderId="14" xfId="0" applyNumberFormat="1" applyFill="1" applyBorder="1"/>
    <xf numFmtId="0" fontId="0" fillId="0" borderId="0" xfId="0" applyFont="1" applyAlignment="1">
      <alignment wrapText="1"/>
    </xf>
    <xf numFmtId="1" fontId="14" fillId="0" borderId="0" xfId="0" applyNumberFormat="1" applyFont="1" applyFill="1" applyBorder="1" applyAlignment="1">
      <alignment horizontal="right"/>
    </xf>
    <xf numFmtId="1" fontId="8" fillId="0" borderId="0" xfId="0" applyNumberFormat="1" applyFont="1" applyBorder="1" applyAlignment="1">
      <alignment horizontal="right"/>
    </xf>
    <xf numFmtId="0" fontId="9" fillId="0" borderId="0" xfId="0" applyFont="1" applyBorder="1" applyAlignment="1">
      <alignment horizontal="left"/>
    </xf>
    <xf numFmtId="3" fontId="9" fillId="0" borderId="0" xfId="0" applyNumberFormat="1" applyFont="1" applyFill="1" applyBorder="1" applyAlignment="1">
      <alignment horizontal="left"/>
    </xf>
    <xf numFmtId="2" fontId="0" fillId="12" borderId="1" xfId="0" applyNumberFormat="1" applyFont="1" applyFill="1" applyBorder="1"/>
    <xf numFmtId="166" fontId="36" fillId="15" borderId="0" xfId="0" applyNumberFormat="1" applyFont="1" applyFill="1" applyBorder="1" applyAlignment="1">
      <alignment horizontal="left" vertical="center" wrapText="1"/>
    </xf>
    <xf numFmtId="166" fontId="9" fillId="14" borderId="0" xfId="0" applyNumberFormat="1" applyFont="1" applyFill="1" applyBorder="1"/>
    <xf numFmtId="166" fontId="8" fillId="14" borderId="0" xfId="0" applyNumberFormat="1" applyFont="1" applyFill="1" applyBorder="1" applyAlignment="1">
      <alignment horizontal="right"/>
    </xf>
    <xf numFmtId="166" fontId="8" fillId="14" borderId="0" xfId="0" applyNumberFormat="1" applyFont="1" applyFill="1" applyBorder="1"/>
    <xf numFmtId="4" fontId="8" fillId="0" borderId="0" xfId="0" applyNumberFormat="1" applyFont="1" applyBorder="1"/>
    <xf numFmtId="0" fontId="40" fillId="0" borderId="15" xfId="2" applyFill="1" applyBorder="1" applyAlignment="1">
      <alignment horizontal="left"/>
    </xf>
    <xf numFmtId="0" fontId="9" fillId="0" borderId="0" xfId="0" applyFont="1" applyFill="1" applyBorder="1" applyAlignment="1">
      <alignment horizontal="left"/>
    </xf>
    <xf numFmtId="172" fontId="9" fillId="0" borderId="0" xfId="0" applyNumberFormat="1" applyFont="1" applyFill="1" applyBorder="1" applyAlignment="1">
      <alignment horizontal="center"/>
    </xf>
    <xf numFmtId="3" fontId="10" fillId="0" borderId="0" xfId="0" applyNumberFormat="1" applyFont="1" applyFill="1" applyBorder="1"/>
    <xf numFmtId="3" fontId="37" fillId="0" borderId="0" xfId="0" applyNumberFormat="1" applyFont="1" applyAlignment="1">
      <alignment horizontal="left" vertical="center"/>
    </xf>
    <xf numFmtId="0" fontId="34" fillId="0" borderId="0" xfId="0" applyFont="1" applyAlignment="1">
      <alignment horizontal="left" vertical="center"/>
    </xf>
    <xf numFmtId="166" fontId="8" fillId="7" borderId="0" xfId="0" applyNumberFormat="1" applyFont="1" applyFill="1" applyBorder="1" applyAlignment="1">
      <alignment horizontal="right"/>
    </xf>
    <xf numFmtId="166" fontId="9" fillId="7" borderId="0" xfId="0" applyNumberFormat="1" applyFont="1" applyFill="1" applyBorder="1" applyAlignment="1">
      <alignment horizontal="right"/>
    </xf>
    <xf numFmtId="0" fontId="8" fillId="0" borderId="0" xfId="0" applyNumberFormat="1" applyFont="1" applyFill="1" applyBorder="1" applyAlignment="1">
      <alignment horizontal="right"/>
    </xf>
    <xf numFmtId="166" fontId="9" fillId="7" borderId="0" xfId="0" applyNumberFormat="1" applyFont="1" applyFill="1" applyAlignment="1">
      <alignment horizontal="right"/>
    </xf>
    <xf numFmtId="0" fontId="9" fillId="0" borderId="0" xfId="0" applyNumberFormat="1" applyFont="1" applyFill="1" applyBorder="1" applyAlignment="1">
      <alignment horizontal="right"/>
    </xf>
    <xf numFmtId="3" fontId="0" fillId="0" borderId="0" xfId="0" applyNumberFormat="1" applyFill="1"/>
    <xf numFmtId="0" fontId="17" fillId="0" borderId="0" xfId="0" applyFont="1" applyFill="1"/>
    <xf numFmtId="1" fontId="8" fillId="0" borderId="0" xfId="0" applyNumberFormat="1" applyFont="1" applyFill="1" applyBorder="1" applyAlignment="1">
      <alignment horizontal="left"/>
    </xf>
    <xf numFmtId="3" fontId="8" fillId="0" borderId="0" xfId="0" applyNumberFormat="1" applyFont="1" applyFill="1" applyBorder="1" applyAlignment="1">
      <alignment horizontal="left"/>
    </xf>
    <xf numFmtId="1" fontId="9" fillId="0" borderId="0" xfId="0" applyNumberFormat="1" applyFont="1" applyFill="1" applyBorder="1" applyAlignment="1"/>
    <xf numFmtId="0" fontId="40" fillId="0" borderId="15" xfId="2" applyFill="1" applyBorder="1"/>
    <xf numFmtId="0" fontId="48" fillId="0" borderId="0" xfId="0" applyFont="1" applyAlignment="1">
      <alignment wrapText="1"/>
    </xf>
    <xf numFmtId="4" fontId="35" fillId="2" borderId="8" xfId="0" applyNumberFormat="1" applyFont="1" applyFill="1" applyBorder="1" applyAlignment="1">
      <alignment horizontal="left" vertical="center" wrapText="1"/>
    </xf>
    <xf numFmtId="3" fontId="35" fillId="2" borderId="8" xfId="0" applyNumberFormat="1" applyFont="1" applyFill="1" applyBorder="1" applyAlignment="1">
      <alignment horizontal="left" vertical="center" wrapText="1"/>
    </xf>
    <xf numFmtId="166" fontId="8" fillId="0" borderId="8" xfId="0" applyNumberFormat="1" applyFont="1" applyBorder="1"/>
    <xf numFmtId="3" fontId="35" fillId="2" borderId="16" xfId="0" applyNumberFormat="1" applyFont="1" applyFill="1" applyBorder="1" applyAlignment="1">
      <alignment horizontal="left" vertical="center" wrapText="1"/>
    </xf>
    <xf numFmtId="166" fontId="8" fillId="0" borderId="18" xfId="0" applyNumberFormat="1" applyFont="1" applyBorder="1"/>
    <xf numFmtId="166" fontId="9" fillId="0" borderId="19" xfId="0" applyNumberFormat="1" applyFont="1" applyBorder="1"/>
    <xf numFmtId="166" fontId="9" fillId="0" borderId="12" xfId="0" applyNumberFormat="1" applyFont="1" applyBorder="1"/>
    <xf numFmtId="4" fontId="35" fillId="2" borderId="17" xfId="0" applyNumberFormat="1" applyFont="1" applyFill="1" applyBorder="1" applyAlignment="1">
      <alignment horizontal="left" vertical="center" wrapText="1"/>
    </xf>
    <xf numFmtId="166" fontId="8" fillId="0" borderId="20" xfId="0" applyNumberFormat="1" applyFont="1" applyBorder="1"/>
    <xf numFmtId="166" fontId="8" fillId="0" borderId="17" xfId="0" applyNumberFormat="1" applyFont="1" applyBorder="1"/>
    <xf numFmtId="166" fontId="9" fillId="0" borderId="11" xfId="0" applyNumberFormat="1" applyFont="1" applyBorder="1"/>
    <xf numFmtId="0" fontId="2" fillId="0" borderId="0" xfId="0" applyFont="1" applyAlignment="1">
      <alignment wrapText="1"/>
    </xf>
    <xf numFmtId="0" fontId="40" fillId="0" borderId="0" xfId="2" applyFont="1"/>
    <xf numFmtId="0" fontId="49" fillId="0" borderId="0" xfId="0" applyFont="1"/>
    <xf numFmtId="1" fontId="3" fillId="0" borderId="0" xfId="0" applyNumberFormat="1" applyFont="1" applyFill="1" applyBorder="1" applyAlignment="1">
      <alignment horizontal="right"/>
    </xf>
    <xf numFmtId="1" fontId="3" fillId="0" borderId="5" xfId="0" applyNumberFormat="1" applyFont="1" applyFill="1" applyBorder="1" applyAlignment="1">
      <alignment horizontal="right"/>
    </xf>
    <xf numFmtId="3" fontId="35" fillId="0" borderId="0" xfId="0" applyNumberFormat="1" applyFont="1" applyBorder="1" applyAlignment="1">
      <alignment vertical="center" wrapText="1"/>
    </xf>
  </cellXfs>
  <cellStyles count="9">
    <cellStyle name="Erotin 2" xfId="1" xr:uid="{00000000-0005-0000-0000-000000000000}"/>
    <cellStyle name="Normaali" xfId="0" builtinId="0"/>
    <cellStyle name="Normaali 2" xfId="5" xr:uid="{00000000-0005-0000-0000-000002000000}"/>
    <cellStyle name="Normaali 3" xfId="8" xr:uid="{00000000-0005-0000-0000-000003000000}"/>
    <cellStyle name="Otsikko" xfId="2" builtinId="15"/>
    <cellStyle name="Pilkku" xfId="3" builtinId="3"/>
    <cellStyle name="Pilkku 2" xfId="6" xr:uid="{00000000-0005-0000-0000-000008000000}"/>
    <cellStyle name="Prosenttia" xfId="4" builtinId="5"/>
    <cellStyle name="Prosenttia 2" xfId="7" xr:uid="{00000000-0005-0000-0000-00000A000000}"/>
  </cellStyles>
  <dxfs count="180">
    <dxf>
      <font>
        <b/>
        <i val="0"/>
        <strike val="0"/>
        <condense val="0"/>
        <extend val="0"/>
        <outline val="0"/>
        <shadow val="0"/>
        <u val="none"/>
        <vertAlign val="baseline"/>
        <sz val="11"/>
        <color auto="1"/>
        <name val="Arial"/>
        <scheme val="none"/>
      </font>
      <numFmt numFmtId="172" formatCode="#,##0.00\ &quot;€&quot;"/>
      <fill>
        <patternFill patternType="none">
          <fgColor indexed="64"/>
          <bgColor indexed="65"/>
        </patternFill>
      </fill>
      <alignment horizontal="center" vertical="bottom" textRotation="0" wrapText="0" indent="0" justifyLastLine="0" shrinkToFit="0" readingOrder="0"/>
    </dxf>
    <dxf>
      <font>
        <b/>
        <i val="0"/>
        <strike val="0"/>
        <condense val="0"/>
        <extend val="0"/>
        <outline val="0"/>
        <shadow val="0"/>
        <u val="none"/>
        <vertAlign val="baseline"/>
        <sz val="11"/>
        <color auto="1"/>
        <name val="Arial"/>
        <scheme val="none"/>
      </font>
      <fill>
        <patternFill patternType="none">
          <fgColor indexed="64"/>
          <bgColor indexed="65"/>
        </patternFill>
      </fill>
      <border diagonalUp="0" diagonalDown="0" outline="0">
        <left/>
        <right/>
        <top/>
        <bottom/>
      </border>
    </dxf>
    <dxf>
      <font>
        <b/>
        <i val="0"/>
        <strike val="0"/>
        <condense val="0"/>
        <extend val="0"/>
        <outline val="0"/>
        <shadow val="0"/>
        <u val="none"/>
        <vertAlign val="baseline"/>
        <sz val="11"/>
        <color auto="1"/>
        <name val="Arial"/>
        <scheme val="none"/>
      </font>
      <fill>
        <patternFill patternType="none">
          <fgColor indexed="64"/>
          <bgColor indexed="65"/>
        </patternFill>
      </fill>
      <alignment horizontal="left" vertical="bottom" textRotation="0" wrapText="0" indent="0" justifyLastLine="0" shrinkToFit="0" readingOrder="0"/>
    </dxf>
    <dxf>
      <font>
        <b val="0"/>
        <i val="0"/>
        <strike val="0"/>
        <condense val="0"/>
        <extend val="0"/>
        <outline val="0"/>
        <shadow val="0"/>
        <u val="none"/>
        <vertAlign val="baseline"/>
        <sz val="11"/>
        <color auto="1"/>
        <name val="Arial"/>
        <scheme val="none"/>
      </font>
      <fill>
        <patternFill patternType="none">
          <fgColor indexed="64"/>
          <bgColor indexed="65"/>
        </patternFill>
      </fill>
      <alignment horizontal="left" vertical="bottom" textRotation="0" wrapText="0" indent="0" justifyLastLine="0" shrinkToFit="0" readingOrder="0"/>
      <border diagonalUp="0" diagonalDown="0" outline="0">
        <left/>
        <right/>
        <top/>
        <bottom/>
      </border>
    </dxf>
    <dxf>
      <font>
        <b/>
        <i val="0"/>
        <strike val="0"/>
        <condense val="0"/>
        <extend val="0"/>
        <outline val="0"/>
        <shadow val="0"/>
        <u val="none"/>
        <vertAlign val="baseline"/>
        <sz val="11"/>
        <color auto="1"/>
        <name val="Arial"/>
        <scheme val="none"/>
      </font>
      <numFmt numFmtId="166" formatCode="#,##0_ ;[Red]\-#,##0\ "/>
      <fill>
        <patternFill patternType="solid">
          <fgColor indexed="64"/>
          <bgColor theme="8" tint="0.79998168889431442"/>
        </patternFill>
      </fill>
      <alignment horizontal="right" vertical="bottom" textRotation="0" wrapText="0" indent="0" justifyLastLine="0" shrinkToFit="0" readingOrder="0"/>
    </dxf>
    <dxf>
      <font>
        <b val="0"/>
        <i val="0"/>
        <strike val="0"/>
        <condense val="0"/>
        <extend val="0"/>
        <outline val="0"/>
        <shadow val="0"/>
        <u val="none"/>
        <vertAlign val="baseline"/>
        <sz val="11"/>
        <color auto="1"/>
        <name val="Arial"/>
        <scheme val="none"/>
      </font>
      <numFmt numFmtId="3" formatCode="#,##0"/>
      <fill>
        <patternFill patternType="none">
          <fgColor indexed="64"/>
          <bgColor indexed="65"/>
        </patternFill>
      </fill>
    </dxf>
    <dxf>
      <font>
        <b val="0"/>
        <i val="0"/>
        <strike val="0"/>
        <condense val="0"/>
        <extend val="0"/>
        <outline val="0"/>
        <shadow val="0"/>
        <u val="none"/>
        <vertAlign val="baseline"/>
        <sz val="11"/>
        <color auto="1"/>
        <name val="Arial"/>
        <scheme val="none"/>
      </font>
      <numFmt numFmtId="3" formatCode="#,##0"/>
      <fill>
        <patternFill patternType="none">
          <fgColor indexed="64"/>
          <bgColor indexed="65"/>
        </patternFill>
      </fill>
    </dxf>
    <dxf>
      <font>
        <b val="0"/>
        <i val="0"/>
        <strike val="0"/>
        <condense val="0"/>
        <extend val="0"/>
        <outline val="0"/>
        <shadow val="0"/>
        <u val="none"/>
        <vertAlign val="baseline"/>
        <sz val="11"/>
        <color auto="1"/>
        <name val="Arial"/>
        <scheme val="none"/>
      </font>
      <numFmt numFmtId="3" formatCode="#,##0"/>
      <fill>
        <patternFill patternType="none">
          <fgColor indexed="64"/>
          <bgColor indexed="65"/>
        </patternFill>
      </fill>
    </dxf>
    <dxf>
      <font>
        <b/>
        <i val="0"/>
        <strike val="0"/>
        <condense val="0"/>
        <extend val="0"/>
        <outline val="0"/>
        <shadow val="0"/>
        <u val="none"/>
        <vertAlign val="baseline"/>
        <sz val="11"/>
        <color auto="1"/>
        <name val="Arial"/>
        <scheme val="none"/>
      </font>
      <numFmt numFmtId="3" formatCode="#,##0"/>
      <fill>
        <patternFill patternType="none">
          <fgColor indexed="64"/>
          <bgColor indexed="65"/>
        </patternFill>
      </fill>
    </dxf>
    <dxf>
      <font>
        <b val="0"/>
        <i val="0"/>
        <strike val="0"/>
        <condense val="0"/>
        <extend val="0"/>
        <outline val="0"/>
        <shadow val="0"/>
        <u val="none"/>
        <vertAlign val="baseline"/>
        <sz val="11"/>
        <color auto="1"/>
        <name val="Arial"/>
        <scheme val="none"/>
      </font>
      <numFmt numFmtId="1" formatCode="0"/>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11"/>
        <color auto="1"/>
        <name val="Arial"/>
        <scheme val="none"/>
      </font>
      <fill>
        <patternFill patternType="none">
          <fgColor indexed="64"/>
          <bgColor indexed="65"/>
        </patternFill>
      </fill>
    </dxf>
    <dxf>
      <font>
        <b val="0"/>
        <i val="0"/>
        <strike val="0"/>
        <condense val="0"/>
        <extend val="0"/>
        <outline val="0"/>
        <shadow val="0"/>
        <u val="none"/>
        <vertAlign val="baseline"/>
        <sz val="11"/>
        <color theme="0"/>
        <name val="Arial"/>
        <scheme val="none"/>
      </font>
      <numFmt numFmtId="3" formatCode="#,##0"/>
      <fill>
        <patternFill patternType="none">
          <fgColor indexed="64"/>
          <bgColor indexed="65"/>
        </patternFill>
      </fill>
      <alignment horizontal="left" vertical="center" textRotation="0" wrapText="1" indent="0" justifyLastLine="0" shrinkToFit="0" readingOrder="0"/>
    </dxf>
    <dxf>
      <font>
        <b/>
        <strike val="0"/>
        <outline val="0"/>
        <shadow val="0"/>
        <u val="none"/>
        <vertAlign val="baseline"/>
        <sz val="11"/>
        <name val="Arial"/>
        <scheme val="none"/>
      </font>
      <numFmt numFmtId="3" formatCode="#,##0"/>
      <fill>
        <patternFill patternType="solid">
          <fgColor indexed="64"/>
          <bgColor theme="8" tint="0.79998168889431442"/>
        </patternFill>
      </fill>
      <alignment horizontal="right" vertical="bottom" textRotation="0" wrapText="0" indent="0" justifyLastLine="0" shrinkToFit="0" readingOrder="0"/>
      <border diagonalUp="0" diagonalDown="0" outline="0">
        <left style="thin">
          <color indexed="64"/>
        </left>
        <right/>
        <top/>
        <bottom/>
      </border>
    </dxf>
    <dxf>
      <font>
        <b/>
        <i val="0"/>
        <strike val="0"/>
        <condense val="0"/>
        <extend val="0"/>
        <outline val="0"/>
        <shadow val="0"/>
        <u val="none"/>
        <vertAlign val="baseline"/>
        <sz val="11"/>
        <color theme="1"/>
        <name val="Arial"/>
        <family val="2"/>
        <scheme val="none"/>
      </font>
      <numFmt numFmtId="3" formatCode="#,##0"/>
      <fill>
        <patternFill patternType="none">
          <fgColor indexed="64"/>
          <bgColor indexed="65"/>
        </patternFill>
      </fill>
      <alignment horizontal="right" vertical="bottom" textRotation="0" wrapText="0" indent="0" justifyLastLine="0" shrinkToFit="0" readingOrder="0"/>
    </dxf>
    <dxf>
      <font>
        <b/>
        <i val="0"/>
        <strike val="0"/>
        <condense val="0"/>
        <extend val="0"/>
        <outline val="0"/>
        <shadow val="0"/>
        <u val="none"/>
        <vertAlign val="baseline"/>
        <sz val="11"/>
        <color theme="1"/>
        <name val="Arial"/>
        <family val="2"/>
        <scheme val="none"/>
      </font>
      <numFmt numFmtId="3" formatCode="#,##0"/>
      <fill>
        <patternFill patternType="none">
          <fgColor indexed="64"/>
          <bgColor indexed="65"/>
        </patternFill>
      </fill>
      <alignment horizontal="right" vertical="bottom" textRotation="0" wrapText="0" indent="0" justifyLastLine="0" shrinkToFit="0" readingOrder="0"/>
    </dxf>
    <dxf>
      <font>
        <b/>
        <i val="0"/>
        <strike val="0"/>
        <condense val="0"/>
        <extend val="0"/>
        <outline val="0"/>
        <shadow val="0"/>
        <u val="none"/>
        <vertAlign val="baseline"/>
        <sz val="11"/>
        <color theme="1"/>
        <name val="Arial"/>
        <scheme val="none"/>
      </font>
      <numFmt numFmtId="3" formatCode="#,##0"/>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11"/>
        <color theme="1"/>
        <name val="Arial"/>
        <scheme val="none"/>
      </font>
      <border outline="0">
        <right style="thin">
          <color indexed="64"/>
        </right>
      </border>
    </dxf>
    <dxf>
      <font>
        <strike val="0"/>
        <outline val="0"/>
        <shadow val="0"/>
        <u val="none"/>
        <vertAlign val="baseline"/>
        <sz val="11"/>
        <name val="Arial"/>
        <scheme val="none"/>
      </font>
    </dxf>
    <dxf>
      <font>
        <b/>
        <i val="0"/>
        <strike val="0"/>
        <condense val="0"/>
        <extend val="0"/>
        <outline val="0"/>
        <shadow val="0"/>
        <u val="none"/>
        <vertAlign val="baseline"/>
        <sz val="11"/>
        <color auto="1"/>
        <name val="Arial"/>
        <scheme val="none"/>
      </font>
    </dxf>
    <dxf>
      <font>
        <b val="0"/>
        <i val="0"/>
        <strike val="0"/>
        <condense val="0"/>
        <extend val="0"/>
        <outline val="0"/>
        <shadow val="0"/>
        <u val="none"/>
        <vertAlign val="baseline"/>
        <sz val="11"/>
        <color indexed="8"/>
        <name val="Arial"/>
        <scheme val="none"/>
      </font>
      <numFmt numFmtId="3" formatCode="#,##0"/>
      <fill>
        <patternFill patternType="none">
          <fgColor indexed="64"/>
          <bgColor indexed="65"/>
        </patternFill>
      </fill>
      <alignment horizontal="general" vertical="bottom" textRotation="0" wrapText="0" indent="0" justifyLastLine="0" shrinkToFit="0" readingOrder="0"/>
    </dxf>
    <dxf>
      <border outline="0">
        <right style="thin">
          <color indexed="64"/>
        </right>
      </border>
    </dxf>
    <dxf>
      <font>
        <strike val="0"/>
        <outline val="0"/>
        <shadow val="0"/>
        <u val="none"/>
        <vertAlign val="baseline"/>
        <sz val="11"/>
        <name val="Arial"/>
        <scheme val="none"/>
      </font>
    </dxf>
    <dxf>
      <font>
        <strike val="0"/>
        <outline val="0"/>
        <shadow val="0"/>
        <u val="none"/>
        <vertAlign val="baseline"/>
        <sz val="11"/>
        <color theme="0"/>
        <name val="Arial"/>
        <scheme val="none"/>
      </font>
      <alignment horizontal="left" vertical="center" textRotation="0" wrapText="1" indent="0" justifyLastLine="0" shrinkToFit="0" readingOrder="0"/>
    </dxf>
    <dxf>
      <font>
        <b/>
        <i val="0"/>
        <strike val="0"/>
        <condense val="0"/>
        <extend val="0"/>
        <outline val="0"/>
        <shadow val="0"/>
        <u val="none"/>
        <vertAlign val="baseline"/>
        <sz val="11"/>
        <color auto="1"/>
        <name val="Arial"/>
        <scheme val="none"/>
      </font>
      <numFmt numFmtId="166" formatCode="#,##0_ ;[Red]\-#,##0\ "/>
      <fill>
        <patternFill patternType="solid">
          <fgColor indexed="64"/>
          <bgColor theme="4" tint="0.79998168889431442"/>
        </patternFill>
      </fill>
      <alignment horizontal="right" vertical="bottom" textRotation="0" wrapText="0" indent="0" justifyLastLine="0" shrinkToFit="0" readingOrder="0"/>
      <border diagonalUp="0" diagonalDown="0" outline="0">
        <left/>
        <right style="thin">
          <color indexed="64"/>
        </right>
        <top/>
        <bottom/>
      </border>
    </dxf>
    <dxf>
      <font>
        <b/>
        <i val="0"/>
        <strike val="0"/>
        <condense val="0"/>
        <extend val="0"/>
        <outline val="0"/>
        <shadow val="0"/>
        <u val="none"/>
        <vertAlign val="baseline"/>
        <sz val="11"/>
        <color auto="1"/>
        <name val="Arial"/>
        <scheme val="none"/>
      </font>
      <numFmt numFmtId="166" formatCode="#,##0_ ;[Red]\-#,##0\ "/>
      <fill>
        <patternFill patternType="solid">
          <fgColor indexed="64"/>
          <bgColor theme="4" tint="0.79998168889431442"/>
        </patternFill>
      </fill>
      <border diagonalUp="0" diagonalDown="0" outline="0">
        <left style="thin">
          <color indexed="64"/>
        </left>
        <right/>
        <top/>
        <bottom/>
      </border>
    </dxf>
    <dxf>
      <font>
        <b val="0"/>
        <i val="0"/>
        <strike val="0"/>
        <condense val="0"/>
        <extend val="0"/>
        <outline val="0"/>
        <shadow val="0"/>
        <u val="none"/>
        <vertAlign val="baseline"/>
        <sz val="11"/>
        <color auto="1"/>
        <name val="Arial"/>
        <scheme val="none"/>
      </font>
      <numFmt numFmtId="166" formatCode="#,##0_ ;[Red]\-#,##0\ "/>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11"/>
        <color auto="1"/>
        <name val="Arial"/>
        <scheme val="none"/>
      </font>
      <numFmt numFmtId="3" formatCode="#,##0"/>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11"/>
        <color auto="1"/>
        <name val="Arial"/>
        <scheme val="none"/>
      </font>
      <numFmt numFmtId="3" formatCode="#,##0"/>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11"/>
        <color auto="1"/>
        <name val="Arial"/>
        <scheme val="none"/>
      </font>
      <numFmt numFmtId="3" formatCode="#,##0"/>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11"/>
        <color auto="1"/>
        <name val="Arial"/>
        <scheme val="none"/>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11"/>
        <color auto="1"/>
        <name val="Arial"/>
        <scheme val="none"/>
      </font>
      <numFmt numFmtId="3" formatCode="#,##0"/>
      <fill>
        <patternFill patternType="none">
          <fgColor indexed="64"/>
          <bgColor indexed="65"/>
        </patternFill>
      </fill>
      <alignment horizontal="right" vertical="bottom" textRotation="0" wrapText="0" indent="0" justifyLastLine="0" shrinkToFit="0" readingOrder="0"/>
      <border diagonalUp="0" diagonalDown="0">
        <left style="thin">
          <color indexed="64"/>
        </left>
        <right/>
        <top/>
        <bottom/>
        <vertical/>
        <horizontal/>
      </border>
    </dxf>
    <dxf>
      <font>
        <b val="0"/>
        <i val="0"/>
        <strike val="0"/>
        <condense val="0"/>
        <extend val="0"/>
        <outline val="0"/>
        <shadow val="0"/>
        <u val="none"/>
        <vertAlign val="baseline"/>
        <sz val="11"/>
        <color auto="1"/>
        <name val="Arial"/>
        <scheme val="none"/>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11"/>
        <color auto="1"/>
        <name val="Arial"/>
        <scheme val="none"/>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11"/>
        <color auto="1"/>
        <name val="Arial"/>
        <scheme val="none"/>
      </font>
      <numFmt numFmtId="2" formatCode="0.00"/>
      <alignment horizontal="right" vertical="bottom" textRotation="0" wrapText="0" indent="0" justifyLastLine="0" shrinkToFit="0" readingOrder="0"/>
    </dxf>
    <dxf>
      <font>
        <b val="0"/>
        <i val="0"/>
        <strike val="0"/>
        <condense val="0"/>
        <extend val="0"/>
        <outline val="0"/>
        <shadow val="0"/>
        <u val="none"/>
        <vertAlign val="baseline"/>
        <sz val="11"/>
        <color auto="1"/>
        <name val="Arial"/>
        <scheme val="none"/>
      </font>
      <numFmt numFmtId="3" formatCode="#,##0"/>
      <fill>
        <patternFill patternType="none">
          <fgColor indexed="64"/>
          <bgColor indexed="65"/>
        </patternFill>
      </fill>
      <alignment horizontal="right" vertical="bottom" textRotation="0" wrapText="0" indent="0" justifyLastLine="0" shrinkToFit="0" readingOrder="0"/>
      <border diagonalUp="0" diagonalDown="0">
        <left style="thin">
          <color indexed="64"/>
        </left>
        <right/>
        <top/>
        <bottom/>
        <vertical/>
        <horizontal/>
      </border>
      <protection locked="0" hidden="0"/>
    </dxf>
    <dxf>
      <font>
        <b/>
        <i val="0"/>
        <strike val="0"/>
        <condense val="0"/>
        <extend val="0"/>
        <outline val="0"/>
        <shadow val="0"/>
        <u val="none"/>
        <vertAlign val="baseline"/>
        <sz val="11"/>
        <color auto="1"/>
        <name val="Arial"/>
        <scheme val="none"/>
      </font>
    </dxf>
    <dxf>
      <font>
        <b val="0"/>
        <i val="0"/>
        <strike val="0"/>
        <condense val="0"/>
        <extend val="0"/>
        <outline val="0"/>
        <shadow val="0"/>
        <u val="none"/>
        <vertAlign val="baseline"/>
        <sz val="11"/>
        <color auto="1"/>
        <name val="Arial"/>
        <scheme val="none"/>
      </font>
      <alignment horizontal="left" vertical="bottom" textRotation="0" wrapText="0" indent="0" justifyLastLine="0" shrinkToFit="0" readingOrder="0"/>
    </dxf>
    <dxf>
      <border outline="0">
        <right style="thin">
          <color indexed="64"/>
        </right>
      </border>
    </dxf>
    <dxf>
      <font>
        <strike val="0"/>
        <outline val="0"/>
        <shadow val="0"/>
        <u val="none"/>
        <vertAlign val="baseline"/>
        <sz val="11"/>
        <color theme="0"/>
        <name val="Arial"/>
      </font>
      <alignment horizontal="general" vertical="center" textRotation="0" wrapText="1" indent="0" justifyLastLine="0" shrinkToFit="0" readingOrder="0"/>
    </dxf>
    <dxf>
      <font>
        <b/>
        <i val="0"/>
        <strike val="0"/>
        <condense val="0"/>
        <extend val="0"/>
        <outline val="0"/>
        <shadow val="0"/>
        <u val="none"/>
        <vertAlign val="baseline"/>
        <sz val="11"/>
        <color auto="1"/>
        <name val="Arial"/>
        <scheme val="none"/>
      </font>
      <numFmt numFmtId="166" formatCode="#,##0_ ;[Red]\-#,##0\ "/>
      <fill>
        <patternFill patternType="solid">
          <fgColor indexed="64"/>
          <bgColor theme="5" tint="0.79998168889431442"/>
        </patternFill>
      </fill>
      <border diagonalUp="0" diagonalDown="0" outline="0">
        <left/>
        <right style="thin">
          <color indexed="64"/>
        </right>
        <top/>
        <bottom/>
      </border>
    </dxf>
    <dxf>
      <font>
        <b val="0"/>
        <i val="0"/>
        <strike val="0"/>
        <condense val="0"/>
        <extend val="0"/>
        <outline val="0"/>
        <shadow val="0"/>
        <u val="none"/>
        <vertAlign val="baseline"/>
        <sz val="11"/>
        <color auto="1"/>
        <name val="Arial"/>
        <scheme val="none"/>
      </font>
      <numFmt numFmtId="166" formatCode="#,##0_ ;[Red]\-#,##0\ "/>
      <fill>
        <patternFill patternType="solid">
          <fgColor indexed="64"/>
          <bgColor theme="7" tint="0.79998168889431442"/>
        </patternFill>
      </fill>
      <alignment horizontal="right" vertical="bottom" textRotation="0" wrapText="0" indent="0" justifyLastLine="0" shrinkToFit="0" readingOrder="0"/>
    </dxf>
    <dxf>
      <font>
        <b val="0"/>
        <i val="0"/>
        <strike val="0"/>
        <condense val="0"/>
        <extend val="0"/>
        <outline val="0"/>
        <shadow val="0"/>
        <u val="none"/>
        <vertAlign val="baseline"/>
        <sz val="11"/>
        <color auto="1"/>
        <name val="Arial"/>
        <scheme val="none"/>
      </font>
      <numFmt numFmtId="166" formatCode="#,##0_ ;[Red]\-#,##0\ "/>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11"/>
        <color auto="1"/>
        <name val="Arial"/>
        <scheme val="none"/>
      </font>
      <numFmt numFmtId="166" formatCode="#,##0_ ;[Red]\-#,##0\ "/>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11"/>
        <color auto="1"/>
        <name val="Arial"/>
        <scheme val="none"/>
      </font>
      <numFmt numFmtId="166" formatCode="#,##0_ ;[Red]\-#,##0\ "/>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11"/>
        <color auto="1"/>
        <name val="Arial"/>
        <scheme val="none"/>
      </font>
      <numFmt numFmtId="166" formatCode="#,##0_ ;[Red]\-#,##0\ "/>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11"/>
        <color auto="1"/>
        <name val="Arial"/>
        <scheme val="none"/>
      </font>
      <numFmt numFmtId="166" formatCode="#,##0_ ;[Red]\-#,##0\ "/>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11"/>
        <color auto="1"/>
        <name val="Arial"/>
        <scheme val="none"/>
      </font>
      <numFmt numFmtId="166" formatCode="#,##0_ ;[Red]\-#,##0\ "/>
      <fill>
        <patternFill patternType="none">
          <fgColor indexed="64"/>
          <bgColor indexed="65"/>
        </patternFill>
      </fill>
    </dxf>
    <dxf>
      <font>
        <b/>
        <i val="0"/>
        <strike val="0"/>
        <condense val="0"/>
        <extend val="0"/>
        <outline val="0"/>
        <shadow val="0"/>
        <u val="none"/>
        <vertAlign val="baseline"/>
        <sz val="11"/>
        <color auto="1"/>
        <name val="Arial"/>
        <scheme val="none"/>
      </font>
      <numFmt numFmtId="166" formatCode="#,##0_ ;[Red]\-#,##0\ "/>
      <fill>
        <patternFill patternType="none">
          <fgColor indexed="64"/>
          <bgColor indexed="65"/>
        </patternFill>
      </fill>
    </dxf>
    <dxf>
      <font>
        <b/>
        <i val="0"/>
        <strike val="0"/>
        <condense val="0"/>
        <extend val="0"/>
        <outline val="0"/>
        <shadow val="0"/>
        <u val="none"/>
        <vertAlign val="baseline"/>
        <sz val="11"/>
        <color auto="1"/>
        <name val="Arial"/>
        <scheme val="none"/>
      </font>
      <numFmt numFmtId="166" formatCode="#,##0_ ;[Red]\-#,##0\ "/>
      <fill>
        <patternFill patternType="none">
          <fgColor indexed="64"/>
          <bgColor indexed="65"/>
        </patternFill>
      </fill>
    </dxf>
    <dxf>
      <font>
        <b val="0"/>
        <i val="0"/>
        <strike val="0"/>
        <condense val="0"/>
        <extend val="0"/>
        <outline val="0"/>
        <shadow val="0"/>
        <u val="none"/>
        <vertAlign val="baseline"/>
        <sz val="11"/>
        <color auto="1"/>
        <name val="Arial"/>
        <scheme val="none"/>
      </font>
      <numFmt numFmtId="166" formatCode="#,##0_ ;[Red]\-#,##0\ "/>
      <fill>
        <patternFill patternType="none">
          <fgColor indexed="64"/>
          <bgColor indexed="65"/>
        </patternFill>
      </fill>
    </dxf>
    <dxf>
      <font>
        <b val="0"/>
        <i val="0"/>
        <strike val="0"/>
        <condense val="0"/>
        <extend val="0"/>
        <outline val="0"/>
        <shadow val="0"/>
        <u val="none"/>
        <vertAlign val="baseline"/>
        <sz val="11"/>
        <color auto="1"/>
        <name val="Arial"/>
        <scheme val="none"/>
      </font>
      <numFmt numFmtId="166" formatCode="#,##0_ ;[Red]\-#,##0\ "/>
      <fill>
        <patternFill patternType="none">
          <fgColor indexed="64"/>
          <bgColor indexed="65"/>
        </patternFill>
      </fill>
    </dxf>
    <dxf>
      <font>
        <b val="0"/>
        <i val="0"/>
        <strike val="0"/>
        <condense val="0"/>
        <extend val="0"/>
        <outline val="0"/>
        <shadow val="0"/>
        <u val="none"/>
        <vertAlign val="baseline"/>
        <sz val="11"/>
        <color auto="1"/>
        <name val="Arial"/>
        <scheme val="none"/>
      </font>
      <numFmt numFmtId="166" formatCode="#,##0_ ;[Red]\-#,##0\ "/>
      <fill>
        <patternFill patternType="none">
          <fgColor indexed="64"/>
          <bgColor indexed="65"/>
        </patternFill>
      </fill>
    </dxf>
    <dxf>
      <font>
        <b val="0"/>
        <i val="0"/>
        <strike val="0"/>
        <condense val="0"/>
        <extend val="0"/>
        <outline val="0"/>
        <shadow val="0"/>
        <u val="none"/>
        <vertAlign val="baseline"/>
        <sz val="11"/>
        <color auto="1"/>
        <name val="Arial"/>
        <scheme val="none"/>
      </font>
      <fill>
        <patternFill patternType="none">
          <fgColor indexed="64"/>
          <bgColor indexed="65"/>
        </patternFill>
      </fill>
    </dxf>
    <dxf>
      <font>
        <b val="0"/>
        <i val="0"/>
        <strike val="0"/>
        <condense val="0"/>
        <extend val="0"/>
        <outline val="0"/>
        <shadow val="0"/>
        <u val="none"/>
        <vertAlign val="baseline"/>
        <sz val="11"/>
        <color auto="1"/>
        <name val="Arial"/>
        <scheme val="none"/>
      </font>
      <fill>
        <patternFill patternType="none">
          <fgColor indexed="64"/>
          <bgColor indexed="65"/>
        </patternFill>
      </fill>
    </dxf>
    <dxf>
      <font>
        <b val="0"/>
        <i val="0"/>
        <strike val="0"/>
        <condense val="0"/>
        <extend val="0"/>
        <outline val="0"/>
        <shadow val="0"/>
        <u val="none"/>
        <vertAlign val="baseline"/>
        <sz val="11"/>
        <color auto="1"/>
        <name val="Arial"/>
        <scheme val="none"/>
      </font>
      <fill>
        <patternFill patternType="none">
          <fgColor indexed="64"/>
          <bgColor indexed="65"/>
        </patternFill>
      </fill>
    </dxf>
    <dxf>
      <font>
        <b val="0"/>
        <i val="0"/>
        <strike val="0"/>
        <condense val="0"/>
        <extend val="0"/>
        <outline val="0"/>
        <shadow val="0"/>
        <u val="none"/>
        <vertAlign val="baseline"/>
        <sz val="11"/>
        <color theme="0"/>
        <name val="Arial"/>
        <scheme val="none"/>
      </font>
      <numFmt numFmtId="166" formatCode="#,##0_ ;[Red]\-#,##0\ "/>
      <fill>
        <patternFill patternType="none">
          <fgColor indexed="64"/>
          <bgColor indexed="65"/>
        </patternFill>
      </fill>
      <alignment horizontal="left" vertical="center" textRotation="0" wrapText="1" indent="0" justifyLastLine="0" shrinkToFit="0" readingOrder="0"/>
    </dxf>
    <dxf>
      <font>
        <b/>
        <i val="0"/>
        <strike val="0"/>
        <condense val="0"/>
        <extend val="0"/>
        <outline val="0"/>
        <shadow val="0"/>
        <u val="none"/>
        <vertAlign val="baseline"/>
        <sz val="11"/>
        <color theme="1"/>
        <name val="Arial"/>
        <scheme val="none"/>
      </font>
      <numFmt numFmtId="172" formatCode="#,##0.00\ &quot;€&quot;"/>
      <fill>
        <patternFill patternType="none">
          <fgColor indexed="64"/>
          <bgColor indexed="65"/>
        </patternFill>
      </fill>
    </dxf>
    <dxf>
      <font>
        <b/>
        <i val="0"/>
        <strike val="0"/>
        <condense val="0"/>
        <extend val="0"/>
        <outline val="0"/>
        <shadow val="0"/>
        <u val="none"/>
        <vertAlign val="baseline"/>
        <sz val="11"/>
        <color theme="1"/>
        <name val="Arial"/>
        <scheme val="none"/>
      </font>
      <numFmt numFmtId="172" formatCode="#,##0.00\ &quot;€&quot;"/>
      <fill>
        <patternFill patternType="none">
          <fgColor indexed="64"/>
          <bgColor indexed="65"/>
        </patternFill>
      </fill>
    </dxf>
    <dxf>
      <font>
        <b/>
        <i val="0"/>
        <strike val="0"/>
        <condense val="0"/>
        <extend val="0"/>
        <outline val="0"/>
        <shadow val="0"/>
        <u val="none"/>
        <vertAlign val="baseline"/>
        <sz val="11"/>
        <color theme="1"/>
        <name val="Arial"/>
        <scheme val="none"/>
      </font>
      <numFmt numFmtId="172" formatCode="#,##0.00\ &quot;€&quot;"/>
      <fill>
        <patternFill patternType="none">
          <fgColor indexed="64"/>
          <bgColor indexed="65"/>
        </patternFill>
      </fill>
    </dxf>
    <dxf>
      <font>
        <b/>
        <i val="0"/>
        <strike val="0"/>
        <condense val="0"/>
        <extend val="0"/>
        <outline val="0"/>
        <shadow val="0"/>
        <u val="none"/>
        <vertAlign val="baseline"/>
        <sz val="11"/>
        <color theme="1"/>
        <name val="Arial"/>
        <scheme val="none"/>
      </font>
      <numFmt numFmtId="172" formatCode="#,##0.00\ &quot;€&quot;"/>
      <fill>
        <patternFill patternType="none">
          <fgColor indexed="64"/>
          <bgColor indexed="65"/>
        </patternFill>
      </fill>
    </dxf>
    <dxf>
      <font>
        <b/>
        <i val="0"/>
        <strike val="0"/>
        <condense val="0"/>
        <extend val="0"/>
        <outline val="0"/>
        <shadow val="0"/>
        <u val="none"/>
        <vertAlign val="baseline"/>
        <sz val="11"/>
        <color theme="1"/>
        <name val="Arial"/>
        <scheme val="none"/>
      </font>
      <numFmt numFmtId="172" formatCode="#,##0.00\ &quot;€&quot;"/>
      <fill>
        <patternFill patternType="none">
          <fgColor indexed="64"/>
          <bgColor indexed="65"/>
        </patternFill>
      </fill>
    </dxf>
    <dxf>
      <border outline="0">
        <left style="thin">
          <color indexed="64"/>
        </left>
      </border>
    </dxf>
    <dxf>
      <font>
        <b/>
        <i val="0"/>
        <strike val="0"/>
        <condense val="0"/>
        <extend val="0"/>
        <outline val="0"/>
        <shadow val="0"/>
        <u val="none"/>
        <vertAlign val="baseline"/>
        <sz val="11"/>
        <color theme="1"/>
        <name val="Arial"/>
        <scheme val="none"/>
      </font>
      <fill>
        <patternFill patternType="none">
          <fgColor indexed="64"/>
          <bgColor indexed="65"/>
        </patternFill>
      </fill>
    </dxf>
    <dxf>
      <font>
        <b val="0"/>
        <i val="0"/>
        <strike val="0"/>
        <condense val="0"/>
        <extend val="0"/>
        <outline val="0"/>
        <shadow val="0"/>
        <u val="none"/>
        <vertAlign val="baseline"/>
        <sz val="11"/>
        <color theme="1"/>
        <name val="Arial"/>
        <scheme val="none"/>
      </font>
      <numFmt numFmtId="4" formatCode="#,##0.00"/>
      <fill>
        <patternFill patternType="none">
          <fgColor indexed="64"/>
          <bgColor indexed="65"/>
        </patternFill>
      </fill>
      <alignment horizontal="general" vertical="bottom" textRotation="0" wrapText="1" indent="0" justifyLastLine="0" shrinkToFit="0" readingOrder="0"/>
    </dxf>
    <dxf>
      <font>
        <b/>
        <i val="0"/>
        <strike val="0"/>
        <condense val="0"/>
        <extend val="0"/>
        <outline val="0"/>
        <shadow val="0"/>
        <u val="none"/>
        <vertAlign val="baseline"/>
        <sz val="11"/>
        <color theme="1"/>
        <name val="Arial"/>
        <scheme val="none"/>
      </font>
      <numFmt numFmtId="3" formatCode="#,##0"/>
      <fill>
        <patternFill patternType="none">
          <fgColor indexed="64"/>
          <bgColor auto="1"/>
        </patternFill>
      </fill>
      <border diagonalUp="0" diagonalDown="0" outline="0">
        <left style="thin">
          <color indexed="64"/>
        </left>
        <right/>
        <top/>
        <bottom/>
      </border>
    </dxf>
    <dxf>
      <font>
        <b val="0"/>
        <i val="0"/>
        <strike val="0"/>
        <condense val="0"/>
        <extend val="0"/>
        <outline val="0"/>
        <shadow val="0"/>
        <u val="none"/>
        <vertAlign val="baseline"/>
        <sz val="11"/>
        <color theme="1"/>
        <name val="Arial"/>
        <scheme val="none"/>
      </font>
      <numFmt numFmtId="3" formatCode="#,##0"/>
      <fill>
        <patternFill patternType="none">
          <fgColor indexed="64"/>
          <bgColor indexed="65"/>
        </patternFill>
      </fill>
    </dxf>
    <dxf>
      <font>
        <b val="0"/>
        <i val="0"/>
        <strike val="0"/>
        <condense val="0"/>
        <extend val="0"/>
        <outline val="0"/>
        <shadow val="0"/>
        <u val="none"/>
        <vertAlign val="baseline"/>
        <sz val="11"/>
        <color theme="1"/>
        <name val="Arial"/>
        <scheme val="none"/>
      </font>
      <numFmt numFmtId="3" formatCode="#,##0"/>
      <fill>
        <patternFill patternType="none">
          <fgColor indexed="64"/>
          <bgColor indexed="65"/>
        </patternFill>
      </fill>
    </dxf>
    <dxf>
      <font>
        <b val="0"/>
        <i val="0"/>
        <strike val="0"/>
        <condense val="0"/>
        <extend val="0"/>
        <outline val="0"/>
        <shadow val="0"/>
        <u val="none"/>
        <vertAlign val="baseline"/>
        <sz val="11"/>
        <color theme="1"/>
        <name val="Arial"/>
        <scheme val="none"/>
      </font>
      <numFmt numFmtId="3" formatCode="#,##0"/>
      <fill>
        <patternFill patternType="none">
          <fgColor indexed="64"/>
          <bgColor indexed="65"/>
        </patternFill>
      </fill>
      <border outline="0">
        <right style="thin">
          <color indexed="64"/>
        </right>
      </border>
    </dxf>
    <dxf>
      <font>
        <b val="0"/>
        <i val="0"/>
        <strike val="0"/>
        <condense val="0"/>
        <extend val="0"/>
        <outline val="0"/>
        <shadow val="0"/>
        <u val="none"/>
        <vertAlign val="baseline"/>
        <sz val="11"/>
        <color theme="1"/>
        <name val="Arial"/>
        <scheme val="none"/>
      </font>
      <numFmt numFmtId="3" formatCode="#,##0"/>
      <fill>
        <patternFill patternType="none">
          <fgColor indexed="64"/>
          <bgColor indexed="65"/>
        </patternFill>
      </fill>
    </dxf>
    <dxf>
      <font>
        <b val="0"/>
        <i val="0"/>
        <strike val="0"/>
        <condense val="0"/>
        <extend val="0"/>
        <outline val="0"/>
        <shadow val="0"/>
        <u val="none"/>
        <vertAlign val="baseline"/>
        <sz val="11"/>
        <color theme="1"/>
        <name val="Arial"/>
        <scheme val="none"/>
      </font>
      <numFmt numFmtId="3" formatCode="#,##0"/>
      <fill>
        <patternFill patternType="none">
          <fgColor indexed="64"/>
          <bgColor indexed="65"/>
        </patternFill>
      </fill>
    </dxf>
    <dxf>
      <font>
        <b val="0"/>
        <i val="0"/>
        <strike val="0"/>
        <condense val="0"/>
        <extend val="0"/>
        <outline val="0"/>
        <shadow val="0"/>
        <u val="none"/>
        <vertAlign val="baseline"/>
        <sz val="11"/>
        <color theme="1"/>
        <name val="Arial"/>
        <scheme val="none"/>
      </font>
      <numFmt numFmtId="2" formatCode="0.00"/>
      <fill>
        <patternFill patternType="solid">
          <fgColor indexed="64"/>
          <bgColor theme="3" tint="0.79998168889431442"/>
        </patternFill>
      </fill>
      <alignment horizontal="right" vertical="bottom" textRotation="0" wrapText="0" indent="0" justifyLastLine="0" shrinkToFit="0" readingOrder="0"/>
      <border diagonalUp="0" diagonalDown="0">
        <left style="thin">
          <color indexed="64"/>
        </left>
        <right style="thin">
          <color indexed="64"/>
        </right>
        <top/>
        <bottom/>
        <vertical/>
        <horizontal/>
      </border>
    </dxf>
    <dxf>
      <font>
        <b val="0"/>
        <i val="0"/>
        <strike val="0"/>
        <condense val="0"/>
        <extend val="0"/>
        <outline val="0"/>
        <shadow val="0"/>
        <u val="none"/>
        <vertAlign val="baseline"/>
        <sz val="11"/>
        <color theme="1"/>
        <name val="Arial"/>
        <scheme val="none"/>
      </font>
      <numFmt numFmtId="2" formatCode="0.00"/>
      <fill>
        <patternFill patternType="solid">
          <fgColor indexed="64"/>
          <bgColor theme="3" tint="0.79998168889431442"/>
        </patternFill>
      </fill>
      <alignment horizontal="right" vertical="bottom" textRotation="0" wrapText="0" indent="0" justifyLastLine="0" shrinkToFit="0" readingOrder="0"/>
      <border diagonalUp="0" diagonalDown="0">
        <left/>
        <right style="thin">
          <color indexed="64"/>
        </right>
        <top/>
        <bottom/>
        <vertical/>
        <horizontal/>
      </border>
    </dxf>
    <dxf>
      <font>
        <b val="0"/>
        <i val="0"/>
        <strike val="0"/>
        <condense val="0"/>
        <extend val="0"/>
        <outline val="0"/>
        <shadow val="0"/>
        <u val="none"/>
        <vertAlign val="baseline"/>
        <sz val="11"/>
        <color theme="1"/>
        <name val="Arial"/>
        <scheme val="none"/>
      </font>
      <numFmt numFmtId="2" formatCode="0.00"/>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11"/>
        <color theme="1"/>
        <name val="Arial"/>
        <scheme val="none"/>
      </font>
      <numFmt numFmtId="2" formatCode="0.00"/>
      <fill>
        <patternFill patternType="none">
          <fgColor indexed="64"/>
          <bgColor indexed="65"/>
        </patternFill>
      </fill>
      <alignment horizontal="right" vertical="bottom" textRotation="0" wrapText="0" indent="0" justifyLastLine="0" shrinkToFit="0" readingOrder="0"/>
      <border diagonalUp="0" diagonalDown="0">
        <left style="thin">
          <color indexed="64"/>
        </left>
        <right/>
        <top/>
        <bottom/>
        <vertical/>
        <horizontal/>
      </border>
    </dxf>
    <dxf>
      <font>
        <b val="0"/>
        <i val="0"/>
        <strike val="0"/>
        <condense val="0"/>
        <extend val="0"/>
        <outline val="0"/>
        <shadow val="0"/>
        <u val="none"/>
        <vertAlign val="baseline"/>
        <sz val="11"/>
        <color theme="1"/>
        <name val="Arial"/>
        <scheme val="none"/>
      </font>
      <numFmt numFmtId="2" formatCode="0.00"/>
      <fill>
        <patternFill patternType="solid">
          <fgColor indexed="64"/>
          <bgColor theme="3" tint="0.79998168889431442"/>
        </patternFill>
      </fill>
      <alignment horizontal="right" vertical="bottom" textRotation="0" wrapText="0" indent="0" justifyLastLine="0" shrinkToFit="0" readingOrder="0"/>
      <border diagonalUp="0" diagonalDown="0">
        <left/>
        <right style="thin">
          <color indexed="64"/>
        </right>
        <top/>
        <bottom/>
        <vertical/>
        <horizontal/>
      </border>
    </dxf>
    <dxf>
      <font>
        <b val="0"/>
        <i val="0"/>
        <strike val="0"/>
        <condense val="0"/>
        <extend val="0"/>
        <outline val="0"/>
        <shadow val="0"/>
        <u val="none"/>
        <vertAlign val="baseline"/>
        <sz val="11"/>
        <color theme="1"/>
        <name val="Arial"/>
        <scheme val="none"/>
      </font>
      <numFmt numFmtId="13" formatCode="0\ %"/>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11"/>
        <color auto="1"/>
        <name val="Arial"/>
        <scheme val="none"/>
      </font>
      <numFmt numFmtId="3" formatCode="#,##0"/>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11"/>
        <color auto="1"/>
        <name val="Arial"/>
        <scheme val="none"/>
      </font>
      <numFmt numFmtId="3" formatCode="#,##0"/>
      <fill>
        <patternFill patternType="none">
          <fgColor indexed="64"/>
          <bgColor indexed="65"/>
        </patternFill>
      </fill>
      <alignment horizontal="right" vertical="bottom" textRotation="0" wrapText="0" indent="0" justifyLastLine="0" shrinkToFit="0" readingOrder="0"/>
      <border diagonalUp="0" diagonalDown="0">
        <left style="thin">
          <color indexed="64"/>
        </left>
        <right/>
        <top/>
        <bottom/>
        <vertical/>
        <horizontal/>
      </border>
    </dxf>
    <dxf>
      <font>
        <b val="0"/>
        <i val="0"/>
        <strike val="0"/>
        <condense val="0"/>
        <extend val="0"/>
        <outline val="0"/>
        <shadow val="0"/>
        <u val="none"/>
        <vertAlign val="baseline"/>
        <sz val="11"/>
        <color theme="1"/>
        <name val="Arial"/>
        <scheme val="none"/>
      </font>
      <numFmt numFmtId="14" formatCode="0.00\ %"/>
      <fill>
        <patternFill patternType="solid">
          <fgColor indexed="64"/>
          <bgColor theme="3" tint="0.79998168889431442"/>
        </patternFill>
      </fill>
      <alignment horizontal="right" vertical="bottom" textRotation="0" wrapText="0" indent="0" justifyLastLine="0" shrinkToFit="0" readingOrder="0"/>
      <border diagonalUp="0" diagonalDown="0">
        <left/>
        <right style="thin">
          <color indexed="64"/>
        </right>
        <top/>
        <bottom/>
        <vertical/>
        <horizontal/>
      </border>
    </dxf>
    <dxf>
      <font>
        <b val="0"/>
        <i val="0"/>
        <strike val="0"/>
        <condense val="0"/>
        <extend val="0"/>
        <outline val="0"/>
        <shadow val="0"/>
        <u val="none"/>
        <vertAlign val="baseline"/>
        <sz val="11"/>
        <color theme="1"/>
        <name val="Arial"/>
        <scheme val="none"/>
      </font>
      <numFmt numFmtId="3" formatCode="#,##0"/>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11"/>
        <color theme="1"/>
        <name val="Arial"/>
        <scheme val="none"/>
      </font>
      <numFmt numFmtId="3" formatCode="#,##0"/>
      <fill>
        <patternFill patternType="none">
          <fgColor indexed="64"/>
          <bgColor indexed="65"/>
        </patternFill>
      </fill>
      <alignment horizontal="right" vertical="bottom" textRotation="0" wrapText="0" indent="0" justifyLastLine="0" shrinkToFit="0" readingOrder="0"/>
      <border diagonalUp="0" diagonalDown="0">
        <left style="thin">
          <color indexed="64"/>
        </left>
        <right/>
        <top/>
        <bottom/>
        <vertical/>
        <horizontal/>
      </border>
    </dxf>
    <dxf>
      <font>
        <b val="0"/>
        <i val="0"/>
        <strike val="0"/>
        <condense val="0"/>
        <extend val="0"/>
        <outline val="0"/>
        <shadow val="0"/>
        <u val="none"/>
        <vertAlign val="baseline"/>
        <sz val="11"/>
        <color theme="1"/>
        <name val="Arial"/>
        <scheme val="none"/>
      </font>
      <numFmt numFmtId="178" formatCode="#,##0.0000"/>
      <fill>
        <patternFill patternType="solid">
          <fgColor indexed="64"/>
          <bgColor theme="3" tint="0.79998168889431442"/>
        </patternFill>
      </fill>
      <alignment horizontal="right" vertical="bottom" textRotation="0" wrapText="0" indent="0" justifyLastLine="0" shrinkToFit="0" readingOrder="0"/>
      <border diagonalUp="0" diagonalDown="0">
        <left style="thin">
          <color indexed="64"/>
        </left>
        <right style="thin">
          <color indexed="64"/>
        </right>
        <top/>
        <bottom/>
        <vertical/>
        <horizontal/>
      </border>
    </dxf>
    <dxf>
      <font>
        <b val="0"/>
        <i val="0"/>
        <strike val="0"/>
        <condense val="0"/>
        <extend val="0"/>
        <outline val="0"/>
        <shadow val="0"/>
        <u val="none"/>
        <vertAlign val="baseline"/>
        <sz val="11"/>
        <color theme="1"/>
        <name val="Arial"/>
        <scheme val="none"/>
      </font>
      <numFmt numFmtId="3" formatCode="#,##0"/>
      <fill>
        <patternFill patternType="none">
          <fgColor indexed="64"/>
          <bgColor indexed="65"/>
        </patternFill>
      </fill>
      <border diagonalUp="0" diagonalDown="0">
        <left style="thin">
          <color indexed="64"/>
        </left>
        <right style="thin">
          <color indexed="64"/>
        </right>
        <top/>
        <bottom/>
        <vertical/>
        <horizontal/>
      </border>
    </dxf>
    <dxf>
      <font>
        <b/>
        <i val="0"/>
        <strike val="0"/>
        <condense val="0"/>
        <extend val="0"/>
        <outline val="0"/>
        <shadow val="0"/>
        <u val="none"/>
        <vertAlign val="baseline"/>
        <sz val="11"/>
        <color theme="1"/>
        <name val="Arial"/>
        <scheme val="none"/>
      </font>
      <fill>
        <patternFill patternType="none">
          <fgColor indexed="64"/>
          <bgColor indexed="65"/>
        </patternFill>
      </fill>
    </dxf>
    <dxf>
      <font>
        <b val="0"/>
        <i val="0"/>
        <strike val="0"/>
        <condense val="0"/>
        <extend val="0"/>
        <outline val="0"/>
        <shadow val="0"/>
        <u val="none"/>
        <vertAlign val="baseline"/>
        <sz val="11"/>
        <color theme="1"/>
        <name val="Arial"/>
        <scheme val="none"/>
      </font>
      <fill>
        <patternFill patternType="none">
          <fgColor indexed="64"/>
          <bgColor indexed="65"/>
        </patternFill>
      </fill>
    </dxf>
    <dxf>
      <border outline="0">
        <right style="thin">
          <color indexed="64"/>
        </right>
      </border>
    </dxf>
    <dxf>
      <font>
        <strike val="0"/>
        <outline val="0"/>
        <shadow val="0"/>
        <u val="none"/>
        <vertAlign val="baseline"/>
        <color theme="0"/>
        <name val="Arial"/>
      </font>
      <alignment horizontal="left" vertical="center" textRotation="0" wrapText="1" indent="0" justifyLastLine="0" shrinkToFit="0" readingOrder="0"/>
    </dxf>
    <dxf>
      <font>
        <b/>
        <i val="0"/>
        <strike val="0"/>
        <condense val="0"/>
        <extend val="0"/>
        <outline val="0"/>
        <shadow val="0"/>
        <u val="none"/>
        <vertAlign val="baseline"/>
        <sz val="11"/>
        <color theme="1"/>
        <name val="Arial"/>
        <scheme val="none"/>
      </font>
      <numFmt numFmtId="172" formatCode="#,##0.00\ &quot;€&quot;"/>
      <fill>
        <patternFill patternType="none">
          <fgColor indexed="64"/>
          <bgColor auto="1"/>
        </patternFill>
      </fill>
      <alignment horizontal="right" vertical="bottom" textRotation="0" wrapText="0" indent="0" justifyLastLine="0" shrinkToFit="0" readingOrder="0"/>
    </dxf>
    <dxf>
      <font>
        <b/>
        <i val="0"/>
        <strike val="0"/>
        <condense val="0"/>
        <extend val="0"/>
        <outline val="0"/>
        <shadow val="0"/>
        <u val="none"/>
        <vertAlign val="baseline"/>
        <sz val="11"/>
        <color theme="1"/>
        <name val="Arial"/>
        <scheme val="none"/>
      </font>
      <numFmt numFmtId="172" formatCode="#,##0.00\ &quot;€&quot;"/>
      <fill>
        <patternFill patternType="none">
          <fgColor indexed="64"/>
          <bgColor indexed="65"/>
        </patternFill>
      </fill>
      <alignment horizontal="right" vertical="bottom" textRotation="0" wrapText="0" indent="0" justifyLastLine="0" shrinkToFit="0" readingOrder="0"/>
    </dxf>
    <dxf>
      <font>
        <b/>
        <i val="0"/>
        <strike val="0"/>
        <condense val="0"/>
        <extend val="0"/>
        <outline val="0"/>
        <shadow val="0"/>
        <u val="none"/>
        <vertAlign val="baseline"/>
        <sz val="11"/>
        <color theme="1"/>
        <name val="Arial"/>
        <scheme val="none"/>
      </font>
      <numFmt numFmtId="172" formatCode="#,##0.00\ &quot;€&quot;"/>
      <fill>
        <patternFill patternType="none">
          <fgColor indexed="64"/>
          <bgColor indexed="65"/>
        </patternFill>
      </fill>
      <alignment horizontal="right" vertical="bottom" textRotation="0" wrapText="0" indent="0" justifyLastLine="0" shrinkToFit="0" readingOrder="0"/>
    </dxf>
    <dxf>
      <font>
        <b/>
        <i val="0"/>
        <strike val="0"/>
        <condense val="0"/>
        <extend val="0"/>
        <outline val="0"/>
        <shadow val="0"/>
        <u val="none"/>
        <vertAlign val="baseline"/>
        <sz val="11"/>
        <color theme="1"/>
        <name val="Arial"/>
        <scheme val="none"/>
      </font>
      <numFmt numFmtId="172" formatCode="#,##0.00\ &quot;€&quot;"/>
      <fill>
        <patternFill patternType="none">
          <fgColor indexed="64"/>
          <bgColor indexed="65"/>
        </patternFill>
      </fill>
      <alignment horizontal="right" vertical="bottom" textRotation="0" wrapText="0" indent="0" justifyLastLine="0" shrinkToFit="0" readingOrder="0"/>
    </dxf>
    <dxf>
      <font>
        <b/>
        <i val="0"/>
        <strike val="0"/>
        <condense val="0"/>
        <extend val="0"/>
        <outline val="0"/>
        <shadow val="0"/>
        <u val="none"/>
        <vertAlign val="baseline"/>
        <sz val="11"/>
        <color theme="1"/>
        <name val="Arial"/>
        <scheme val="none"/>
      </font>
      <numFmt numFmtId="172" formatCode="#,##0.00\ &quot;€&quot;"/>
      <fill>
        <patternFill patternType="none">
          <fgColor indexed="64"/>
          <bgColor indexed="65"/>
        </patternFill>
      </fill>
      <alignment horizontal="right" vertical="bottom" textRotation="0" wrapText="0" indent="0" justifyLastLine="0" shrinkToFit="0" readingOrder="0"/>
    </dxf>
    <dxf>
      <font>
        <b/>
        <i val="0"/>
        <strike val="0"/>
        <condense val="0"/>
        <extend val="0"/>
        <outline val="0"/>
        <shadow val="0"/>
        <u val="none"/>
        <vertAlign val="baseline"/>
        <sz val="11"/>
        <color theme="1"/>
        <name val="Arial"/>
        <scheme val="none"/>
      </font>
      <numFmt numFmtId="172" formatCode="#,##0.00\ &quot;€&quot;"/>
      <fill>
        <patternFill patternType="none">
          <fgColor indexed="64"/>
          <bgColor indexed="65"/>
        </patternFill>
      </fill>
      <alignment horizontal="right" vertical="bottom" textRotation="0" wrapText="0" indent="0" justifyLastLine="0" shrinkToFit="0" readingOrder="0"/>
    </dxf>
    <dxf>
      <font>
        <b/>
        <i val="0"/>
        <strike val="0"/>
        <condense val="0"/>
        <extend val="0"/>
        <outline val="0"/>
        <shadow val="0"/>
        <u val="none"/>
        <vertAlign val="baseline"/>
        <sz val="11"/>
        <color theme="1"/>
        <name val="Arial"/>
        <scheme val="none"/>
      </font>
      <numFmt numFmtId="172" formatCode="#,##0.00\ &quot;€&quot;"/>
      <fill>
        <patternFill patternType="none">
          <fgColor indexed="64"/>
          <bgColor indexed="65"/>
        </patternFill>
      </fill>
      <alignment horizontal="right" vertical="bottom" textRotation="0" wrapText="0" indent="0" justifyLastLine="0" shrinkToFit="0" readingOrder="0"/>
    </dxf>
    <dxf>
      <font>
        <b/>
        <i val="0"/>
        <strike val="0"/>
        <condense val="0"/>
        <extend val="0"/>
        <outline val="0"/>
        <shadow val="0"/>
        <u val="none"/>
        <vertAlign val="baseline"/>
        <sz val="11"/>
        <color theme="1"/>
        <name val="Arial"/>
        <scheme val="none"/>
      </font>
      <numFmt numFmtId="172" formatCode="#,##0.00\ &quot;€&quot;"/>
      <fill>
        <patternFill patternType="none">
          <fgColor indexed="64"/>
          <bgColor indexed="65"/>
        </patternFill>
      </fill>
      <alignment horizontal="right" vertical="bottom" textRotation="0" wrapText="0" indent="0" justifyLastLine="0" shrinkToFit="0" readingOrder="0"/>
    </dxf>
    <dxf>
      <font>
        <b/>
        <i val="0"/>
        <strike val="0"/>
        <condense val="0"/>
        <extend val="0"/>
        <outline val="0"/>
        <shadow val="0"/>
        <u val="none"/>
        <vertAlign val="baseline"/>
        <sz val="11"/>
        <color theme="1"/>
        <name val="Arial"/>
        <scheme val="none"/>
      </font>
      <numFmt numFmtId="172" formatCode="#,##0.00\ &quot;€&quot;"/>
      <fill>
        <patternFill patternType="none">
          <fgColor indexed="64"/>
          <bgColor indexed="65"/>
        </patternFill>
      </fill>
      <alignment horizontal="right" vertical="bottom" textRotation="0" wrapText="0" indent="0" justifyLastLine="0" shrinkToFit="0" readingOrder="0"/>
      <border diagonalUp="0" diagonalDown="0">
        <left style="thin">
          <color indexed="64"/>
        </left>
        <right/>
        <top/>
        <bottom/>
        <vertical/>
        <horizontal/>
      </border>
    </dxf>
    <dxf>
      <border outline="0">
        <left style="thin">
          <color indexed="64"/>
        </left>
        <bottom style="thin">
          <color indexed="64"/>
        </bottom>
      </border>
    </dxf>
    <dxf>
      <font>
        <b/>
        <i val="0"/>
        <strike val="0"/>
        <condense val="0"/>
        <extend val="0"/>
        <outline val="0"/>
        <shadow val="0"/>
        <u val="none"/>
        <vertAlign val="baseline"/>
        <sz val="11"/>
        <color theme="1"/>
        <name val="Arial"/>
        <scheme val="none"/>
      </font>
      <fill>
        <patternFill patternType="none">
          <fgColor indexed="64"/>
          <bgColor auto="1"/>
        </patternFill>
      </fill>
      <alignment horizontal="right" vertical="bottom" textRotation="0" wrapText="0" indent="0" justifyLastLine="0" shrinkToFit="0" readingOrder="0"/>
    </dxf>
    <dxf>
      <font>
        <b val="0"/>
        <i val="0"/>
        <strike val="0"/>
        <condense val="0"/>
        <extend val="0"/>
        <outline val="0"/>
        <shadow val="0"/>
        <u val="none"/>
        <vertAlign val="baseline"/>
        <sz val="11"/>
        <color theme="0"/>
        <name val="Arial"/>
        <scheme val="none"/>
      </font>
      <numFmt numFmtId="4" formatCode="#,##0.00"/>
      <alignment horizontal="general" vertical="bottom" textRotation="0" wrapText="1" indent="0" justifyLastLine="0" shrinkToFit="0" readingOrder="0"/>
    </dxf>
    <dxf>
      <font>
        <b val="0"/>
        <i val="0"/>
        <strike val="0"/>
        <condense val="0"/>
        <extend val="0"/>
        <outline val="0"/>
        <shadow val="0"/>
        <u val="none"/>
        <vertAlign val="baseline"/>
        <sz val="11"/>
        <color theme="1"/>
        <name val="Arial"/>
        <scheme val="none"/>
      </font>
      <fill>
        <patternFill patternType="none">
          <fgColor indexed="64"/>
          <bgColor indexed="65"/>
        </patternFill>
      </fill>
    </dxf>
    <dxf>
      <font>
        <b/>
        <i val="0"/>
        <strike val="0"/>
        <condense val="0"/>
        <extend val="0"/>
        <outline val="0"/>
        <shadow val="0"/>
        <u val="none"/>
        <vertAlign val="baseline"/>
        <sz val="11"/>
        <color theme="1"/>
        <name val="Arial"/>
        <scheme val="none"/>
      </font>
      <fill>
        <patternFill patternType="none">
          <fgColor indexed="64"/>
          <bgColor indexed="65"/>
        </patternFill>
      </fill>
    </dxf>
    <dxf>
      <font>
        <b/>
        <i val="0"/>
        <strike val="0"/>
        <condense val="0"/>
        <extend val="0"/>
        <outline val="0"/>
        <shadow val="0"/>
        <u val="none"/>
        <vertAlign val="baseline"/>
        <sz val="11"/>
        <color theme="1"/>
        <name val="Arial"/>
        <scheme val="none"/>
      </font>
      <numFmt numFmtId="3" formatCode="#,##0"/>
      <fill>
        <patternFill patternType="solid">
          <fgColor indexed="64"/>
          <bgColor theme="6" tint="0.59999389629810485"/>
        </patternFill>
      </fill>
      <alignment horizontal="right" vertical="bottom" textRotation="0" wrapText="0" indent="0" justifyLastLine="0" shrinkToFit="0" readingOrder="0"/>
      <border diagonalUp="0" diagonalDown="0" outline="0">
        <left style="thin">
          <color indexed="64"/>
        </left>
        <right/>
        <top/>
        <bottom/>
      </border>
    </dxf>
    <dxf>
      <font>
        <b val="0"/>
        <i val="0"/>
        <strike val="0"/>
        <condense val="0"/>
        <extend val="0"/>
        <outline val="0"/>
        <shadow val="0"/>
        <u val="none"/>
        <vertAlign val="baseline"/>
        <sz val="11"/>
        <color theme="1"/>
        <name val="Arial"/>
        <scheme val="none"/>
      </font>
      <numFmt numFmtId="3" formatCode="#,##0"/>
      <fill>
        <patternFill patternType="none">
          <fgColor indexed="64"/>
          <bgColor indexed="65"/>
        </patternFill>
      </fill>
    </dxf>
    <dxf>
      <font>
        <b val="0"/>
        <i val="0"/>
        <strike val="0"/>
        <condense val="0"/>
        <extend val="0"/>
        <outline val="0"/>
        <shadow val="0"/>
        <u val="none"/>
        <vertAlign val="baseline"/>
        <sz val="11"/>
        <color theme="1"/>
        <name val="Arial"/>
        <scheme val="none"/>
      </font>
      <numFmt numFmtId="3" formatCode="#,##0"/>
      <fill>
        <patternFill patternType="none">
          <fgColor indexed="64"/>
          <bgColor indexed="65"/>
        </patternFill>
      </fill>
    </dxf>
    <dxf>
      <font>
        <b/>
        <i val="0"/>
        <strike val="0"/>
        <condense val="0"/>
        <extend val="0"/>
        <outline val="0"/>
        <shadow val="0"/>
        <u val="none"/>
        <vertAlign val="baseline"/>
        <sz val="11"/>
        <color theme="1"/>
        <name val="Arial"/>
        <scheme val="none"/>
      </font>
      <numFmt numFmtId="3" formatCode="#,##0"/>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11"/>
        <color theme="1"/>
        <name val="Arial"/>
        <scheme val="none"/>
      </font>
      <numFmt numFmtId="3" formatCode="#,##0"/>
      <fill>
        <patternFill patternType="none">
          <fgColor indexed="64"/>
          <bgColor indexed="65"/>
        </patternFill>
      </fill>
    </dxf>
    <dxf>
      <font>
        <b val="0"/>
        <i val="0"/>
        <strike val="0"/>
        <condense val="0"/>
        <extend val="0"/>
        <outline val="0"/>
        <shadow val="0"/>
        <u val="none"/>
        <vertAlign val="baseline"/>
        <sz val="11"/>
        <color theme="1"/>
        <name val="Arial"/>
        <scheme val="none"/>
      </font>
      <numFmt numFmtId="3" formatCode="#,##0"/>
      <fill>
        <patternFill patternType="none">
          <fgColor indexed="64"/>
          <bgColor indexed="65"/>
        </patternFill>
      </fill>
    </dxf>
    <dxf>
      <font>
        <b val="0"/>
        <i val="0"/>
        <strike val="0"/>
        <condense val="0"/>
        <extend val="0"/>
        <outline val="0"/>
        <shadow val="0"/>
        <u val="none"/>
        <vertAlign val="baseline"/>
        <sz val="11"/>
        <color theme="1"/>
        <name val="Arial"/>
        <scheme val="none"/>
      </font>
      <numFmt numFmtId="3" formatCode="#,##0"/>
      <fill>
        <patternFill patternType="none">
          <fgColor indexed="64"/>
          <bgColor indexed="65"/>
        </patternFill>
      </fill>
    </dxf>
    <dxf>
      <font>
        <b val="0"/>
        <i val="0"/>
        <strike val="0"/>
        <condense val="0"/>
        <extend val="0"/>
        <outline val="0"/>
        <shadow val="0"/>
        <u val="none"/>
        <vertAlign val="baseline"/>
        <sz val="11"/>
        <color theme="1"/>
        <name val="Arial"/>
        <scheme val="none"/>
      </font>
      <numFmt numFmtId="3" formatCode="#,##0"/>
      <fill>
        <patternFill patternType="none">
          <fgColor indexed="64"/>
          <bgColor indexed="65"/>
        </patternFill>
      </fill>
    </dxf>
    <dxf>
      <font>
        <b val="0"/>
        <i val="0"/>
        <strike val="0"/>
        <condense val="0"/>
        <extend val="0"/>
        <outline val="0"/>
        <shadow val="0"/>
        <u val="none"/>
        <vertAlign val="baseline"/>
        <sz val="11"/>
        <color theme="1"/>
        <name val="Arial"/>
        <scheme val="none"/>
      </font>
      <numFmt numFmtId="3" formatCode="#,##0"/>
      <fill>
        <patternFill patternType="none">
          <fgColor indexed="64"/>
          <bgColor indexed="65"/>
        </patternFill>
      </fill>
    </dxf>
    <dxf>
      <font>
        <b val="0"/>
        <i val="0"/>
        <strike val="0"/>
        <condense val="0"/>
        <extend val="0"/>
        <outline val="0"/>
        <shadow val="0"/>
        <u val="none"/>
        <vertAlign val="baseline"/>
        <sz val="11"/>
        <color theme="1"/>
        <name val="Arial"/>
        <scheme val="none"/>
      </font>
      <numFmt numFmtId="3" formatCode="#,##0"/>
      <fill>
        <patternFill patternType="none">
          <fgColor indexed="64"/>
          <bgColor indexed="65"/>
        </patternFill>
      </fill>
      <border diagonalUp="0" diagonalDown="0">
        <left style="thin">
          <color indexed="64"/>
        </left>
        <right/>
        <top/>
        <bottom/>
        <vertical/>
        <horizontal/>
      </border>
    </dxf>
    <dxf>
      <font>
        <b val="0"/>
        <i val="0"/>
        <strike val="0"/>
        <condense val="0"/>
        <extend val="0"/>
        <outline val="0"/>
        <shadow val="0"/>
        <u val="none"/>
        <vertAlign val="baseline"/>
        <sz val="11"/>
        <color theme="1"/>
        <name val="Arial"/>
        <scheme val="none"/>
      </font>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11"/>
        <color theme="1"/>
        <name val="Arial"/>
        <scheme val="none"/>
      </font>
      <numFmt numFmtId="2" formatCode="0.00"/>
      <fill>
        <patternFill patternType="none">
          <fgColor indexed="64"/>
          <bgColor indexed="65"/>
        </patternFill>
      </fill>
      <alignment horizontal="right" vertical="bottom" textRotation="0" wrapText="0" indent="0" justifyLastLine="0" shrinkToFit="0" readingOrder="0"/>
      <border diagonalUp="0" diagonalDown="0">
        <left/>
        <right style="thin">
          <color indexed="64"/>
        </right>
        <top/>
        <bottom/>
        <vertical/>
        <horizontal/>
      </border>
    </dxf>
    <dxf>
      <font>
        <b val="0"/>
        <i val="0"/>
        <strike val="0"/>
        <condense val="0"/>
        <extend val="0"/>
        <outline val="0"/>
        <shadow val="0"/>
        <u val="none"/>
        <vertAlign val="baseline"/>
        <sz val="11"/>
        <color auto="1"/>
        <name val="Arial"/>
        <scheme val="none"/>
      </font>
      <numFmt numFmtId="14" formatCode="0.00\ %"/>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11"/>
        <color auto="1"/>
        <name val="Arial"/>
        <scheme val="none"/>
      </font>
      <numFmt numFmtId="3" formatCode="#,##0"/>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11"/>
        <color auto="1"/>
        <name val="Arial"/>
        <scheme val="none"/>
      </font>
      <numFmt numFmtId="3" formatCode="#,##0"/>
      <fill>
        <patternFill patternType="none">
          <fgColor indexed="64"/>
          <bgColor indexed="65"/>
        </patternFill>
      </fill>
      <alignment horizontal="right" vertical="bottom" textRotation="0" wrapText="0" indent="0" justifyLastLine="0" shrinkToFit="0" readingOrder="0"/>
      <border diagonalUp="0" diagonalDown="0">
        <left style="thin">
          <color indexed="64"/>
        </left>
        <right/>
        <top/>
        <bottom/>
        <vertical/>
        <horizontal/>
      </border>
    </dxf>
    <dxf>
      <font>
        <b val="0"/>
        <i val="0"/>
        <strike val="0"/>
        <condense val="0"/>
        <extend val="0"/>
        <outline val="0"/>
        <shadow val="0"/>
        <u val="none"/>
        <vertAlign val="baseline"/>
        <sz val="11"/>
        <color theme="1"/>
        <name val="Arial"/>
        <scheme val="none"/>
      </font>
      <fill>
        <patternFill patternType="none">
          <fgColor indexed="64"/>
          <bgColor indexed="65"/>
        </patternFill>
      </fill>
      <alignment horizontal="right" vertical="bottom" textRotation="0" wrapText="0" indent="0" justifyLastLine="0" shrinkToFit="0" readingOrder="0"/>
      <border diagonalUp="0" diagonalDown="0">
        <left/>
        <right style="thin">
          <color indexed="64"/>
        </right>
        <top/>
        <bottom/>
        <vertical/>
        <horizontal/>
      </border>
    </dxf>
    <dxf>
      <font>
        <b val="0"/>
        <i val="0"/>
        <strike val="0"/>
        <condense val="0"/>
        <extend val="0"/>
        <outline val="0"/>
        <shadow val="0"/>
        <u val="none"/>
        <vertAlign val="baseline"/>
        <sz val="11"/>
        <color theme="1"/>
        <name val="Arial"/>
        <scheme val="none"/>
      </font>
      <fill>
        <patternFill patternType="none">
          <fgColor indexed="64"/>
          <bgColor indexed="65"/>
        </patternFill>
      </fill>
      <alignment horizontal="right" vertical="bottom" textRotation="0" wrapText="0" indent="0" justifyLastLine="0" shrinkToFit="0" readingOrder="0"/>
      <border diagonalUp="0" diagonalDown="0">
        <left style="thin">
          <color indexed="64"/>
        </left>
        <right/>
        <top/>
        <bottom/>
        <vertical/>
        <horizontal/>
      </border>
    </dxf>
    <dxf>
      <font>
        <b val="0"/>
        <i val="0"/>
        <strike val="0"/>
        <condense val="0"/>
        <extend val="0"/>
        <outline val="0"/>
        <shadow val="0"/>
        <u val="none"/>
        <vertAlign val="baseline"/>
        <sz val="11"/>
        <color theme="1"/>
        <name val="Arial"/>
        <scheme val="none"/>
      </font>
      <numFmt numFmtId="2" formatCode="0.00"/>
      <fill>
        <patternFill patternType="none">
          <fgColor indexed="64"/>
          <bgColor indexed="65"/>
        </patternFill>
      </fill>
      <alignment horizontal="right" vertical="bottom" textRotation="0" wrapText="0" indent="0" justifyLastLine="0" shrinkToFit="0" readingOrder="0"/>
      <border diagonalUp="0" diagonalDown="0">
        <left/>
        <right style="thin">
          <color indexed="64"/>
        </right>
        <top/>
        <bottom/>
        <vertical/>
        <horizontal/>
      </border>
    </dxf>
    <dxf>
      <font>
        <b val="0"/>
        <i val="0"/>
        <strike val="0"/>
        <condense val="0"/>
        <extend val="0"/>
        <outline val="0"/>
        <shadow val="0"/>
        <u val="none"/>
        <vertAlign val="baseline"/>
        <sz val="11"/>
        <color auto="1"/>
        <name val="Arial"/>
        <scheme val="none"/>
      </font>
      <numFmt numFmtId="176" formatCode="0.0"/>
      <fill>
        <patternFill patternType="none">
          <fgColor indexed="64"/>
          <bgColor indexed="65"/>
        </patternFill>
      </fill>
    </dxf>
    <dxf>
      <font>
        <b val="0"/>
        <i val="0"/>
        <strike val="0"/>
        <condense val="0"/>
        <extend val="0"/>
        <outline val="0"/>
        <shadow val="0"/>
        <u val="none"/>
        <vertAlign val="baseline"/>
        <sz val="11"/>
        <color auto="1"/>
        <name val="Arial"/>
        <scheme val="none"/>
      </font>
      <numFmt numFmtId="177" formatCode="#,##0.0"/>
      <fill>
        <patternFill patternType="none">
          <fgColor indexed="64"/>
          <bgColor indexed="65"/>
        </patternFill>
      </fill>
      <alignment horizontal="right" vertical="bottom" textRotation="0" wrapText="0" indent="0" justifyLastLine="0" shrinkToFit="0" readingOrder="0"/>
      <border diagonalUp="0" diagonalDown="0">
        <left style="thin">
          <color indexed="64"/>
        </left>
        <right/>
        <top/>
        <bottom/>
        <vertical/>
        <horizontal/>
      </border>
    </dxf>
    <dxf>
      <font>
        <b val="0"/>
        <i val="0"/>
        <strike val="0"/>
        <condense val="0"/>
        <extend val="0"/>
        <outline val="0"/>
        <shadow val="0"/>
        <u val="none"/>
        <vertAlign val="baseline"/>
        <sz val="11"/>
        <color auto="1"/>
        <name val="Arial"/>
        <scheme val="none"/>
      </font>
      <numFmt numFmtId="3" formatCode="#,##0"/>
      <fill>
        <patternFill patternType="none">
          <fgColor indexed="64"/>
          <bgColor indexed="65"/>
        </patternFill>
      </fill>
      <alignment horizontal="right" vertical="bottom" textRotation="0" wrapText="0" indent="0" justifyLastLine="0" shrinkToFit="0" readingOrder="0"/>
      <border diagonalUp="0" diagonalDown="0">
        <left style="thin">
          <color indexed="64"/>
        </left>
        <right style="thin">
          <color indexed="64"/>
        </right>
        <top/>
        <bottom/>
        <vertical/>
        <horizontal/>
      </border>
    </dxf>
    <dxf>
      <font>
        <b val="0"/>
        <i val="0"/>
        <strike val="0"/>
        <condense val="0"/>
        <extend val="0"/>
        <outline val="0"/>
        <shadow val="0"/>
        <u val="none"/>
        <vertAlign val="baseline"/>
        <sz val="11"/>
        <color theme="1"/>
        <name val="Arial"/>
        <scheme val="none"/>
      </font>
      <numFmt numFmtId="3" formatCode="#,##0"/>
      <fill>
        <patternFill patternType="none">
          <fgColor indexed="64"/>
          <bgColor indexed="65"/>
        </patternFill>
      </fill>
      <alignment horizontal="right" vertical="bottom" textRotation="0" wrapText="0" indent="0" justifyLastLine="0" shrinkToFit="0" readingOrder="0"/>
      <border diagonalUp="0" diagonalDown="0">
        <left/>
        <right style="thin">
          <color indexed="64"/>
        </right>
        <top/>
        <bottom/>
        <vertical/>
        <horizontal/>
      </border>
    </dxf>
    <dxf>
      <font>
        <b val="0"/>
        <i val="0"/>
        <strike val="0"/>
        <condense val="0"/>
        <extend val="0"/>
        <outline val="0"/>
        <shadow val="0"/>
        <u val="none"/>
        <vertAlign val="baseline"/>
        <sz val="11"/>
        <color theme="1"/>
        <name val="Arial"/>
        <scheme val="none"/>
      </font>
      <fill>
        <patternFill patternType="none">
          <fgColor indexed="64"/>
          <bgColor indexed="65"/>
        </patternFill>
      </fill>
      <alignment horizontal="right" vertical="bottom" textRotation="0" wrapText="0" indent="0" justifyLastLine="0" shrinkToFit="0" readingOrder="0"/>
      <border diagonalUp="0" diagonalDown="0">
        <left style="thin">
          <color indexed="64"/>
        </left>
        <right/>
        <top/>
        <bottom/>
        <vertical/>
        <horizontal/>
      </border>
    </dxf>
    <dxf>
      <font>
        <b val="0"/>
        <i val="0"/>
        <strike val="0"/>
        <condense val="0"/>
        <extend val="0"/>
        <outline val="0"/>
        <shadow val="0"/>
        <u val="none"/>
        <vertAlign val="baseline"/>
        <sz val="11"/>
        <color theme="1"/>
        <name val="Arial"/>
        <scheme val="none"/>
      </font>
      <numFmt numFmtId="2" formatCode="0.00"/>
      <fill>
        <patternFill patternType="none">
          <fgColor indexed="64"/>
          <bgColor indexed="65"/>
        </patternFill>
      </fill>
      <alignment horizontal="right" vertical="bottom" textRotation="0" wrapText="0" indent="0" justifyLastLine="0" shrinkToFit="0" readingOrder="0"/>
      <border diagonalUp="0" diagonalDown="0">
        <left/>
        <right style="thin">
          <color indexed="64"/>
        </right>
        <top/>
        <bottom/>
        <vertical/>
        <horizontal/>
      </border>
    </dxf>
    <dxf>
      <font>
        <b val="0"/>
        <i val="0"/>
        <strike val="0"/>
        <condense val="0"/>
        <extend val="0"/>
        <outline val="0"/>
        <shadow val="0"/>
        <u val="none"/>
        <vertAlign val="baseline"/>
        <sz val="11"/>
        <color auto="1"/>
        <name val="Arial"/>
        <scheme val="none"/>
      </font>
      <numFmt numFmtId="13" formatCode="0\ %"/>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11"/>
        <color auto="1"/>
        <name val="Arial"/>
        <scheme val="none"/>
      </font>
      <numFmt numFmtId="3" formatCode="#,##0"/>
      <fill>
        <patternFill patternType="none">
          <fgColor indexed="64"/>
          <bgColor indexed="65"/>
        </patternFill>
      </fill>
    </dxf>
    <dxf>
      <font>
        <b val="0"/>
        <i val="0"/>
        <strike val="0"/>
        <condense val="0"/>
        <extend val="0"/>
        <outline val="0"/>
        <shadow val="0"/>
        <u val="none"/>
        <vertAlign val="baseline"/>
        <sz val="11"/>
        <color auto="1"/>
        <name val="Arial"/>
        <scheme val="none"/>
      </font>
      <numFmt numFmtId="3" formatCode="#,##0"/>
      <fill>
        <patternFill patternType="none">
          <fgColor indexed="64"/>
          <bgColor indexed="65"/>
        </patternFill>
      </fill>
      <border diagonalUp="0" diagonalDown="0">
        <left style="thin">
          <color indexed="64"/>
        </left>
        <right/>
        <top/>
        <bottom/>
        <vertical/>
        <horizontal/>
      </border>
    </dxf>
    <dxf>
      <font>
        <b val="0"/>
        <i val="0"/>
        <strike val="0"/>
        <condense val="0"/>
        <extend val="0"/>
        <outline val="0"/>
        <shadow val="0"/>
        <u val="none"/>
        <vertAlign val="baseline"/>
        <sz val="11"/>
        <color auto="1"/>
        <name val="Arial"/>
        <scheme val="none"/>
      </font>
      <numFmt numFmtId="3" formatCode="#,##0"/>
      <fill>
        <patternFill patternType="none">
          <fgColor indexed="64"/>
          <bgColor indexed="65"/>
        </patternFill>
      </fill>
      <border diagonalUp="0" diagonalDown="0">
        <left style="thin">
          <color indexed="64"/>
        </left>
        <right style="thin">
          <color indexed="64"/>
        </right>
        <top/>
        <bottom/>
        <vertical/>
        <horizontal/>
      </border>
    </dxf>
    <dxf>
      <font>
        <b/>
        <i val="0"/>
        <strike val="0"/>
        <condense val="0"/>
        <extend val="0"/>
        <outline val="0"/>
        <shadow val="0"/>
        <u val="none"/>
        <vertAlign val="baseline"/>
        <sz val="11"/>
        <color theme="1"/>
        <name val="Arial"/>
        <scheme val="none"/>
      </font>
      <fill>
        <patternFill patternType="none">
          <fgColor indexed="64"/>
          <bgColor indexed="65"/>
        </patternFill>
      </fill>
    </dxf>
    <dxf>
      <font>
        <b val="0"/>
        <i val="0"/>
        <strike val="0"/>
        <condense val="0"/>
        <extend val="0"/>
        <outline val="0"/>
        <shadow val="0"/>
        <u val="none"/>
        <vertAlign val="baseline"/>
        <sz val="11"/>
        <color theme="1"/>
        <name val="Arial"/>
        <scheme val="none"/>
      </font>
      <fill>
        <patternFill patternType="none">
          <fgColor indexed="64"/>
          <bgColor indexed="65"/>
        </patternFill>
      </fill>
    </dxf>
    <dxf>
      <border outline="0">
        <right style="thin">
          <color indexed="64"/>
        </right>
      </border>
    </dxf>
    <dxf>
      <font>
        <b val="0"/>
        <i val="0"/>
        <strike val="0"/>
        <condense val="0"/>
        <extend val="0"/>
        <outline val="0"/>
        <shadow val="0"/>
        <u val="none"/>
        <vertAlign val="baseline"/>
        <sz val="11"/>
        <color theme="1"/>
        <name val="Arial"/>
        <scheme val="none"/>
      </font>
      <fill>
        <patternFill patternType="none">
          <fgColor indexed="64"/>
          <bgColor indexed="65"/>
        </patternFill>
      </fill>
    </dxf>
    <dxf>
      <font>
        <strike val="0"/>
        <outline val="0"/>
        <shadow val="0"/>
        <u val="none"/>
        <vertAlign val="baseline"/>
        <sz val="11"/>
        <color theme="0"/>
        <name val="Arial"/>
      </font>
      <alignment horizontal="left" vertical="center" textRotation="0" wrapText="1" indent="0" justifyLastLine="0" shrinkToFit="0" readingOrder="0"/>
    </dxf>
    <dxf>
      <font>
        <b/>
        <i val="0"/>
        <strike val="0"/>
        <condense val="0"/>
        <extend val="0"/>
        <outline val="0"/>
        <shadow val="0"/>
        <u val="none"/>
        <vertAlign val="baseline"/>
        <sz val="11"/>
        <color auto="1"/>
        <name val="Arial"/>
        <scheme val="none"/>
      </font>
      <numFmt numFmtId="172" formatCode="#,##0.00\ &quot;€&quot;"/>
      <fill>
        <patternFill patternType="none">
          <fgColor indexed="64"/>
          <bgColor indexed="65"/>
        </patternFill>
      </fill>
      <alignment horizontal="right" vertical="bottom" textRotation="0" wrapText="0" indent="0" justifyLastLine="0" shrinkToFit="0" readingOrder="0"/>
    </dxf>
    <dxf>
      <font>
        <b/>
        <i val="0"/>
        <strike val="0"/>
        <condense val="0"/>
        <extend val="0"/>
        <outline val="0"/>
        <shadow val="0"/>
        <u val="none"/>
        <vertAlign val="baseline"/>
        <sz val="11"/>
        <color auto="1"/>
        <name val="Arial"/>
        <scheme val="none"/>
      </font>
      <fill>
        <patternFill patternType="none">
          <fgColor indexed="64"/>
          <bgColor indexed="65"/>
        </patternFill>
      </fill>
      <alignment horizontal="right" vertical="bottom" textRotation="0" wrapText="0" indent="0" justifyLastLine="0" shrinkToFit="0" readingOrder="0"/>
    </dxf>
    <dxf>
      <font>
        <b/>
        <i val="0"/>
        <strike val="0"/>
        <condense val="0"/>
        <extend val="0"/>
        <outline val="0"/>
        <shadow val="0"/>
        <u val="none"/>
        <vertAlign val="baseline"/>
        <sz val="11"/>
        <color auto="1"/>
        <name val="Arial"/>
        <scheme val="none"/>
      </font>
      <fill>
        <patternFill patternType="none">
          <fgColor indexed="64"/>
          <bgColor indexed="65"/>
        </patternFill>
      </fill>
      <alignment horizontal="right" vertical="bottom" textRotation="0" wrapText="0" indent="0" justifyLastLine="0" shrinkToFit="0" readingOrder="0"/>
    </dxf>
    <dxf>
      <font>
        <b/>
        <i val="0"/>
        <strike val="0"/>
        <condense val="0"/>
        <extend val="0"/>
        <outline val="0"/>
        <shadow val="0"/>
        <u val="none"/>
        <vertAlign val="baseline"/>
        <sz val="11"/>
        <color auto="1"/>
        <name val="Arial"/>
        <scheme val="none"/>
      </font>
      <fill>
        <patternFill patternType="none">
          <fgColor indexed="64"/>
          <bgColor indexed="65"/>
        </patternFill>
      </fill>
      <alignment horizontal="right" vertical="bottom" textRotation="0" wrapText="0" indent="0" justifyLastLine="0" shrinkToFit="0" readingOrder="0"/>
    </dxf>
    <dxf>
      <font>
        <b/>
        <i val="0"/>
        <strike val="0"/>
        <condense val="0"/>
        <extend val="0"/>
        <outline val="0"/>
        <shadow val="0"/>
        <u val="none"/>
        <vertAlign val="baseline"/>
        <sz val="11"/>
        <color auto="1"/>
        <name val="Arial"/>
        <scheme val="none"/>
      </font>
      <fill>
        <patternFill patternType="none">
          <fgColor indexed="64"/>
          <bgColor indexed="65"/>
        </patternFill>
      </fill>
      <alignment horizontal="right" vertical="bottom" textRotation="0" wrapText="0" indent="0" justifyLastLine="0" shrinkToFit="0" readingOrder="0"/>
    </dxf>
    <dxf>
      <font>
        <b/>
        <i val="0"/>
        <strike val="0"/>
        <condense val="0"/>
        <extend val="0"/>
        <outline val="0"/>
        <shadow val="0"/>
        <u val="none"/>
        <vertAlign val="baseline"/>
        <sz val="11"/>
        <color auto="1"/>
        <name val="Arial"/>
        <scheme val="none"/>
      </font>
      <fill>
        <patternFill patternType="none">
          <fgColor indexed="64"/>
          <bgColor indexed="65"/>
        </patternFill>
      </fill>
      <alignment horizontal="right" vertical="bottom" textRotation="0" wrapText="0" indent="0" justifyLastLine="0" shrinkToFit="0" readingOrder="0"/>
    </dxf>
    <dxf>
      <border outline="0">
        <left style="thin">
          <color indexed="64"/>
        </left>
        <right style="thin">
          <color indexed="64"/>
        </right>
      </border>
    </dxf>
    <dxf>
      <font>
        <b/>
        <i val="0"/>
        <strike val="0"/>
        <condense val="0"/>
        <extend val="0"/>
        <outline val="0"/>
        <shadow val="0"/>
        <u val="none"/>
        <vertAlign val="baseline"/>
        <sz val="11"/>
        <color auto="1"/>
        <name val="Arial"/>
        <scheme val="none"/>
      </font>
      <fill>
        <patternFill patternType="none">
          <fgColor indexed="64"/>
          <bgColor indexed="65"/>
        </patternFill>
      </fill>
      <alignment horizontal="right" vertical="bottom" textRotation="0" wrapText="0" indent="0" justifyLastLine="0" shrinkToFit="0" readingOrder="0"/>
    </dxf>
    <dxf>
      <font>
        <b/>
        <i val="0"/>
        <strike val="0"/>
        <condense val="0"/>
        <extend val="0"/>
        <outline val="0"/>
        <shadow val="0"/>
        <u val="none"/>
        <vertAlign val="baseline"/>
        <sz val="11"/>
        <color theme="0"/>
        <name val="Arial"/>
        <scheme val="none"/>
      </font>
      <numFmt numFmtId="3" formatCode="#,##0"/>
      <fill>
        <patternFill patternType="none">
          <fgColor indexed="64"/>
          <bgColor indexed="65"/>
        </patternFill>
      </fill>
      <alignment horizontal="left" vertical="center" textRotation="0" wrapText="1" indent="0" justifyLastLine="0" shrinkToFit="0" readingOrder="0"/>
    </dxf>
    <dxf>
      <font>
        <b/>
        <i val="0"/>
        <strike val="0"/>
        <condense val="0"/>
        <extend val="0"/>
        <outline val="0"/>
        <shadow val="0"/>
        <u val="none"/>
        <vertAlign val="baseline"/>
        <sz val="11"/>
        <color theme="1"/>
        <name val="Arial"/>
        <scheme val="none"/>
      </font>
      <numFmt numFmtId="3" formatCode="#,##0"/>
      <fill>
        <patternFill patternType="solid">
          <fgColor indexed="64"/>
          <bgColor theme="6" tint="0.59999389629810485"/>
        </patternFill>
      </fill>
      <border diagonalUp="0" diagonalDown="0" outline="0">
        <left style="thin">
          <color indexed="64"/>
        </left>
        <right/>
        <top/>
        <bottom/>
      </border>
    </dxf>
    <dxf>
      <font>
        <b val="0"/>
        <i val="0"/>
        <strike val="0"/>
        <condense val="0"/>
        <extend val="0"/>
        <outline val="0"/>
        <shadow val="0"/>
        <u val="none"/>
        <vertAlign val="baseline"/>
        <sz val="11"/>
        <color theme="1"/>
        <name val="Arial"/>
        <scheme val="none"/>
      </font>
      <numFmt numFmtId="3" formatCode="#,##0"/>
      <border diagonalUp="0" diagonalDown="0">
        <left style="thin">
          <color indexed="64"/>
        </left>
        <right/>
        <top/>
        <bottom/>
        <vertical/>
        <horizontal/>
      </border>
    </dxf>
    <dxf>
      <font>
        <b val="0"/>
        <i val="0"/>
        <strike val="0"/>
        <condense val="0"/>
        <extend val="0"/>
        <outline val="0"/>
        <shadow val="0"/>
        <u val="none"/>
        <vertAlign val="baseline"/>
        <sz val="11"/>
        <color theme="1"/>
        <name val="Arial"/>
        <scheme val="none"/>
      </font>
      <numFmt numFmtId="3" formatCode="#,##0"/>
      <border diagonalUp="0" diagonalDown="0">
        <left style="thin">
          <color indexed="64"/>
        </left>
        <right/>
        <top/>
        <bottom/>
        <vertical/>
        <horizontal/>
      </border>
    </dxf>
    <dxf>
      <font>
        <b val="0"/>
        <i val="0"/>
        <strike val="0"/>
        <condense val="0"/>
        <extend val="0"/>
        <outline val="0"/>
        <shadow val="0"/>
        <u val="none"/>
        <vertAlign val="baseline"/>
        <sz val="11"/>
        <color theme="1"/>
        <name val="Arial"/>
        <scheme val="none"/>
      </font>
      <numFmt numFmtId="3" formatCode="#,##0"/>
      <border diagonalUp="0" diagonalDown="0">
        <left style="thin">
          <color indexed="64"/>
        </left>
        <right/>
        <top/>
        <bottom/>
        <vertical/>
        <horizontal/>
      </border>
    </dxf>
    <dxf>
      <font>
        <b val="0"/>
        <i val="0"/>
        <strike val="0"/>
        <condense val="0"/>
        <extend val="0"/>
        <outline val="0"/>
        <shadow val="0"/>
        <u val="none"/>
        <vertAlign val="baseline"/>
        <sz val="11"/>
        <color theme="1"/>
        <name val="Arial"/>
        <scheme val="none"/>
      </font>
      <numFmt numFmtId="3" formatCode="#,##0"/>
      <border diagonalUp="0" diagonalDown="0">
        <left style="thin">
          <color indexed="64"/>
        </left>
        <right/>
        <top/>
        <bottom/>
        <vertical/>
        <horizontal/>
      </border>
    </dxf>
    <dxf>
      <font>
        <b val="0"/>
        <i val="0"/>
        <strike val="0"/>
        <condense val="0"/>
        <extend val="0"/>
        <outline val="0"/>
        <shadow val="0"/>
        <u val="none"/>
        <vertAlign val="baseline"/>
        <sz val="11"/>
        <color theme="1"/>
        <name val="Arial"/>
        <scheme val="none"/>
      </font>
      <numFmt numFmtId="3" formatCode="#,##0"/>
      <border diagonalUp="0" diagonalDown="0">
        <left style="thin">
          <color indexed="64"/>
        </left>
        <right/>
        <top/>
        <bottom/>
        <vertical/>
        <horizontal/>
      </border>
    </dxf>
    <dxf>
      <font>
        <b val="0"/>
        <i val="0"/>
        <strike val="0"/>
        <condense val="0"/>
        <extend val="0"/>
        <outline val="0"/>
        <shadow val="0"/>
        <u val="none"/>
        <vertAlign val="baseline"/>
        <sz val="11"/>
        <color theme="1"/>
        <name val="Arial"/>
        <scheme val="none"/>
      </font>
      <numFmt numFmtId="3" formatCode="#,##0"/>
      <border diagonalUp="0" diagonalDown="0">
        <left style="thin">
          <color indexed="64"/>
        </left>
        <right/>
        <top style="thin">
          <color auto="1"/>
        </top>
        <bottom style="thin">
          <color auto="1"/>
        </bottom>
        <vertical/>
        <horizontal style="thin">
          <color auto="1"/>
        </horizontal>
      </border>
    </dxf>
    <dxf>
      <font>
        <b/>
        <i val="0"/>
        <strike val="0"/>
        <condense val="0"/>
        <extend val="0"/>
        <outline val="0"/>
        <shadow val="0"/>
        <u val="none"/>
        <vertAlign val="baseline"/>
        <sz val="11"/>
        <color auto="1"/>
        <name val="Arial"/>
        <scheme val="none"/>
      </font>
      <numFmt numFmtId="3" formatCode="#,##0"/>
      <fill>
        <patternFill patternType="none">
          <fgColor indexed="64"/>
          <bgColor indexed="65"/>
        </patternFill>
      </fill>
      <border diagonalUp="0" diagonalDown="0">
        <left/>
        <right style="thin">
          <color indexed="64"/>
        </right>
        <top/>
        <bottom/>
        <vertical/>
        <horizontal/>
      </border>
    </dxf>
    <dxf>
      <font>
        <b val="0"/>
        <i val="0"/>
        <strike val="0"/>
        <condense val="0"/>
        <extend val="0"/>
        <outline val="0"/>
        <shadow val="0"/>
        <u val="none"/>
        <vertAlign val="baseline"/>
        <sz val="11"/>
        <color auto="1"/>
        <name val="Arial"/>
        <scheme val="none"/>
      </font>
      <numFmt numFmtId="3" formatCode="#,##0"/>
      <fill>
        <patternFill patternType="none">
          <fgColor indexed="64"/>
          <bgColor indexed="65"/>
        </patternFill>
      </fill>
    </dxf>
    <dxf>
      <font>
        <b val="0"/>
        <i val="0"/>
        <strike val="0"/>
        <condense val="0"/>
        <extend val="0"/>
        <outline val="0"/>
        <shadow val="0"/>
        <u val="none"/>
        <vertAlign val="baseline"/>
        <sz val="11"/>
        <color auto="1"/>
        <name val="Arial"/>
        <scheme val="none"/>
      </font>
      <numFmt numFmtId="3" formatCode="#,##0"/>
      <fill>
        <patternFill patternType="none">
          <fgColor indexed="64"/>
          <bgColor indexed="65"/>
        </patternFill>
      </fill>
    </dxf>
    <dxf>
      <font>
        <b val="0"/>
        <i val="0"/>
        <strike val="0"/>
        <condense val="0"/>
        <extend val="0"/>
        <outline val="0"/>
        <shadow val="0"/>
        <u val="none"/>
        <vertAlign val="baseline"/>
        <sz val="11"/>
        <color auto="1"/>
        <name val="Arial"/>
        <scheme val="none"/>
      </font>
      <numFmt numFmtId="3" formatCode="#,##0"/>
      <fill>
        <patternFill patternType="none">
          <fgColor indexed="64"/>
          <bgColor indexed="65"/>
        </patternFill>
      </fill>
    </dxf>
    <dxf>
      <font>
        <b val="0"/>
        <i val="0"/>
        <strike val="0"/>
        <condense val="0"/>
        <extend val="0"/>
        <outline val="0"/>
        <shadow val="0"/>
        <u val="none"/>
        <vertAlign val="baseline"/>
        <sz val="11"/>
        <color auto="1"/>
        <name val="Arial"/>
        <scheme val="none"/>
      </font>
      <numFmt numFmtId="3" formatCode="#,##0"/>
      <fill>
        <patternFill patternType="none">
          <fgColor indexed="64"/>
          <bgColor indexed="65"/>
        </patternFill>
      </fill>
    </dxf>
    <dxf>
      <font>
        <b val="0"/>
        <i val="0"/>
        <strike val="0"/>
        <condense val="0"/>
        <extend val="0"/>
        <outline val="0"/>
        <shadow val="0"/>
        <u val="none"/>
        <vertAlign val="baseline"/>
        <sz val="11"/>
        <color auto="1"/>
        <name val="Arial"/>
        <scheme val="none"/>
      </font>
      <numFmt numFmtId="3" formatCode="#,##0"/>
      <fill>
        <patternFill patternType="none">
          <fgColor indexed="64"/>
          <bgColor indexed="65"/>
        </patternFill>
      </fill>
      <border diagonalUp="0" diagonalDown="0">
        <left style="thin">
          <color indexed="64"/>
        </left>
        <right/>
        <top/>
        <bottom/>
        <vertical/>
        <horizontal/>
      </border>
    </dxf>
    <dxf>
      <font>
        <b/>
        <i val="0"/>
        <strike val="0"/>
        <condense val="0"/>
        <extend val="0"/>
        <outline val="0"/>
        <shadow val="0"/>
        <u val="none"/>
        <vertAlign val="baseline"/>
        <sz val="11"/>
        <color auto="1"/>
        <name val="Arial"/>
        <scheme val="none"/>
      </font>
      <numFmt numFmtId="3" formatCode="#,##0"/>
      <fill>
        <patternFill patternType="none">
          <fgColor indexed="64"/>
          <bgColor indexed="65"/>
        </patternFill>
      </fill>
    </dxf>
    <dxf>
      <font>
        <b/>
        <i val="0"/>
        <strike val="0"/>
        <condense val="0"/>
        <extend val="0"/>
        <outline val="0"/>
        <shadow val="0"/>
        <u val="none"/>
        <vertAlign val="baseline"/>
        <sz val="11"/>
        <color theme="1"/>
        <name val="Arial"/>
        <scheme val="none"/>
      </font>
      <fill>
        <patternFill patternType="none">
          <fgColor indexed="64"/>
          <bgColor indexed="65"/>
        </patternFill>
      </fill>
    </dxf>
    <dxf>
      <font>
        <b val="0"/>
        <i val="0"/>
        <strike val="0"/>
        <condense val="0"/>
        <extend val="0"/>
        <outline val="0"/>
        <shadow val="0"/>
        <u val="none"/>
        <vertAlign val="baseline"/>
        <sz val="11"/>
        <color theme="1"/>
        <name val="Arial"/>
        <scheme val="none"/>
      </font>
      <fill>
        <patternFill patternType="none">
          <fgColor indexed="64"/>
          <bgColor indexed="65"/>
        </patternFill>
      </fill>
    </dxf>
    <dxf>
      <font>
        <b val="0"/>
        <i val="0"/>
        <strike val="0"/>
        <condense val="0"/>
        <extend val="0"/>
        <outline val="0"/>
        <shadow val="0"/>
        <u val="none"/>
        <vertAlign val="baseline"/>
        <sz val="11"/>
        <color theme="1"/>
        <name val="Arial"/>
        <scheme val="none"/>
      </font>
    </dxf>
    <dxf>
      <font>
        <b/>
        <i val="0"/>
        <strike val="0"/>
        <condense val="0"/>
        <extend val="0"/>
        <outline val="0"/>
        <shadow val="0"/>
        <u val="none"/>
        <vertAlign val="baseline"/>
        <sz val="11"/>
        <color theme="0"/>
        <name val="Arial"/>
        <scheme val="none"/>
      </font>
      <numFmt numFmtId="3" formatCode="#,##0"/>
      <fill>
        <patternFill patternType="none">
          <fgColor indexed="64"/>
          <bgColor indexed="65"/>
        </patternFill>
      </fill>
      <alignment horizontal="left" vertical="center" textRotation="0" wrapText="1" indent="0" justifyLastLine="0" shrinkToFit="0" readingOrder="0"/>
      <protection locked="1" hidden="0"/>
    </dxf>
    <dxf>
      <font>
        <b/>
        <i val="0"/>
        <strike val="0"/>
        <condense val="0"/>
        <extend val="0"/>
        <outline val="0"/>
        <shadow val="0"/>
        <u val="none"/>
        <vertAlign val="baseline"/>
        <sz val="11"/>
        <color auto="1"/>
        <name val="Arial"/>
        <scheme val="none"/>
      </font>
      <numFmt numFmtId="166" formatCode="#,##0_ ;[Red]\-#,##0\ "/>
      <fill>
        <patternFill patternType="solid">
          <fgColor indexed="64"/>
          <bgColor theme="8"/>
        </patternFill>
      </fill>
      <alignment horizontal="right" vertical="bottom" textRotation="0" wrapText="0" indent="0" justifyLastLine="0" shrinkToFit="0" readingOrder="0"/>
    </dxf>
    <dxf>
      <font>
        <b/>
        <i val="0"/>
        <strike val="0"/>
        <condense val="0"/>
        <extend val="0"/>
        <outline val="0"/>
        <shadow val="0"/>
        <u val="none"/>
        <vertAlign val="baseline"/>
        <sz val="11"/>
        <color auto="1"/>
        <name val="Arial"/>
        <scheme val="none"/>
      </font>
      <numFmt numFmtId="166" formatCode="#,##0_ ;[Red]\-#,##0\ "/>
      <fill>
        <patternFill patternType="none">
          <fgColor indexed="64"/>
          <bgColor indexed="65"/>
        </patternFill>
      </fill>
      <alignment horizontal="right" vertical="bottom" textRotation="0" wrapText="0" indent="0" justifyLastLine="0" shrinkToFit="0" readingOrder="0"/>
    </dxf>
    <dxf>
      <font>
        <b/>
        <i val="0"/>
        <strike val="0"/>
        <condense val="0"/>
        <extend val="0"/>
        <outline val="0"/>
        <shadow val="0"/>
        <u val="none"/>
        <vertAlign val="baseline"/>
        <sz val="11"/>
        <color auto="1"/>
        <name val="Arial"/>
        <scheme val="none"/>
      </font>
      <numFmt numFmtId="166" formatCode="#,##0_ ;[Red]\-#,##0\ "/>
      <fill>
        <patternFill patternType="solid">
          <fgColor indexed="64"/>
          <bgColor theme="8" tint="0.79998168889431442"/>
        </patternFill>
      </fill>
      <alignment horizontal="right" vertical="bottom" textRotation="0" wrapText="0" indent="0" justifyLastLine="0" shrinkToFit="0" readingOrder="0"/>
    </dxf>
    <dxf>
      <font>
        <b/>
        <i val="0"/>
        <strike val="0"/>
        <condense val="0"/>
        <extend val="0"/>
        <outline val="0"/>
        <shadow val="0"/>
        <u val="none"/>
        <vertAlign val="baseline"/>
        <sz val="11"/>
        <color auto="1"/>
        <name val="Arial"/>
        <scheme val="none"/>
      </font>
      <numFmt numFmtId="166" formatCode="#,##0_ ;[Red]\-#,##0\ "/>
      <fill>
        <patternFill patternType="solid">
          <fgColor indexed="64"/>
          <bgColor theme="8" tint="0.79998168889431442"/>
        </patternFill>
      </fill>
    </dxf>
    <dxf>
      <font>
        <b/>
        <i val="0"/>
        <strike val="0"/>
        <condense val="0"/>
        <extend val="0"/>
        <outline val="0"/>
        <shadow val="0"/>
        <u val="none"/>
        <vertAlign val="baseline"/>
        <sz val="11"/>
        <color auto="1"/>
        <name val="Arial"/>
        <scheme val="none"/>
      </font>
      <numFmt numFmtId="166" formatCode="#,##0_ ;[Red]\-#,##0\ "/>
      <fill>
        <patternFill patternType="solid">
          <fgColor indexed="64"/>
          <bgColor theme="8" tint="0.79998168889431442"/>
        </patternFill>
      </fill>
    </dxf>
    <dxf>
      <font>
        <b val="0"/>
        <i val="0"/>
        <strike val="0"/>
        <condense val="0"/>
        <extend val="0"/>
        <outline val="0"/>
        <shadow val="0"/>
        <u val="none"/>
        <vertAlign val="baseline"/>
        <sz val="11"/>
        <color auto="1"/>
        <name val="Arial"/>
        <scheme val="none"/>
      </font>
      <numFmt numFmtId="3" formatCode="#,##0"/>
      <fill>
        <patternFill patternType="none">
          <fgColor indexed="64"/>
          <bgColor indexed="65"/>
        </patternFill>
      </fill>
      <alignment horizontal="right" vertical="bottom" textRotation="0" wrapText="0" indent="0" justifyLastLine="0" shrinkToFit="0" readingOrder="0"/>
      <border outline="0">
        <right style="thin">
          <color indexed="64"/>
        </right>
      </border>
    </dxf>
    <dxf>
      <font>
        <b val="0"/>
        <i val="0"/>
        <strike val="0"/>
        <condense val="0"/>
        <extend val="0"/>
        <outline val="0"/>
        <shadow val="0"/>
        <u val="none"/>
        <vertAlign val="baseline"/>
        <sz val="11"/>
        <color auto="1"/>
        <name val="Arial"/>
        <scheme val="none"/>
      </font>
      <alignment horizontal="right" vertical="bottom" textRotation="0" wrapText="0" indent="0" justifyLastLine="0" shrinkToFit="0" readingOrder="0"/>
    </dxf>
    <dxf>
      <font>
        <b val="0"/>
        <i val="0"/>
        <strike val="0"/>
        <condense val="0"/>
        <extend val="0"/>
        <outline val="0"/>
        <shadow val="0"/>
        <u val="none"/>
        <vertAlign val="baseline"/>
        <sz val="11"/>
        <color auto="1"/>
        <name val="Arial"/>
        <scheme val="none"/>
      </font>
      <numFmt numFmtId="3" formatCode="#,##0"/>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11"/>
        <color auto="1"/>
        <name val="Arial"/>
        <scheme val="none"/>
      </font>
      <numFmt numFmtId="3" formatCode="#,##0"/>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11"/>
        <color auto="1"/>
        <name val="Arial"/>
        <scheme val="none"/>
      </font>
      <numFmt numFmtId="3" formatCode="#,##0"/>
    </dxf>
    <dxf>
      <font>
        <b val="0"/>
        <i val="0"/>
        <strike val="0"/>
        <condense val="0"/>
        <extend val="0"/>
        <outline val="0"/>
        <shadow val="0"/>
        <u val="none"/>
        <vertAlign val="baseline"/>
        <sz val="11"/>
        <color auto="1"/>
        <name val="Arial"/>
        <scheme val="none"/>
      </font>
      <numFmt numFmtId="3" formatCode="#,##0"/>
    </dxf>
    <dxf>
      <font>
        <b val="0"/>
        <i val="0"/>
        <strike val="0"/>
        <condense val="0"/>
        <extend val="0"/>
        <outline val="0"/>
        <shadow val="0"/>
        <u val="none"/>
        <vertAlign val="baseline"/>
        <sz val="11"/>
        <color auto="1"/>
        <name val="Arial"/>
        <scheme val="none"/>
      </font>
      <numFmt numFmtId="4" formatCode="#,##0.00"/>
      <alignment horizontal="right" vertical="bottom" textRotation="0" wrapText="0" indent="0" justifyLastLine="0" shrinkToFit="0" readingOrder="0"/>
    </dxf>
    <dxf>
      <font>
        <b val="0"/>
        <i val="0"/>
        <strike val="0"/>
        <condense val="0"/>
        <extend val="0"/>
        <outline val="0"/>
        <shadow val="0"/>
        <u val="none"/>
        <vertAlign val="baseline"/>
        <sz val="11"/>
        <color auto="1"/>
        <name val="Arial"/>
        <scheme val="none"/>
      </font>
      <numFmt numFmtId="3" formatCode="#,##0"/>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11"/>
        <color auto="1"/>
        <name val="Arial"/>
        <scheme val="none"/>
      </font>
      <numFmt numFmtId="167" formatCode="#,##0_ ;\-#,##0\ "/>
      <alignment horizontal="right" vertical="bottom" textRotation="0" wrapText="0" indent="0" justifyLastLine="0" shrinkToFit="0" readingOrder="0"/>
    </dxf>
    <dxf>
      <font>
        <b val="0"/>
        <i val="0"/>
        <strike val="0"/>
        <condense val="0"/>
        <extend val="0"/>
        <outline val="0"/>
        <shadow val="0"/>
        <u val="none"/>
        <vertAlign val="baseline"/>
        <sz val="11"/>
        <color auto="1"/>
        <name val="Arial"/>
        <scheme val="none"/>
      </font>
      <numFmt numFmtId="167" formatCode="#,##0_ ;\-#,##0\ "/>
      <alignment horizontal="right" vertical="bottom" textRotation="0" wrapText="0" indent="0" justifyLastLine="0" shrinkToFit="0" readingOrder="0"/>
    </dxf>
    <dxf>
      <font>
        <b val="0"/>
        <i val="0"/>
        <strike val="0"/>
        <condense val="0"/>
        <extend val="0"/>
        <outline val="0"/>
        <shadow val="0"/>
        <u val="none"/>
        <vertAlign val="baseline"/>
        <sz val="11"/>
        <color auto="1"/>
        <name val="Arial"/>
        <scheme val="none"/>
      </font>
      <numFmt numFmtId="167" formatCode="#,##0_ ;\-#,##0\ "/>
      <alignment horizontal="right" vertical="bottom" textRotation="0" wrapText="0" indent="0" justifyLastLine="0" shrinkToFit="0" readingOrder="0"/>
    </dxf>
    <dxf>
      <font>
        <b/>
        <i val="0"/>
        <strike val="0"/>
        <condense val="0"/>
        <extend val="0"/>
        <outline val="0"/>
        <shadow val="0"/>
        <u val="none"/>
        <vertAlign val="baseline"/>
        <sz val="11"/>
        <color auto="1"/>
        <name val="Arial"/>
        <scheme val="none"/>
      </font>
      <numFmt numFmtId="3" formatCode="#,##0"/>
    </dxf>
    <dxf>
      <font>
        <b val="0"/>
        <i val="0"/>
        <strike val="0"/>
        <condense val="0"/>
        <extend val="0"/>
        <outline val="0"/>
        <shadow val="0"/>
        <u val="none"/>
        <vertAlign val="baseline"/>
        <sz val="11"/>
        <color auto="1"/>
        <name val="Arial"/>
        <scheme val="none"/>
      </font>
      <numFmt numFmtId="1" formatCode="0"/>
    </dxf>
    <dxf>
      <font>
        <strike val="0"/>
        <outline val="0"/>
        <shadow val="0"/>
        <u val="none"/>
        <vertAlign val="baseline"/>
        <color theme="0"/>
        <name val="Arial"/>
      </font>
      <fill>
        <patternFill patternType="none">
          <fgColor indexed="64"/>
          <bgColor auto="1"/>
        </patternFill>
      </fill>
      <alignment horizontal="left" vertical="center" textRotation="0" wrapText="1" indent="0" justifyLastLine="0" shrinkToFit="0" readingOrder="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Yhteenveto" displayName="Yhteenveto" ref="A5:R373" totalsRowShown="0" headerRowDxfId="179">
  <autoFilter ref="A5:R373" xr:uid="{00000000-0009-0000-0100-000001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filterColumn colId="15" hiddenButton="1"/>
    <filterColumn colId="16" hiddenButton="1"/>
    <filterColumn colId="17" hiddenButton="1"/>
  </autoFilter>
  <tableColumns count="18">
    <tableColumn id="1" xr3:uid="{00000000-0010-0000-0000-000001000000}" name="Kuntanumero" dataDxfId="178"/>
    <tableColumn id="2" xr3:uid="{00000000-0010-0000-0000-000002000000}" name="Kunta" dataDxfId="177"/>
    <tableColumn id="3" xr3:uid="{00000000-0010-0000-0000-000003000000}" name="Asukasmäärä 31.12.2025" dataDxfId="176"/>
    <tableColumn id="4" xr3:uid="{00000000-0010-0000-0000-000004000000}" name="Ikärakenne, laskennallinen kustannus" dataDxfId="175"/>
    <tableColumn id="6" xr3:uid="{00000000-0010-0000-0000-000006000000}" name="Muut laskennalliset kustannukset " dataDxfId="174"/>
    <tableColumn id="7" xr3:uid="{00000000-0010-0000-0000-000007000000}" name="Laskennalliset kustannukset yhteensä" dataDxfId="173"/>
    <tableColumn id="8" xr3:uid="{00000000-0010-0000-0000-000008000000}" name="Omarahoitusosuus, €/as" dataDxfId="172"/>
    <tableColumn id="9" xr3:uid="{00000000-0010-0000-0000-000009000000}" name="Omarahoitusosuus, €" dataDxfId="171"/>
    <tableColumn id="10" xr3:uid="{00000000-0010-0000-0000-00000A000000}" name="Valtionosuus omarahoitusosuuden jälkeen (välisumma)" dataDxfId="170"/>
    <tableColumn id="11" xr3:uid="{00000000-0010-0000-0000-00000B000000}" name="Lisäosat yhteensä" dataDxfId="169"/>
    <tableColumn id="12" xr3:uid="{00000000-0010-0000-0000-00000C000000}" name="Valtionosuuteen tehtävät vähennykset ja lisäykset, netto" dataDxfId="168"/>
    <tableColumn id="13" xr3:uid="{00000000-0010-0000-0000-00000D000000}" name="Valtionosuus ennen verotuloihin perustuvaa valtionosuuden tasausta" dataDxfId="167"/>
    <tableColumn id="14" xr3:uid="{00000000-0010-0000-0000-00000E000000}" name="Verotuloihin perustuva valtionosuuden tasaus" dataDxfId="166"/>
    <tableColumn id="15" xr3:uid="{00000000-0010-0000-0000-00000F000000}" name="Kunnan  peruspalvelujen valtionosuus " dataDxfId="165"/>
    <tableColumn id="5" xr3:uid="{00000000-0010-0000-0000-000005000000}" name="Veroperustemuutoksista johtuvien veromenetysten korvaus" dataDxfId="164"/>
    <tableColumn id="20" xr3:uid="{00000000-0010-0000-0000-000014000000}" name="Valtionosuudet ja veromenetysten korvaukset, yhteensä" dataDxfId="163"/>
    <tableColumn id="16" xr3:uid="{00000000-0010-0000-0000-000010000000}" name="Kotikuntakorvaus, netto" dataDxfId="162"/>
    <tableColumn id="18" xr3:uid="{00000000-0010-0000-0000-000012000000}" name="VM maksatus (valtionosuus + verokomp. + kotikuntakorv.)" dataDxfId="161">
      <calculatedColumnFormula>N6+Q6+P6</calculatedColumnFormula>
    </tableColumn>
  </tableColumns>
  <tableStyleInfo name="TableStyleLight13" showFirstColumn="0" showLastColumn="0" showRowStripes="0"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09000000}" name="Tasaus" displayName="Tasaus" ref="A10:N303" totalsRowShown="0" headerRowDxfId="38" tableBorderDxfId="37">
  <autoFilter ref="A10:N303" xr:uid="{00000000-0009-0000-0100-00000C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autoFilter>
  <tableColumns count="14">
    <tableColumn id="1" xr3:uid="{00000000-0010-0000-0900-000001000000}" name="Kunta-numero" dataDxfId="36"/>
    <tableColumn id="2" xr3:uid="{00000000-0010-0000-0900-000002000000}" name="Kunta" dataDxfId="35"/>
    <tableColumn id="3" xr3:uid="{00000000-0010-0000-0900-000003000000}" name="Asukasluku 31.12.2024" dataDxfId="34"/>
    <tableColumn id="7" xr3:uid="{00000000-0010-0000-0900-000007000000}" name="Tuloveroprosentti 2025" dataDxfId="33">
      <calculatedColumnFormula>#REF!-12.64</calculatedColumnFormula>
    </tableColumn>
    <tableColumn id="5" xr3:uid="{00000000-0010-0000-0900-000005000000}" name="Kunnallisvero (maksuunpantu), €" dataDxfId="32"/>
    <tableColumn id="6" xr3:uid="{00000000-0010-0000-0900-000006000000}" name="Verotettava tulo (kunnallisvero), €" dataDxfId="31"/>
    <tableColumn id="8" xr3:uid="{00000000-0010-0000-0900-000008000000}" name="Laskennallinen kunnallisvero, €" dataDxfId="30"/>
    <tableColumn id="9" xr3:uid="{00000000-0010-0000-0900-000009000000}" name="Maksettava yhteisövero, €" dataDxfId="29"/>
    <tableColumn id="10" xr3:uid="{00000000-0010-0000-0900-00000A000000}" name="Laskennallinen kiinteistövero, €" dataDxfId="28"/>
    <tableColumn id="11" xr3:uid="{00000000-0010-0000-0900-00000B000000}" name="Laskennallinen verotulo yhteensä, €" dataDxfId="27"/>
    <tableColumn id="12" xr3:uid="{00000000-0010-0000-0900-00000C000000}" name="Laskennallinen verotulo yhteensä, €/asukas (=tasausraja)" dataDxfId="26"/>
    <tableColumn id="13" xr3:uid="{00000000-0010-0000-0900-00000D000000}" name="Erotus = tasausraja - laskennallinen verotulo, €/asukas" dataDxfId="25"/>
    <tableColumn id="16" xr3:uid="{00000000-0010-0000-0900-000010000000}" name="Tasaus,  €/asukas" dataDxfId="24"/>
    <tableColumn id="17" xr3:uid="{00000000-0010-0000-0900-000011000000}" name="Tasaus, €" dataDxfId="23"/>
  </tableColumns>
  <tableStyleInfo name="TableStyleLight13"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000000-000C-0000-FFFF-FFFF0A000000}" name="Verokompensaatiot" displayName="Verokompensaatiot" ref="A3:H296" totalsRowShown="0" headerRowDxfId="22" dataDxfId="21" tableBorderDxfId="20">
  <tableColumns count="8">
    <tableColumn id="1" xr3:uid="{00000000-0010-0000-0A00-000001000000}" name="Kunta-numero" dataDxfId="19"/>
    <tableColumn id="2" xr3:uid="{00000000-0010-0000-0A00-000002000000}" name="Kunta" dataDxfId="18"/>
    <tableColumn id="4" xr3:uid="{00000000-0010-0000-0A00-000004000000}" name="Korvaukset vuosilta 2010-2023, €" dataDxfId="17"/>
    <tableColumn id="6" xr3:uid="{00000000-0010-0000-0A00-000006000000}" name="Veromenetysten korvaus 2024" dataDxfId="16"/>
    <tableColumn id="7" xr3:uid="{00000000-0010-0000-0A00-000007000000}" name="Veromenetysten korvaus 2025" dataDxfId="15"/>
    <tableColumn id="3" xr3:uid="{82260588-9875-4762-82D3-189BF25B9F27}" name="Veromenetysten korvaus 2026" dataDxfId="14"/>
    <tableColumn id="8" xr3:uid="{7F9221FA-3A4A-452A-A92D-657221C5FC29}" name="Veromenetysten korvaus 2027" dataDxfId="13"/>
    <tableColumn id="5" xr3:uid="{00000000-0010-0000-0A00-000005000000}" name="Veromenetysten korvaus 2010-2025 yhteensä, €" dataDxfId="12">
      <calculatedColumnFormula>Verokompensaatiot[[#This Row],[Korvaukset vuosilta 2010-2023, €]]+Verokompensaatiot[[#This Row],[Veromenetysten korvaus 2024]]</calculatedColumnFormula>
    </tableColumn>
  </tableColumns>
  <tableStyleInfo name="TableStyleLight13"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0B000000}" name="Kotikuntakorvaukset" displayName="Kotikuntakorvaukset" ref="A6:F375" totalsRowShown="0" headerRowDxfId="11" dataDxfId="10">
  <autoFilter ref="A6:F375" xr:uid="{00000000-0009-0000-0100-000010000000}">
    <filterColumn colId="0" hiddenButton="1"/>
    <filterColumn colId="1" hiddenButton="1"/>
    <filterColumn colId="2" hiddenButton="1"/>
    <filterColumn colId="3" hiddenButton="1"/>
    <filterColumn colId="4" hiddenButton="1"/>
    <filterColumn colId="5" hiddenButton="1"/>
  </autoFilter>
  <tableColumns count="6">
    <tableColumn id="1" xr3:uid="{00000000-0010-0000-0B00-000001000000}" name="Kuntanumero /opetuksen järjestäjän tunnus" dataDxfId="9"/>
    <tableColumn id="2" xr3:uid="{00000000-0010-0000-0B00-000002000000}" name="Kunta /opetuksen järjestäjä" dataDxfId="8"/>
    <tableColumn id="4" xr3:uid="{00000000-0010-0000-0B00-000004000000}" name="Kotikuntakorvaukset, tulot" dataDxfId="7"/>
    <tableColumn id="5" xr3:uid="{00000000-0010-0000-0B00-000005000000}" name="Alv" dataDxfId="6"/>
    <tableColumn id="6" xr3:uid="{00000000-0010-0000-0B00-000006000000}" name="Kotikuntakorvaukset, menot" dataDxfId="5"/>
    <tableColumn id="7" xr3:uid="{00000000-0010-0000-0B00-000007000000}" name="Kotikuntakorvaukset, netto" dataDxfId="4">
      <calculatedColumnFormula>C7+D7-E7</calculatedColumnFormula>
    </tableColumn>
  </tableColumns>
  <tableStyleInfo name="TableStyleLight13"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0000000-000C-0000-FFFF-FFFF0C000000}" name="Taulukko10" displayName="Taulukko10" ref="A4:B4" headerRowCount="0" totalsRowShown="0">
  <tableColumns count="2">
    <tableColumn id="1" xr3:uid="{00000000-0010-0000-0C00-000001000000}" name="Sarake1" headerRowDxfId="3" dataDxfId="2"/>
    <tableColumn id="2" xr3:uid="{00000000-0010-0000-0C00-000002000000}" name="Sarake2" headerRowDxfId="1" dataDxfId="0"/>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Ikärakenne" displayName="Ikärakenne" ref="A5:P298" totalsRowShown="0" headerRowDxfId="160" dataDxfId="159">
  <tableColumns count="16">
    <tableColumn id="1" xr3:uid="{00000000-0010-0000-0100-000001000000}" name="Kunta-numero" dataDxfId="158"/>
    <tableColumn id="2" xr3:uid="{00000000-0010-0000-0100-000002000000}" name="Kunta" dataDxfId="157"/>
    <tableColumn id="8" xr3:uid="{00000000-0010-0000-0100-000008000000}" name="Yhteensä" dataDxfId="156"/>
    <tableColumn id="3" xr3:uid="{00000000-0010-0000-0100-000003000000}" name="0–5-vuotiaat" dataDxfId="155"/>
    <tableColumn id="4" xr3:uid="{00000000-0010-0000-0100-000004000000}" name="6 vuotiaat" dataDxfId="154"/>
    <tableColumn id="5" xr3:uid="{00000000-0010-0000-0100-000005000000}" name="7–12-vuotiaat" dataDxfId="153"/>
    <tableColumn id="6" xr3:uid="{00000000-0010-0000-0100-000006000000}" name="13–15-vuotiaat" dataDxfId="152"/>
    <tableColumn id="7" xr3:uid="{00000000-0010-0000-0100-000007000000}" name="16 vuotta täyttäneet" dataDxfId="151"/>
    <tableColumn id="12" xr3:uid="{00000000-0010-0000-0100-00000C000000}" name="18–64-vuotiaat" dataDxfId="150"/>
    <tableColumn id="13" xr3:uid="{00000000-0010-0000-0100-00000D000000}" name="Ikä 0–5" dataDxfId="149"/>
    <tableColumn id="14" xr3:uid="{00000000-0010-0000-0100-00000E000000}" name="Ikä 6" dataDxfId="148"/>
    <tableColumn id="15" xr3:uid="{00000000-0010-0000-0100-00000F000000}" name="Ikä 7–12" dataDxfId="147"/>
    <tableColumn id="16" xr3:uid="{00000000-0010-0000-0100-000010000000}" name="Ikä 13–15" dataDxfId="146"/>
    <tableColumn id="17" xr3:uid="{00000000-0010-0000-0100-000011000000}" name="Ikä 16+" dataDxfId="145"/>
    <tableColumn id="9" xr3:uid="{00000000-0010-0000-0100-000009000000}" name="Ikä 18-64" dataDxfId="144"/>
    <tableColumn id="22" xr3:uid="{00000000-0010-0000-0100-000016000000}" name="Laskennalliset kustannukset, IKÄRAKENNE yhteensä, €" dataDxfId="143"/>
  </tableColumns>
  <tableStyleInfo name="TableStyleLight13"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2000000}" name="Ikäryhmähinnat" displayName="Ikäryhmähinnat" ref="J2:O3" totalsRowShown="0" headerRowDxfId="142" dataDxfId="141" tableBorderDxfId="140" dataCellStyle="Pilkku">
  <tableColumns count="6">
    <tableColumn id="1" xr3:uid="{00000000-0010-0000-0200-000001000000}" name="Ikä 0–5" dataDxfId="139" dataCellStyle="Pilkku"/>
    <tableColumn id="2" xr3:uid="{00000000-0010-0000-0200-000002000000}" name="Ikä 6" dataDxfId="138" dataCellStyle="Pilkku"/>
    <tableColumn id="3" xr3:uid="{00000000-0010-0000-0200-000003000000}" name="Ikä 7–12" dataDxfId="137" dataCellStyle="Pilkku"/>
    <tableColumn id="4" xr3:uid="{00000000-0010-0000-0200-000004000000}" name="Ikä 13–15" dataDxfId="136" dataCellStyle="Pilkku"/>
    <tableColumn id="5" xr3:uid="{00000000-0010-0000-0200-000005000000}" name="Ikä 16+" dataDxfId="135" dataCellStyle="Pilkku"/>
    <tableColumn id="6" xr3:uid="{00000000-0010-0000-0200-000006000000}" name="Ikä 18-64" dataDxfId="134" dataCellStyle="Pilkku"/>
  </tableColumns>
  <tableStyleInfo name="TableStyleLight11"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3000000}" name="Muut" displayName="Muut" ref="A11:AD304" totalsRowShown="0" headerRowDxfId="133" dataDxfId="132" tableBorderDxfId="131">
  <tableColumns count="30">
    <tableColumn id="1" xr3:uid="{00000000-0010-0000-0300-000001000000}" name="Kuntanumero" dataDxfId="130"/>
    <tableColumn id="2" xr3:uid="{00000000-0010-0000-0300-000002000000}" name="Kunta" dataDxfId="129"/>
    <tableColumn id="3" xr3:uid="{00000000-0010-0000-0300-000003000000}" name="Asukasmäärä 31.12.2025" dataDxfId="128">
      <calculatedColumnFormula>INDEX('Lask. kustannukset IKÄRAKENNE'!C$7:C$298,MATCH('Lask. kustannukset MUUT'!$A$13:$A$304,'Lask. kustannukset IKÄRAKENNE'!$A$7:$A$298,0),1,1)</calculatedColumnFormula>
    </tableColumn>
    <tableColumn id="5" xr3:uid="{00000000-0010-0000-0300-000005000000}" name="Työttömät työnhakijat 2025" dataDxfId="127"/>
    <tableColumn id="6" xr3:uid="{00000000-0010-0000-0300-000006000000}" name="Työvoima 2025" dataDxfId="126"/>
    <tableColumn id="7" xr3:uid="{00000000-0010-0000-0300-000007000000}" name="Keskim. työttömyysaste 2025, %" dataDxfId="125">
      <calculatedColumnFormula>D12/E12</calculatedColumnFormula>
    </tableColumn>
    <tableColumn id="8" xr3:uid="{00000000-0010-0000-0300-000008000000}" name="Työttömyyskerroin" dataDxfId="124">
      <calculatedColumnFormula>F12/$F$12</calculatedColumnFormula>
    </tableColumn>
    <tableColumn id="9" xr3:uid="{00000000-0010-0000-0300-000009000000}" name="Kieliasema" dataDxfId="123"/>
    <tableColumn id="10" xr3:uid="{00000000-0010-0000-0300-00000A000000}" name="Ruotsinkielisten määrä 31.12.2025" dataDxfId="122"/>
    <tableColumn id="11" xr3:uid="{00000000-0010-0000-0300-00000B000000}" name="Vieraskielisten määrä 31.12.2025" dataDxfId="121"/>
    <tableColumn id="14" xr3:uid="{00000000-0010-0000-0300-00000E000000}" name="Maapinta-ala km2, 31.12.2025" dataDxfId="120"/>
    <tableColumn id="15" xr3:uid="{00000000-0010-0000-0300-00000F000000}" name="Asukastiehys 2025" dataDxfId="119">
      <calculatedColumnFormula>C12/K12</calculatedColumnFormula>
    </tableColumn>
    <tableColumn id="16" xr3:uid="{00000000-0010-0000-0300-000010000000}" name="Asukastiheyskerroin (maks kerroin x20)" dataDxfId="118">
      <calculatedColumnFormula>$L$12/L12</calculatedColumnFormula>
    </tableColumn>
    <tableColumn id="17" xr3:uid="{00000000-0010-0000-0300-000011000000}" name="Saaristoasema" dataDxfId="117"/>
    <tableColumn id="18" xr3:uid="{00000000-0010-0000-0300-000012000000}" name="Saaristoväestö 2024" dataDxfId="116"/>
    <tableColumn id="19" xr3:uid="{00000000-0010-0000-0300-000013000000}" name="30 - 54 v. väestö 31.12.2025" dataDxfId="115"/>
    <tableColumn id="20" xr3:uid="{00000000-0010-0000-0300-000014000000}" name="30 - 54 v. ilman tutkintoa 31.12.2024" dataDxfId="114"/>
    <tableColumn id="21" xr3:uid="{00000000-0010-0000-0300-000015000000}" name="Koulutustausta, ilman tutkintoa osuus " dataDxfId="113"/>
    <tableColumn id="22" xr3:uid="{00000000-0010-0000-0300-000016000000}" name="Koulutustausta-kerroin " dataDxfId="112">
      <calculatedColumnFormula>R12-$S$10</calculatedColumnFormula>
    </tableColumn>
    <tableColumn id="13" xr3:uid="{00000000-0010-0000-0300-00000D000000}" name="Työttömät ja palveluissa olevat 2025" dataDxfId="111"/>
    <tableColumn id="24" xr3:uid="{00000000-0010-0000-0300-000018000000}" name="Työttömyysaste" dataDxfId="110"/>
    <tableColumn id="25" xr3:uid="{00000000-0010-0000-0300-000019000000}" name="Kaksikielisyys I (koko väestö)" dataDxfId="109"/>
    <tableColumn id="26" xr3:uid="{00000000-0010-0000-0300-00001A000000}" name="Kaksikielisyys II, (ruotsink.)" dataDxfId="108"/>
    <tableColumn id="27" xr3:uid="{00000000-0010-0000-0300-00001B000000}" name="Vieraskielisyys" dataDxfId="107"/>
    <tableColumn id="28" xr3:uid="{00000000-0010-0000-0300-00001C000000}" name="Asukastiheys" dataDxfId="106"/>
    <tableColumn id="29" xr3:uid="{00000000-0010-0000-0300-00001D000000}" name="Saaristo" dataDxfId="105"/>
    <tableColumn id="30" xr3:uid="{00000000-0010-0000-0300-00001E000000}" name="Saaristo-osakunta" dataDxfId="104"/>
    <tableColumn id="31" xr3:uid="{00000000-0010-0000-0300-00001F000000}" name="Koulutustausta" dataDxfId="103"/>
    <tableColumn id="23" xr3:uid="{00000000-0010-0000-0300-000017000000}" name="Työttömät ja palveluissa olevat " dataDxfId="102"/>
    <tableColumn id="33" xr3:uid="{00000000-0010-0000-0300-000021000000}" name="Muut lask. kustannukset yhteensä" dataDxfId="101"/>
  </tableColumns>
  <tableStyleInfo name="TableStyleLight13"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4000000}" name="Selite" displayName="Selite" ref="A4:B8" totalsRowShown="0" headerRowDxfId="100">
  <autoFilter ref="A4:B8" xr:uid="{00000000-0009-0000-0100-000005000000}">
    <filterColumn colId="0" hiddenButton="1"/>
    <filterColumn colId="1" hiddenButton="1"/>
  </autoFilter>
  <tableColumns count="2">
    <tableColumn id="1" xr3:uid="{00000000-0010-0000-0400-000001000000}" name="Kieliasema:" dataDxfId="99"/>
    <tableColumn id="2" xr3:uid="{00000000-0010-0000-0400-000002000000}" name="Saaristoasema:"/>
  </tableColumns>
  <tableStyleInfo name="TableStyleLight13"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05000000}" name="Kriteerihinnat" displayName="Kriteerihinnat" ref="U5:AC6" totalsRowShown="0" headerRowDxfId="98" dataDxfId="97" tableBorderDxfId="96">
  <tableColumns count="9">
    <tableColumn id="1" xr3:uid="{00000000-0010-0000-0500-000001000000}" name="Työttömyysaste" dataDxfId="95"/>
    <tableColumn id="2" xr3:uid="{00000000-0010-0000-0500-000002000000}" name="Kaksikielisyys I (koko väestö)" dataDxfId="94"/>
    <tableColumn id="3" xr3:uid="{00000000-0010-0000-0500-000003000000}" name="Kaksikielisyys II, (ruotsink.)" dataDxfId="93"/>
    <tableColumn id="4" xr3:uid="{00000000-0010-0000-0500-000004000000}" name="Vieraskielisyys" dataDxfId="92"/>
    <tableColumn id="5" xr3:uid="{00000000-0010-0000-0500-000005000000}" name="Asukastiheys" dataDxfId="91"/>
    <tableColumn id="6" xr3:uid="{00000000-0010-0000-0500-000006000000}" name="Saaristo" dataDxfId="90"/>
    <tableColumn id="7" xr3:uid="{00000000-0010-0000-0500-000007000000}" name="Saaristo-osakunta" dataDxfId="89"/>
    <tableColumn id="8" xr3:uid="{00000000-0010-0000-0500-000008000000}" name="Koulutustausta" dataDxfId="88"/>
    <tableColumn id="9" xr3:uid="{00000000-0010-0000-0500-000009000000}" name="Työttömät ja palveluissa olevat" dataDxfId="87"/>
  </tableColumns>
  <tableStyleInfo name="TableStyleLight11"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06000000}" name="Lisäosat" displayName="Lisäosat" ref="A6:U299" totalsRowShown="0" headerRowDxfId="86" tableBorderDxfId="85">
  <autoFilter ref="A6:U299" xr:uid="{00000000-0009-0000-0100-000007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filterColumn colId="15" hiddenButton="1"/>
    <filterColumn colId="16" hiddenButton="1"/>
    <filterColumn colId="17" hiddenButton="1"/>
    <filterColumn colId="18" hiddenButton="1"/>
    <filterColumn colId="19" hiddenButton="1"/>
    <filterColumn colId="20" hiddenButton="1"/>
  </autoFilter>
  <tableColumns count="21">
    <tableColumn id="1" xr3:uid="{00000000-0010-0000-0600-000001000000}" name="Kunta-numero" dataDxfId="84"/>
    <tableColumn id="2" xr3:uid="{00000000-0010-0000-0600-000002000000}" name="Kunta" dataDxfId="83"/>
    <tableColumn id="3" xr3:uid="{00000000-0010-0000-0600-000003000000}" name="Asukasmäärä 31.12.2025" dataDxfId="82"/>
    <tableColumn id="4" xr3:uid="{00000000-0010-0000-0600-000004000000}" name="Syrjäisyysluku (tiestö) 2023-2027" dataDxfId="81"/>
    <tableColumn id="5" xr3:uid="{00000000-0010-0000-0600-000005000000}" name="Saamen kotiseutu, 1 = kyllä 0 = ei" dataDxfId="80"/>
    <tableColumn id="6" xr3:uid="{00000000-0010-0000-0600-000006000000}" name="Saamenkielisen väestön määrä 31.12.2025" dataDxfId="79"/>
    <tableColumn id="7" xr3:uid="{00000000-0010-0000-0600-000007000000}" name="Saamenkielisen väestön osuus, %" dataDxfId="78"/>
    <tableColumn id="8" xr3:uid="{00000000-0010-0000-0600-000008000000}" name="Työpaikat 2023" dataDxfId="77"/>
    <tableColumn id="9" xr3:uid="{00000000-0010-0000-0600-000009000000}" name="Työlliset 2023" dataDxfId="76"/>
    <tableColumn id="10" xr3:uid="{00000000-0010-0000-0600-00000A000000}" name="Työpaikkaomavaraisuus 2023" dataDxfId="75"/>
    <tableColumn id="16" xr3:uid="{00000000-0010-0000-0600-000010000000}" name="Työpaikkaomavaraisuuskerroin" dataDxfId="74"/>
    <tableColumn id="17" xr3:uid="{00000000-0010-0000-0600-000011000000}" name="HYTE-kerroin (sis. Kulttuurihyte)" dataDxfId="73"/>
    <tableColumn id="21" xr3:uid="{00000000-0010-0000-0600-000015000000}" name="Hyte-kertoimen väestöpainotus" dataDxfId="72">
      <calculatedColumnFormula>Lisäosat[[#This Row],[HYTE-kerroin (sis. Kulttuurihyte)]]*Lisäosat[[#This Row],[Asukasmäärä 31.12.2025]]</calculatedColumnFormula>
    </tableColumn>
    <tableColumn id="20" xr3:uid="{00000000-0010-0000-0600-000014000000}" name="Väestöllä painotettu HYTE-kerroin" dataDxfId="71"/>
    <tableColumn id="11" xr3:uid="{00000000-0010-0000-0600-00000B000000}" name="Positiivinen väestön kasvu 2021-2023" dataDxfId="70"/>
    <tableColumn id="12" xr3:uid="{00000000-0010-0000-0600-00000C000000}" name="Syrjäisyys" dataDxfId="69"/>
    <tableColumn id="13" xr3:uid="{00000000-0010-0000-0600-00000D000000}" name="Saamen kotiseutu" dataDxfId="68"/>
    <tableColumn id="14" xr3:uid="{00000000-0010-0000-0600-00000E000000}" name="Työpaikkaomavaraisuus " dataDxfId="67"/>
    <tableColumn id="19" xr3:uid="{00000000-0010-0000-0600-000013000000}" name="HYTE-kerroin " dataDxfId="66"/>
    <tableColumn id="18" xr3:uid="{00000000-0010-0000-0600-000012000000}" name="Väestön kasvu" dataDxfId="65"/>
    <tableColumn id="15" xr3:uid="{00000000-0010-0000-0600-00000F000000}" name="Yhteensä" dataDxfId="64"/>
  </tableColumns>
  <tableStyleInfo name="TableStyleLight13"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07000000}" name="Lisäosahinnat" displayName="Lisäosahinnat" ref="P2:T3" totalsRowShown="0" headerRowDxfId="63" dataDxfId="62" tableBorderDxfId="61">
  <autoFilter ref="P2:T3" xr:uid="{00000000-0009-0000-0100-000008000000}">
    <filterColumn colId="0" hiddenButton="1"/>
    <filterColumn colId="1" hiddenButton="1"/>
    <filterColumn colId="2" hiddenButton="1"/>
    <filterColumn colId="3" hiddenButton="1"/>
    <filterColumn colId="4" hiddenButton="1"/>
  </autoFilter>
  <tableColumns count="5">
    <tableColumn id="1" xr3:uid="{00000000-0010-0000-0700-000001000000}" name="Syrjäisyys" dataDxfId="60"/>
    <tableColumn id="2" xr3:uid="{00000000-0010-0000-0700-000002000000}" name="Saamen kotiseutu" dataDxfId="59"/>
    <tableColumn id="3" xr3:uid="{00000000-0010-0000-0700-000003000000}" name="Työpaikkaomavaraisuus" dataDxfId="58"/>
    <tableColumn id="4" xr3:uid="{00000000-0010-0000-0700-000004000000}" name="HYTE-kerroin" dataDxfId="57"/>
    <tableColumn id="5" xr3:uid="{00000000-0010-0000-0700-000005000000}" name="Väestön kasvu" dataDxfId="56"/>
  </tableColumns>
  <tableStyleInfo name="TableStyleLight11"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08000000}" name="LisäyksetVähennykset" displayName="LisäyksetVähennykset" ref="A3:P296" totalsRowShown="0" headerRowDxfId="55">
  <tableColumns count="16">
    <tableColumn id="1" xr3:uid="{00000000-0010-0000-0800-000001000000}" name="Kunta-numero" dataDxfId="54"/>
    <tableColumn id="2" xr3:uid="{00000000-0010-0000-0800-000002000000}" name="Kunta" dataDxfId="53"/>
    <tableColumn id="21" xr3:uid="{00000000-0010-0000-0800-000015000000}" name="Kuntien yhdistymisavustus (-0,98 €/as)" dataDxfId="52"/>
    <tableColumn id="4" xr3:uid="{00000000-0010-0000-0800-000004000000}" name="Harkinnanvaraisten avustusten vähennys (-1,78 €/as)" dataDxfId="51"/>
    <tableColumn id="5" xr3:uid="{00000000-0010-0000-0800-000005000000}" name="Kriisikuntien harkinnanvarainen yhdistymisavustus (-0,98 €/as)" dataDxfId="50"/>
    <tableColumn id="7" xr3:uid="{00000000-0010-0000-0800-000007000000}" name="Aloittavien koulujen rahoitukseen liittyvä vähennys (-0,01 €/as)" dataDxfId="49"/>
    <tableColumn id="11" xr3:uid="{00000000-0010-0000-0800-00000B000000}" name="Kumulatiivinen verotuloihin perustuvan tasauksen muutoksen neutralisointi" dataDxfId="48"/>
    <tableColumn id="12" xr3:uid="{00000000-0010-0000-0800-00000C000000}" name="Kunnan rahoitusosuus perustoimeentulotuesta" dataDxfId="47"/>
    <tableColumn id="17" xr3:uid="{00000000-0010-0000-0800-000011000000}" name="Sote-uudistuksen muutosrajoitin" dataDxfId="46"/>
    <tableColumn id="16" xr3:uid="{00000000-0010-0000-0800-000010000000}" name="Sote-uudistuksen järjestelmämuutoksen tasaus vuodelle 2027" dataDxfId="45"/>
    <tableColumn id="6" xr3:uid="{00000000-0010-0000-0800-000006000000}" name="Jälkikäteistarkistuksesta johtuva valtionosuuden  lisäsiirtotarve vuodelta 2023, 501 milj. € (1/3)" dataDxfId="44"/>
    <tableColumn id="8" xr3:uid="{00000000-0010-0000-0800-000008000000}" name="Määräaikaisen v 2024 tehdyn lisäyksen takaisinperintä (1/3)" dataDxfId="43"/>
    <tableColumn id="3" xr3:uid="{00000000-0010-0000-0800-000003000000}" name="Valtionosuusjärjestelmän säästö (Lisätoimet 2025), -2%" dataDxfId="42">
      <calculatedColumnFormula>SUM(M5:M296)</calculatedColumnFormula>
    </tableColumn>
    <tableColumn id="10" xr3:uid="{00000000-0010-0000-0800-00000A000000}" name="Määräaikainen vähennys tehtävien vähentämiseen liittyen" dataDxfId="41">
      <calculatedColumnFormula>SUM(N5:N296)</calculatedColumnFormula>
    </tableColumn>
    <tableColumn id="9" xr3:uid="{00000000-0010-0000-0800-000009000000}" name="TE25: Kunnan työttömyysetuuksien rahoitusvastuun laajentamisen korvaus" dataDxfId="40"/>
    <tableColumn id="20" xr3:uid="{00000000-0010-0000-0800-000014000000}" name="Lisäykset ja vähennykset nettosumma" dataDxfId="39"/>
  </tableColumns>
  <tableStyleInfo name="TableStyleLight13" showFirstColumn="0" showLastColumn="0" showRowStripes="1" showColumnStripes="0"/>
</table>
</file>

<file path=xl/theme/theme1.xml><?xml version="1.0" encoding="utf-8"?>
<a:theme xmlns:a="http://schemas.openxmlformats.org/drawingml/2006/main" name="Office-teema">
  <a:themeElements>
    <a:clrScheme name="VM2019">
      <a:dk1>
        <a:sysClr val="windowText" lastClr="000000"/>
      </a:dk1>
      <a:lt1>
        <a:sysClr val="window" lastClr="FFFFFF"/>
      </a:lt1>
      <a:dk2>
        <a:srgbClr val="365ABD"/>
      </a:dk2>
      <a:lt2>
        <a:srgbClr val="E7E6E6"/>
      </a:lt2>
      <a:accent1>
        <a:srgbClr val="365ABD"/>
      </a:accent1>
      <a:accent2>
        <a:srgbClr val="1B365D"/>
      </a:accent2>
      <a:accent3>
        <a:srgbClr val="A34E96"/>
      </a:accent3>
      <a:accent4>
        <a:srgbClr val="479A36"/>
      </a:accent4>
      <a:accent5>
        <a:srgbClr val="728CD1"/>
      </a:accent5>
      <a:accent6>
        <a:srgbClr val="6D6E71"/>
      </a:accent6>
      <a:hlink>
        <a:srgbClr val="0563C1"/>
      </a:hlink>
      <a:folHlink>
        <a:srgbClr val="954F72"/>
      </a:folHlink>
    </a:clrScheme>
    <a:fontScheme name="VM2019">
      <a:majorFont>
        <a:latin typeface="Arial Narrow"/>
        <a:ea typeface=""/>
        <a:cs typeface=""/>
      </a:majorFont>
      <a:minorFont>
        <a:latin typeface="Arial"/>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table" Target="../tables/table13.xml"/><Relationship Id="rId2" Type="http://schemas.openxmlformats.org/officeDocument/2006/relationships/table" Target="../tables/table12.xml"/><Relationship Id="rId1"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table" Target="../tables/table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table" Target="../tables/table5.xml"/><Relationship Id="rId2" Type="http://schemas.openxmlformats.org/officeDocument/2006/relationships/table" Target="../tables/table4.xml"/><Relationship Id="rId1" Type="http://schemas.openxmlformats.org/officeDocument/2006/relationships/printerSettings" Target="../printerSettings/printerSettings4.bin"/><Relationship Id="rId4" Type="http://schemas.openxmlformats.org/officeDocument/2006/relationships/table" Target="../tables/table6.xml"/></Relationships>
</file>

<file path=xl/worksheets/_rels/sheet5.xml.rels><?xml version="1.0" encoding="UTF-8" standalone="yes"?>
<Relationships xmlns="http://schemas.openxmlformats.org/package/2006/relationships"><Relationship Id="rId3" Type="http://schemas.openxmlformats.org/officeDocument/2006/relationships/table" Target="../tables/table8.xml"/><Relationship Id="rId2" Type="http://schemas.openxmlformats.org/officeDocument/2006/relationships/table" Target="../tables/table7.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table" Target="../tables/table9.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table" Target="../tables/table10.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table" Target="../tables/table11.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20"/>
  <sheetViews>
    <sheetView tabSelected="1" zoomScale="90" zoomScaleNormal="90" workbookViewId="0"/>
  </sheetViews>
  <sheetFormatPr defaultRowHeight="14.25" x14ac:dyDescent="0.2"/>
  <cols>
    <col min="1" max="1" width="95.5" customWidth="1"/>
  </cols>
  <sheetData>
    <row r="1" spans="1:2" ht="23.25" x14ac:dyDescent="0.35">
      <c r="A1" s="481" t="s">
        <v>1095</v>
      </c>
    </row>
    <row r="2" spans="1:2" ht="30" x14ac:dyDescent="0.25">
      <c r="A2" s="480" t="s">
        <v>1096</v>
      </c>
    </row>
    <row r="3" spans="1:2" ht="28.5" x14ac:dyDescent="0.2">
      <c r="A3" s="440" t="s">
        <v>1097</v>
      </c>
    </row>
    <row r="4" spans="1:2" ht="48" customHeight="1" x14ac:dyDescent="0.2">
      <c r="A4" s="440" t="s">
        <v>1098</v>
      </c>
      <c r="B4" s="326"/>
    </row>
    <row r="5" spans="1:2" ht="71.25" x14ac:dyDescent="0.2">
      <c r="A5" s="440" t="s">
        <v>1135</v>
      </c>
      <c r="B5" s="326"/>
    </row>
    <row r="6" spans="1:2" ht="42.75" x14ac:dyDescent="0.2">
      <c r="A6" s="440" t="s">
        <v>1091</v>
      </c>
      <c r="B6" s="326"/>
    </row>
    <row r="7" spans="1:2" ht="28.5" x14ac:dyDescent="0.2">
      <c r="A7" s="440" t="s">
        <v>1133</v>
      </c>
      <c r="B7" s="326"/>
    </row>
    <row r="8" spans="1:2" x14ac:dyDescent="0.2">
      <c r="A8" s="354" t="s">
        <v>1076</v>
      </c>
      <c r="B8" s="326"/>
    </row>
    <row r="9" spans="1:2" ht="42.75" x14ac:dyDescent="0.2">
      <c r="A9" s="468" t="s">
        <v>1099</v>
      </c>
      <c r="B9" s="326"/>
    </row>
    <row r="10" spans="1:2" x14ac:dyDescent="0.2">
      <c r="A10" s="354"/>
      <c r="B10" s="326"/>
    </row>
    <row r="11" spans="1:2" ht="28.5" x14ac:dyDescent="0.2">
      <c r="A11" s="468" t="s">
        <v>1100</v>
      </c>
      <c r="B11" s="326"/>
    </row>
    <row r="12" spans="1:2" ht="28.5" customHeight="1" x14ac:dyDescent="0.2">
      <c r="B12" s="326"/>
    </row>
    <row r="13" spans="1:2" ht="15" x14ac:dyDescent="0.25">
      <c r="A13" s="482" t="s">
        <v>715</v>
      </c>
    </row>
    <row r="14" spans="1:2" x14ac:dyDescent="0.2">
      <c r="A14" s="354" t="s">
        <v>1101</v>
      </c>
    </row>
    <row r="15" spans="1:2" x14ac:dyDescent="0.2">
      <c r="A15" s="354" t="s">
        <v>730</v>
      </c>
    </row>
    <row r="16" spans="1:2" x14ac:dyDescent="0.2">
      <c r="A16" s="354" t="s">
        <v>720</v>
      </c>
    </row>
    <row r="18" spans="1:1" x14ac:dyDescent="0.2">
      <c r="A18" s="354" t="s">
        <v>1078</v>
      </c>
    </row>
    <row r="19" spans="1:1" x14ac:dyDescent="0.2">
      <c r="A19" s="354" t="s">
        <v>730</v>
      </c>
    </row>
    <row r="20" spans="1:1" x14ac:dyDescent="0.2">
      <c r="A20" s="354" t="s">
        <v>1079</v>
      </c>
    </row>
  </sheetData>
  <pageMargins left="0.7" right="0.7" top="0.75" bottom="0.75" header="0.3" footer="0.3"/>
  <pageSetup paperSize="9" orientation="portrait" horizontalDpi="90" verticalDpi="9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O410"/>
  <sheetViews>
    <sheetView zoomScale="80" zoomScaleNormal="80" workbookViewId="0">
      <selection activeCell="J30" sqref="J30"/>
    </sheetView>
  </sheetViews>
  <sheetFormatPr defaultRowHeight="15" x14ac:dyDescent="0.25"/>
  <cols>
    <col min="1" max="1" width="33.5" style="242" customWidth="1"/>
    <col min="2" max="2" width="39.125" style="36" bestFit="1" customWidth="1"/>
    <col min="3" max="3" width="20.5" style="41" customWidth="1"/>
    <col min="4" max="4" width="9.625" style="41" customWidth="1"/>
    <col min="5" max="5" width="20.125" style="41" customWidth="1"/>
    <col min="6" max="6" width="22.125" style="132" customWidth="1"/>
    <col min="7" max="11" width="9" style="21"/>
  </cols>
  <sheetData>
    <row r="1" spans="1:11" ht="24" thickBot="1" x14ac:dyDescent="0.4">
      <c r="A1" s="451" t="s">
        <v>1129</v>
      </c>
      <c r="B1" s="467"/>
      <c r="C1" s="320"/>
      <c r="E1" s="454"/>
      <c r="F1" s="160"/>
    </row>
    <row r="2" spans="1:11" ht="15.75" thickTop="1" x14ac:dyDescent="0.25">
      <c r="A2" s="242" t="s">
        <v>1034</v>
      </c>
    </row>
    <row r="3" spans="1:11" x14ac:dyDescent="0.25">
      <c r="A3" s="242" t="s">
        <v>1065</v>
      </c>
    </row>
    <row r="4" spans="1:11" x14ac:dyDescent="0.25">
      <c r="A4" s="452" t="s">
        <v>1077</v>
      </c>
      <c r="B4" s="453">
        <v>8334.51</v>
      </c>
    </row>
    <row r="5" spans="1:11" x14ac:dyDescent="0.25">
      <c r="C5" s="454"/>
      <c r="D5" s="454"/>
      <c r="E5" s="454"/>
      <c r="F5" s="454"/>
    </row>
    <row r="6" spans="1:11" s="456" customFormat="1" ht="28.5" x14ac:dyDescent="0.2">
      <c r="A6" s="214" t="s">
        <v>750</v>
      </c>
      <c r="B6" s="213" t="s">
        <v>751</v>
      </c>
      <c r="C6" s="215" t="s">
        <v>752</v>
      </c>
      <c r="D6" s="215" t="s">
        <v>753</v>
      </c>
      <c r="E6" s="215" t="s">
        <v>754</v>
      </c>
      <c r="F6" s="215" t="s">
        <v>755</v>
      </c>
      <c r="G6" s="455"/>
      <c r="H6" s="455"/>
      <c r="I6" s="455"/>
      <c r="J6" s="455"/>
      <c r="K6" s="455"/>
    </row>
    <row r="7" spans="1:11" ht="14.25" x14ac:dyDescent="0.2">
      <c r="A7" s="42"/>
      <c r="B7" s="131" t="s">
        <v>756</v>
      </c>
      <c r="F7" s="457">
        <f>F8-D8</f>
        <v>20188553.003814634</v>
      </c>
    </row>
    <row r="8" spans="1:11" x14ac:dyDescent="0.25">
      <c r="A8" s="132"/>
      <c r="B8" s="36" t="s">
        <v>11</v>
      </c>
      <c r="C8" s="38">
        <f>SUM(C9:C375)</f>
        <v>432642763.01170504</v>
      </c>
      <c r="D8" s="38">
        <f>SUM(D9:D375)</f>
        <v>10008393.150516514</v>
      </c>
      <c r="E8" s="38">
        <f>SUM(E9:E375)</f>
        <v>412454210.0078904</v>
      </c>
      <c r="F8" s="458">
        <f>C8+D8-E8</f>
        <v>30196946.154331148</v>
      </c>
    </row>
    <row r="9" spans="1:11" s="45" customFormat="1" x14ac:dyDescent="0.25">
      <c r="A9" s="459">
        <v>5</v>
      </c>
      <c r="B9" s="36" t="s">
        <v>757</v>
      </c>
      <c r="C9" s="41">
        <v>3366021.4389999993</v>
      </c>
      <c r="D9" s="41">
        <v>0</v>
      </c>
      <c r="E9" s="15">
        <v>645137.86699999997</v>
      </c>
      <c r="F9" s="460">
        <f t="shared" ref="F9:F72" si="0">C9+D9-E9</f>
        <v>2720883.5719999992</v>
      </c>
      <c r="G9" s="112"/>
      <c r="H9" s="112"/>
      <c r="I9" s="112"/>
      <c r="J9" s="112"/>
      <c r="K9" s="112"/>
    </row>
    <row r="10" spans="1:11" s="45" customFormat="1" x14ac:dyDescent="0.25">
      <c r="A10" s="459">
        <v>9</v>
      </c>
      <c r="B10" s="36" t="s">
        <v>758</v>
      </c>
      <c r="C10" s="41">
        <v>154241.28350000002</v>
      </c>
      <c r="D10" s="41">
        <v>0</v>
      </c>
      <c r="E10" s="15">
        <v>40841.603499999997</v>
      </c>
      <c r="F10" s="460">
        <f t="shared" si="0"/>
        <v>113399.68000000002</v>
      </c>
      <c r="G10" s="112"/>
      <c r="H10" s="112"/>
      <c r="I10" s="112"/>
      <c r="J10" s="112"/>
      <c r="K10" s="112"/>
    </row>
    <row r="11" spans="1:11" s="45" customFormat="1" x14ac:dyDescent="0.25">
      <c r="A11" s="459">
        <v>10</v>
      </c>
      <c r="B11" s="36" t="s">
        <v>759</v>
      </c>
      <c r="C11" s="41">
        <v>209169.25350000005</v>
      </c>
      <c r="D11" s="41">
        <v>0</v>
      </c>
      <c r="E11" s="15">
        <v>200221.31</v>
      </c>
      <c r="F11" s="460">
        <f t="shared" si="0"/>
        <v>8947.9435000000522</v>
      </c>
      <c r="G11" s="112"/>
      <c r="H11" s="112"/>
      <c r="I11" s="112"/>
      <c r="J11" s="112"/>
      <c r="K11" s="112"/>
    </row>
    <row r="12" spans="1:11" s="45" customFormat="1" x14ac:dyDescent="0.25">
      <c r="A12" s="459">
        <v>16</v>
      </c>
      <c r="B12" s="36" t="s">
        <v>760</v>
      </c>
      <c r="C12" s="41">
        <v>746134.45700000005</v>
      </c>
      <c r="D12" s="41">
        <v>0</v>
      </c>
      <c r="E12" s="15">
        <v>261386.26240000004</v>
      </c>
      <c r="F12" s="460">
        <f t="shared" si="0"/>
        <v>484748.19460000005</v>
      </c>
      <c r="G12" s="112"/>
      <c r="H12" s="112"/>
      <c r="I12" s="112"/>
      <c r="J12" s="112"/>
      <c r="K12" s="112"/>
    </row>
    <row r="13" spans="1:11" s="45" customFormat="1" x14ac:dyDescent="0.25">
      <c r="A13" s="459">
        <v>18</v>
      </c>
      <c r="B13" s="36" t="s">
        <v>761</v>
      </c>
      <c r="C13" s="41">
        <v>980109.89049999998</v>
      </c>
      <c r="D13" s="41">
        <v>0</v>
      </c>
      <c r="E13" s="15">
        <v>336655.3</v>
      </c>
      <c r="F13" s="460">
        <f t="shared" si="0"/>
        <v>643454.59049999993</v>
      </c>
      <c r="G13" s="112"/>
      <c r="H13" s="112"/>
      <c r="I13" s="112"/>
      <c r="J13" s="112"/>
      <c r="K13" s="112"/>
    </row>
    <row r="14" spans="1:11" s="45" customFormat="1" x14ac:dyDescent="0.25">
      <c r="A14" s="459">
        <v>19</v>
      </c>
      <c r="B14" s="36" t="s">
        <v>762</v>
      </c>
      <c r="C14" s="41">
        <v>232292.15700000001</v>
      </c>
      <c r="D14" s="41">
        <v>0</v>
      </c>
      <c r="E14" s="15">
        <v>152469.41350000002</v>
      </c>
      <c r="F14" s="460">
        <f t="shared" si="0"/>
        <v>79822.743499999982</v>
      </c>
      <c r="G14" s="112"/>
      <c r="H14" s="112"/>
      <c r="I14" s="112"/>
      <c r="J14" s="112"/>
      <c r="K14" s="112"/>
    </row>
    <row r="15" spans="1:11" s="45" customFormat="1" x14ac:dyDescent="0.25">
      <c r="A15" s="459">
        <v>20</v>
      </c>
      <c r="B15" s="36" t="s">
        <v>763</v>
      </c>
      <c r="C15" s="41">
        <v>342059.50350000011</v>
      </c>
      <c r="D15" s="41">
        <v>0</v>
      </c>
      <c r="E15" s="15">
        <v>701660.52000000014</v>
      </c>
      <c r="F15" s="460">
        <f t="shared" si="0"/>
        <v>-359601.01650000003</v>
      </c>
      <c r="G15" s="112"/>
      <c r="H15" s="112"/>
      <c r="I15" s="112"/>
      <c r="J15" s="112"/>
      <c r="K15" s="112"/>
    </row>
    <row r="16" spans="1:11" s="45" customFormat="1" x14ac:dyDescent="0.25">
      <c r="A16" s="459">
        <v>46</v>
      </c>
      <c r="B16" s="36" t="s">
        <v>764</v>
      </c>
      <c r="C16" s="41">
        <v>544318.46399999992</v>
      </c>
      <c r="D16" s="41">
        <v>0</v>
      </c>
      <c r="E16" s="15">
        <v>31893.660000000003</v>
      </c>
      <c r="F16" s="460">
        <f t="shared" si="0"/>
        <v>512424.80399999989</v>
      </c>
      <c r="G16" s="112"/>
      <c r="H16" s="112"/>
      <c r="I16" s="112"/>
      <c r="J16" s="112"/>
      <c r="K16" s="112"/>
    </row>
    <row r="17" spans="1:11" s="45" customFormat="1" x14ac:dyDescent="0.25">
      <c r="A17" s="459">
        <v>47</v>
      </c>
      <c r="B17" s="36" t="s">
        <v>765</v>
      </c>
      <c r="C17" s="41">
        <v>0</v>
      </c>
      <c r="D17" s="41">
        <v>0</v>
      </c>
      <c r="E17" s="15">
        <v>69102.930000000008</v>
      </c>
      <c r="F17" s="460">
        <f t="shared" si="0"/>
        <v>-69102.930000000008</v>
      </c>
      <c r="G17" s="112"/>
      <c r="H17" s="112"/>
      <c r="I17" s="112"/>
      <c r="J17" s="112"/>
      <c r="K17" s="112"/>
    </row>
    <row r="18" spans="1:11" s="45" customFormat="1" x14ac:dyDescent="0.25">
      <c r="A18" s="459">
        <v>49</v>
      </c>
      <c r="B18" s="36" t="s">
        <v>766</v>
      </c>
      <c r="C18" s="41">
        <v>3717206.0729999994</v>
      </c>
      <c r="D18" s="41">
        <v>0</v>
      </c>
      <c r="E18" s="15">
        <v>22829534.984100029</v>
      </c>
      <c r="F18" s="460">
        <f t="shared" si="0"/>
        <v>-19112328.91110003</v>
      </c>
      <c r="G18" s="112"/>
      <c r="H18" s="112"/>
      <c r="I18" s="112"/>
      <c r="J18" s="112"/>
      <c r="K18" s="112"/>
    </row>
    <row r="19" spans="1:11" s="45" customFormat="1" x14ac:dyDescent="0.25">
      <c r="A19" s="459">
        <v>50</v>
      </c>
      <c r="B19" s="36" t="s">
        <v>767</v>
      </c>
      <c r="C19" s="41">
        <v>460774.79350000003</v>
      </c>
      <c r="D19" s="41">
        <v>0</v>
      </c>
      <c r="E19" s="15">
        <v>186967.7224</v>
      </c>
      <c r="F19" s="460">
        <f t="shared" si="0"/>
        <v>273807.07110000006</v>
      </c>
      <c r="G19" s="112"/>
      <c r="H19" s="112"/>
      <c r="I19" s="112"/>
      <c r="J19" s="112"/>
      <c r="K19" s="112"/>
    </row>
    <row r="20" spans="1:11" s="45" customFormat="1" x14ac:dyDescent="0.25">
      <c r="A20" s="459">
        <v>51</v>
      </c>
      <c r="B20" s="36" t="s">
        <v>768</v>
      </c>
      <c r="C20" s="41">
        <v>402303.08350000007</v>
      </c>
      <c r="D20" s="41">
        <v>0</v>
      </c>
      <c r="E20" s="15">
        <v>409301.97</v>
      </c>
      <c r="F20" s="460">
        <f t="shared" si="0"/>
        <v>-6998.8864999999059</v>
      </c>
      <c r="G20" s="112"/>
      <c r="H20" s="112"/>
      <c r="I20" s="112"/>
      <c r="J20" s="112"/>
      <c r="K20" s="112"/>
    </row>
    <row r="21" spans="1:11" s="45" customFormat="1" x14ac:dyDescent="0.25">
      <c r="A21" s="459">
        <v>52</v>
      </c>
      <c r="B21" s="36" t="s">
        <v>769</v>
      </c>
      <c r="C21" s="41">
        <v>101085.18350000001</v>
      </c>
      <c r="D21" s="41">
        <v>0</v>
      </c>
      <c r="E21" s="15">
        <v>88682.093500000017</v>
      </c>
      <c r="F21" s="460">
        <f t="shared" si="0"/>
        <v>12403.089999999997</v>
      </c>
      <c r="G21" s="112"/>
      <c r="H21" s="112"/>
      <c r="I21" s="112"/>
      <c r="J21" s="112"/>
      <c r="K21" s="112"/>
    </row>
    <row r="22" spans="1:11" s="45" customFormat="1" x14ac:dyDescent="0.25">
      <c r="A22" s="459">
        <v>61</v>
      </c>
      <c r="B22" s="36" t="s">
        <v>770</v>
      </c>
      <c r="C22" s="41">
        <v>831184.21700000006</v>
      </c>
      <c r="D22" s="41">
        <v>0</v>
      </c>
      <c r="E22" s="15">
        <v>469722.73700000008</v>
      </c>
      <c r="F22" s="460">
        <f t="shared" si="0"/>
        <v>361461.48</v>
      </c>
      <c r="G22" s="112"/>
      <c r="H22" s="112"/>
      <c r="I22" s="112"/>
      <c r="J22" s="112"/>
      <c r="K22" s="112"/>
    </row>
    <row r="23" spans="1:11" s="45" customFormat="1" x14ac:dyDescent="0.25">
      <c r="A23" s="459">
        <v>69</v>
      </c>
      <c r="B23" s="36" t="s">
        <v>771</v>
      </c>
      <c r="C23" s="41">
        <v>138205.86000000002</v>
      </c>
      <c r="D23" s="41">
        <v>0</v>
      </c>
      <c r="E23" s="15">
        <v>161417.35700000002</v>
      </c>
      <c r="F23" s="460">
        <f t="shared" si="0"/>
        <v>-23211.497000000003</v>
      </c>
      <c r="G23" s="112"/>
      <c r="H23" s="112"/>
      <c r="I23" s="112"/>
      <c r="J23" s="112"/>
      <c r="K23" s="112"/>
    </row>
    <row r="24" spans="1:11" s="45" customFormat="1" x14ac:dyDescent="0.25">
      <c r="A24" s="459">
        <v>71</v>
      </c>
      <c r="B24" s="36" t="s">
        <v>772</v>
      </c>
      <c r="C24" s="41">
        <v>269324.24000000005</v>
      </c>
      <c r="D24" s="41">
        <v>0</v>
      </c>
      <c r="E24" s="15">
        <v>237607.76700000005</v>
      </c>
      <c r="F24" s="460">
        <f t="shared" si="0"/>
        <v>31716.472999999998</v>
      </c>
      <c r="G24" s="112"/>
      <c r="H24" s="112"/>
      <c r="I24" s="112"/>
      <c r="J24" s="112"/>
      <c r="K24" s="112"/>
    </row>
    <row r="25" spans="1:11" s="45" customFormat="1" x14ac:dyDescent="0.25">
      <c r="A25" s="459">
        <v>72</v>
      </c>
      <c r="B25" s="36" t="s">
        <v>773</v>
      </c>
      <c r="C25" s="41">
        <v>0</v>
      </c>
      <c r="D25" s="41">
        <v>0</v>
      </c>
      <c r="E25" s="15">
        <v>28349.920000000002</v>
      </c>
      <c r="F25" s="460">
        <f t="shared" si="0"/>
        <v>-28349.920000000002</v>
      </c>
      <c r="G25" s="112"/>
      <c r="H25" s="112"/>
      <c r="I25" s="112"/>
      <c r="J25" s="112"/>
      <c r="K25" s="112"/>
    </row>
    <row r="26" spans="1:11" s="45" customFormat="1" x14ac:dyDescent="0.25">
      <c r="A26" s="459">
        <v>74</v>
      </c>
      <c r="B26" s="36" t="s">
        <v>774</v>
      </c>
      <c r="C26" s="41">
        <v>72646.670000000013</v>
      </c>
      <c r="D26" s="41">
        <v>0</v>
      </c>
      <c r="E26" s="15">
        <v>0</v>
      </c>
      <c r="F26" s="460">
        <f t="shared" si="0"/>
        <v>72646.670000000013</v>
      </c>
      <c r="G26" s="112"/>
      <c r="H26" s="112"/>
      <c r="I26" s="112"/>
      <c r="J26" s="112"/>
      <c r="K26" s="112"/>
    </row>
    <row r="27" spans="1:11" s="45" customFormat="1" x14ac:dyDescent="0.25">
      <c r="A27" s="459">
        <v>75</v>
      </c>
      <c r="B27" s="36" t="s">
        <v>775</v>
      </c>
      <c r="C27" s="41">
        <v>409656.34400000004</v>
      </c>
      <c r="D27" s="41">
        <v>0</v>
      </c>
      <c r="E27" s="15">
        <v>357545.64729999995</v>
      </c>
      <c r="F27" s="460">
        <f t="shared" si="0"/>
        <v>52110.696700000088</v>
      </c>
      <c r="G27" s="112"/>
      <c r="H27" s="112"/>
      <c r="I27" s="112"/>
      <c r="J27" s="112"/>
      <c r="K27" s="112"/>
    </row>
    <row r="28" spans="1:11" s="45" customFormat="1" x14ac:dyDescent="0.25">
      <c r="A28" s="459">
        <v>77</v>
      </c>
      <c r="B28" s="36" t="s">
        <v>776</v>
      </c>
      <c r="C28" s="41">
        <v>141749.60000000003</v>
      </c>
      <c r="D28" s="41">
        <v>0</v>
      </c>
      <c r="E28" s="15">
        <v>127043.07900000001</v>
      </c>
      <c r="F28" s="460">
        <f t="shared" si="0"/>
        <v>14706.521000000022</v>
      </c>
      <c r="G28" s="112"/>
      <c r="H28" s="112"/>
      <c r="I28" s="112"/>
      <c r="J28" s="112"/>
      <c r="K28" s="112"/>
    </row>
    <row r="29" spans="1:11" s="45" customFormat="1" x14ac:dyDescent="0.25">
      <c r="A29" s="459">
        <v>78</v>
      </c>
      <c r="B29" s="36" t="s">
        <v>777</v>
      </c>
      <c r="C29" s="41">
        <v>154152.69</v>
      </c>
      <c r="D29" s="41">
        <v>0</v>
      </c>
      <c r="E29" s="15">
        <v>116943.42000000001</v>
      </c>
      <c r="F29" s="460">
        <f t="shared" si="0"/>
        <v>37209.26999999999</v>
      </c>
      <c r="G29" s="112"/>
      <c r="H29" s="112"/>
      <c r="I29" s="112"/>
      <c r="J29" s="112"/>
      <c r="K29" s="112"/>
    </row>
    <row r="30" spans="1:11" s="45" customFormat="1" x14ac:dyDescent="0.25">
      <c r="A30" s="459">
        <v>79</v>
      </c>
      <c r="B30" s="36" t="s">
        <v>778</v>
      </c>
      <c r="C30" s="41">
        <v>358006.33350000001</v>
      </c>
      <c r="D30" s="41">
        <v>0</v>
      </c>
      <c r="E30" s="15">
        <v>308305.38</v>
      </c>
      <c r="F30" s="460">
        <f t="shared" si="0"/>
        <v>49700.953500000003</v>
      </c>
      <c r="G30" s="112"/>
      <c r="H30" s="112"/>
      <c r="I30" s="112"/>
      <c r="J30" s="112"/>
      <c r="K30" s="112"/>
    </row>
    <row r="31" spans="1:11" s="45" customFormat="1" x14ac:dyDescent="0.25">
      <c r="A31" s="459">
        <v>81</v>
      </c>
      <c r="B31" s="36" t="s">
        <v>779</v>
      </c>
      <c r="C31" s="41">
        <v>17718.7</v>
      </c>
      <c r="D31" s="41">
        <v>0</v>
      </c>
      <c r="E31" s="15">
        <v>189590.09</v>
      </c>
      <c r="F31" s="460">
        <f t="shared" si="0"/>
        <v>-171871.38999999998</v>
      </c>
      <c r="G31" s="112"/>
      <c r="H31" s="112"/>
      <c r="I31" s="112"/>
      <c r="J31" s="112"/>
      <c r="K31" s="112"/>
    </row>
    <row r="32" spans="1:11" s="45" customFormat="1" x14ac:dyDescent="0.25">
      <c r="A32" s="459">
        <v>82</v>
      </c>
      <c r="B32" s="36" t="s">
        <v>780</v>
      </c>
      <c r="C32" s="41">
        <v>228571.23</v>
      </c>
      <c r="D32" s="41">
        <v>0</v>
      </c>
      <c r="E32" s="15">
        <v>227809.3259</v>
      </c>
      <c r="F32" s="460">
        <f t="shared" si="0"/>
        <v>761.9041000000143</v>
      </c>
      <c r="G32" s="112"/>
      <c r="H32" s="112"/>
      <c r="I32" s="112"/>
      <c r="J32" s="112"/>
      <c r="K32" s="112"/>
    </row>
    <row r="33" spans="1:11" s="45" customFormat="1" x14ac:dyDescent="0.25">
      <c r="A33" s="459">
        <v>86</v>
      </c>
      <c r="B33" s="36" t="s">
        <v>781</v>
      </c>
      <c r="C33" s="41">
        <v>670032.64049999998</v>
      </c>
      <c r="D33" s="41">
        <v>0</v>
      </c>
      <c r="E33" s="15">
        <v>646821.14349999989</v>
      </c>
      <c r="F33" s="460">
        <f t="shared" si="0"/>
        <v>23211.49700000009</v>
      </c>
      <c r="G33" s="112"/>
      <c r="H33" s="112"/>
      <c r="I33" s="112"/>
      <c r="J33" s="112"/>
      <c r="K33" s="112"/>
    </row>
    <row r="34" spans="1:11" s="45" customFormat="1" x14ac:dyDescent="0.25">
      <c r="A34" s="459">
        <v>90</v>
      </c>
      <c r="B34" s="36" t="s">
        <v>782</v>
      </c>
      <c r="C34" s="41">
        <v>42524.880000000005</v>
      </c>
      <c r="D34" s="41">
        <v>0</v>
      </c>
      <c r="E34" s="15">
        <v>69102.930000000008</v>
      </c>
      <c r="F34" s="460">
        <f t="shared" si="0"/>
        <v>-26578.050000000003</v>
      </c>
      <c r="G34" s="112"/>
      <c r="H34" s="112"/>
      <c r="I34" s="112"/>
      <c r="J34" s="112"/>
      <c r="K34" s="112"/>
    </row>
    <row r="35" spans="1:11" s="45" customFormat="1" x14ac:dyDescent="0.25">
      <c r="A35" s="459">
        <v>91</v>
      </c>
      <c r="B35" s="36" t="s">
        <v>783</v>
      </c>
      <c r="C35" s="41">
        <v>5606285.2734999964</v>
      </c>
      <c r="D35" s="41">
        <v>0</v>
      </c>
      <c r="E35" s="15">
        <v>126386500.16840994</v>
      </c>
      <c r="F35" s="460">
        <f t="shared" si="0"/>
        <v>-120780214.89490995</v>
      </c>
      <c r="G35" s="112"/>
      <c r="H35" s="112"/>
      <c r="I35" s="112"/>
      <c r="J35" s="112"/>
      <c r="K35" s="112"/>
    </row>
    <row r="36" spans="1:11" s="45" customFormat="1" x14ac:dyDescent="0.25">
      <c r="A36" s="459">
        <v>92</v>
      </c>
      <c r="B36" s="36" t="s">
        <v>784</v>
      </c>
      <c r="C36" s="41">
        <v>4348877.7280000001</v>
      </c>
      <c r="D36" s="41">
        <v>0</v>
      </c>
      <c r="E36" s="15">
        <v>11857595.014319999</v>
      </c>
      <c r="F36" s="460">
        <f t="shared" si="0"/>
        <v>-7508717.286319999</v>
      </c>
      <c r="G36" s="112"/>
      <c r="H36" s="112"/>
      <c r="I36" s="112"/>
      <c r="J36" s="112"/>
      <c r="K36" s="112"/>
    </row>
    <row r="37" spans="1:11" s="45" customFormat="1" x14ac:dyDescent="0.25">
      <c r="A37" s="459">
        <v>97</v>
      </c>
      <c r="B37" s="36" t="s">
        <v>785</v>
      </c>
      <c r="C37" s="41">
        <v>170099.52</v>
      </c>
      <c r="D37" s="41">
        <v>0</v>
      </c>
      <c r="E37" s="15">
        <v>156314.3714</v>
      </c>
      <c r="F37" s="460">
        <f t="shared" si="0"/>
        <v>13785.148599999986</v>
      </c>
      <c r="G37" s="112"/>
      <c r="H37" s="112"/>
      <c r="I37" s="112"/>
      <c r="J37" s="112"/>
      <c r="K37" s="112"/>
    </row>
    <row r="38" spans="1:11" s="45" customFormat="1" x14ac:dyDescent="0.25">
      <c r="A38" s="459">
        <v>98</v>
      </c>
      <c r="B38" s="36" t="s">
        <v>786</v>
      </c>
      <c r="C38" s="41">
        <v>1387728.584</v>
      </c>
      <c r="D38" s="41">
        <v>0</v>
      </c>
      <c r="E38" s="15">
        <v>4030596.7198999994</v>
      </c>
      <c r="F38" s="460">
        <f t="shared" si="0"/>
        <v>-2642868.1358999992</v>
      </c>
      <c r="G38" s="112"/>
      <c r="H38" s="112"/>
      <c r="I38" s="112"/>
      <c r="J38" s="112"/>
      <c r="K38" s="112"/>
    </row>
    <row r="39" spans="1:11" s="45" customFormat="1" x14ac:dyDescent="0.25">
      <c r="A39" s="459">
        <v>102</v>
      </c>
      <c r="B39" s="36" t="s">
        <v>787</v>
      </c>
      <c r="C39" s="41">
        <v>351096.0405</v>
      </c>
      <c r="D39" s="41">
        <v>0</v>
      </c>
      <c r="E39" s="15">
        <v>159468.30000000002</v>
      </c>
      <c r="F39" s="460">
        <f t="shared" si="0"/>
        <v>191627.74049999999</v>
      </c>
      <c r="G39" s="112"/>
      <c r="H39" s="112"/>
      <c r="I39" s="112"/>
      <c r="J39" s="112"/>
      <c r="K39" s="112"/>
    </row>
    <row r="40" spans="1:11" s="45" customFormat="1" x14ac:dyDescent="0.25">
      <c r="A40" s="459">
        <v>103</v>
      </c>
      <c r="B40" s="36" t="s">
        <v>788</v>
      </c>
      <c r="C40" s="41">
        <v>99224.72000000003</v>
      </c>
      <c r="D40" s="41">
        <v>0</v>
      </c>
      <c r="E40" s="15">
        <v>51384.23</v>
      </c>
      <c r="F40" s="460">
        <f t="shared" si="0"/>
        <v>47840.490000000027</v>
      </c>
      <c r="G40" s="112"/>
      <c r="H40" s="112"/>
      <c r="I40" s="112"/>
      <c r="J40" s="112"/>
      <c r="K40" s="112"/>
    </row>
    <row r="41" spans="1:11" s="45" customFormat="1" x14ac:dyDescent="0.25">
      <c r="A41" s="459">
        <v>105</v>
      </c>
      <c r="B41" s="36" t="s">
        <v>789</v>
      </c>
      <c r="C41" s="41">
        <v>8859.35</v>
      </c>
      <c r="D41" s="41">
        <v>0</v>
      </c>
      <c r="E41" s="15">
        <v>28349.920000000002</v>
      </c>
      <c r="F41" s="460">
        <f t="shared" si="0"/>
        <v>-19490.57</v>
      </c>
      <c r="G41" s="112"/>
      <c r="H41" s="112"/>
      <c r="I41" s="112"/>
      <c r="J41" s="112"/>
      <c r="K41" s="112"/>
    </row>
    <row r="42" spans="1:11" s="45" customFormat="1" x14ac:dyDescent="0.25">
      <c r="A42" s="459">
        <v>106</v>
      </c>
      <c r="B42" s="36" t="s">
        <v>790</v>
      </c>
      <c r="C42" s="41">
        <v>1082966.9439999999</v>
      </c>
      <c r="D42" s="41">
        <v>0</v>
      </c>
      <c r="E42" s="15">
        <v>1309075.2747</v>
      </c>
      <c r="F42" s="460">
        <f t="shared" si="0"/>
        <v>-226108.33070000005</v>
      </c>
      <c r="G42" s="112"/>
      <c r="H42" s="112"/>
      <c r="I42" s="112"/>
      <c r="J42" s="112"/>
      <c r="K42" s="112"/>
    </row>
    <row r="43" spans="1:11" s="45" customFormat="1" x14ac:dyDescent="0.25">
      <c r="A43" s="459">
        <v>108</v>
      </c>
      <c r="B43" s="36" t="s">
        <v>791</v>
      </c>
      <c r="C43" s="41">
        <v>343742.78</v>
      </c>
      <c r="D43" s="41">
        <v>0</v>
      </c>
      <c r="E43" s="15">
        <v>303078.36350000004</v>
      </c>
      <c r="F43" s="460">
        <f t="shared" si="0"/>
        <v>40664.416499999992</v>
      </c>
      <c r="G43" s="112"/>
      <c r="H43" s="112"/>
      <c r="I43" s="112"/>
      <c r="J43" s="112"/>
      <c r="K43" s="112"/>
    </row>
    <row r="44" spans="1:11" s="45" customFormat="1" x14ac:dyDescent="0.25">
      <c r="A44" s="459">
        <v>109</v>
      </c>
      <c r="B44" s="36" t="s">
        <v>792</v>
      </c>
      <c r="C44" s="41">
        <v>1473221.3114999998</v>
      </c>
      <c r="D44" s="41">
        <v>0</v>
      </c>
      <c r="E44" s="15">
        <v>1335033.1701999998</v>
      </c>
      <c r="F44" s="460">
        <f t="shared" si="0"/>
        <v>138188.14130000002</v>
      </c>
      <c r="G44" s="112"/>
      <c r="H44" s="112"/>
      <c r="I44" s="112"/>
      <c r="J44" s="112"/>
      <c r="K44" s="112"/>
    </row>
    <row r="45" spans="1:11" s="45" customFormat="1" x14ac:dyDescent="0.25">
      <c r="A45" s="459">
        <v>111</v>
      </c>
      <c r="B45" s="36" t="s">
        <v>793</v>
      </c>
      <c r="C45" s="41">
        <v>489213.30700000003</v>
      </c>
      <c r="D45" s="41">
        <v>0</v>
      </c>
      <c r="E45" s="15">
        <v>337753.85940000002</v>
      </c>
      <c r="F45" s="460">
        <f t="shared" si="0"/>
        <v>151459.44760000001</v>
      </c>
      <c r="G45" s="112"/>
      <c r="H45" s="112"/>
      <c r="I45" s="112"/>
      <c r="J45" s="112"/>
      <c r="K45" s="112"/>
    </row>
    <row r="46" spans="1:11" s="45" customFormat="1" x14ac:dyDescent="0.25">
      <c r="A46" s="459">
        <v>139</v>
      </c>
      <c r="B46" s="36" t="s">
        <v>794</v>
      </c>
      <c r="C46" s="41">
        <v>319025.19349999994</v>
      </c>
      <c r="D46" s="41">
        <v>0</v>
      </c>
      <c r="E46" s="15">
        <v>170188.11350000001</v>
      </c>
      <c r="F46" s="460">
        <f t="shared" si="0"/>
        <v>148837.07999999993</v>
      </c>
      <c r="G46" s="112"/>
      <c r="H46" s="112"/>
      <c r="I46" s="112"/>
      <c r="J46" s="112"/>
      <c r="K46" s="112"/>
    </row>
    <row r="47" spans="1:11" s="45" customFormat="1" x14ac:dyDescent="0.25">
      <c r="A47" s="459">
        <v>140</v>
      </c>
      <c r="B47" s="36" t="s">
        <v>795</v>
      </c>
      <c r="C47" s="41">
        <v>586754.75050000008</v>
      </c>
      <c r="D47" s="41">
        <v>0</v>
      </c>
      <c r="E47" s="15">
        <v>678130.08639999991</v>
      </c>
      <c r="F47" s="460">
        <f t="shared" si="0"/>
        <v>-91375.335899999831</v>
      </c>
      <c r="G47" s="112"/>
      <c r="H47" s="112"/>
      <c r="I47" s="112"/>
      <c r="J47" s="112"/>
      <c r="K47" s="112"/>
    </row>
    <row r="48" spans="1:11" s="45" customFormat="1" x14ac:dyDescent="0.25">
      <c r="A48" s="459">
        <v>142</v>
      </c>
      <c r="B48" s="36" t="s">
        <v>796</v>
      </c>
      <c r="C48" s="41">
        <v>733731.36699999997</v>
      </c>
      <c r="D48" s="41">
        <v>0</v>
      </c>
      <c r="E48" s="15">
        <v>144531.43590000001</v>
      </c>
      <c r="F48" s="460">
        <f t="shared" si="0"/>
        <v>589199.93109999993</v>
      </c>
      <c r="G48" s="112"/>
      <c r="H48" s="112"/>
      <c r="I48" s="112"/>
      <c r="J48" s="112"/>
      <c r="K48" s="112"/>
    </row>
    <row r="49" spans="1:11" s="45" customFormat="1" x14ac:dyDescent="0.25">
      <c r="A49" s="459">
        <v>143</v>
      </c>
      <c r="B49" s="36" t="s">
        <v>797</v>
      </c>
      <c r="C49" s="41">
        <v>322568.93349999998</v>
      </c>
      <c r="D49" s="41">
        <v>0</v>
      </c>
      <c r="E49" s="15">
        <v>162338.72940000001</v>
      </c>
      <c r="F49" s="460">
        <f t="shared" si="0"/>
        <v>160230.20409999997</v>
      </c>
      <c r="G49" s="112"/>
      <c r="H49" s="112"/>
      <c r="I49" s="112"/>
      <c r="J49" s="112"/>
      <c r="K49" s="112"/>
    </row>
    <row r="50" spans="1:11" s="45" customFormat="1" x14ac:dyDescent="0.25">
      <c r="A50" s="459">
        <v>145</v>
      </c>
      <c r="B50" s="36" t="s">
        <v>798</v>
      </c>
      <c r="C50" s="41">
        <v>544407.0575</v>
      </c>
      <c r="D50" s="41">
        <v>0</v>
      </c>
      <c r="E50" s="15">
        <v>264097.22350000002</v>
      </c>
      <c r="F50" s="460">
        <f t="shared" si="0"/>
        <v>280309.83399999997</v>
      </c>
      <c r="G50" s="112"/>
      <c r="H50" s="112"/>
      <c r="I50" s="112"/>
      <c r="J50" s="112"/>
      <c r="K50" s="112"/>
    </row>
    <row r="51" spans="1:11" s="45" customFormat="1" x14ac:dyDescent="0.25">
      <c r="A51" s="459">
        <v>146</v>
      </c>
      <c r="B51" s="36" t="s">
        <v>799</v>
      </c>
      <c r="C51" s="41">
        <v>214662.05049999998</v>
      </c>
      <c r="D51" s="41">
        <v>0</v>
      </c>
      <c r="E51" s="15">
        <v>69191.523499999996</v>
      </c>
      <c r="F51" s="460">
        <f t="shared" si="0"/>
        <v>145470.527</v>
      </c>
      <c r="G51" s="112"/>
      <c r="H51" s="112"/>
      <c r="I51" s="112"/>
      <c r="J51" s="112"/>
      <c r="K51" s="112"/>
    </row>
    <row r="52" spans="1:11" s="45" customFormat="1" x14ac:dyDescent="0.25">
      <c r="A52" s="459">
        <v>148</v>
      </c>
      <c r="B52" s="36" t="s">
        <v>800</v>
      </c>
      <c r="C52" s="41">
        <v>125979.95700000001</v>
      </c>
      <c r="D52" s="41">
        <v>0</v>
      </c>
      <c r="E52" s="15">
        <v>198449.44000000003</v>
      </c>
      <c r="F52" s="460">
        <f t="shared" si="0"/>
        <v>-72469.483000000022</v>
      </c>
      <c r="G52" s="112"/>
      <c r="H52" s="112"/>
      <c r="I52" s="112"/>
      <c r="J52" s="112"/>
      <c r="K52" s="112"/>
    </row>
    <row r="53" spans="1:11" s="45" customFormat="1" x14ac:dyDescent="0.25">
      <c r="A53" s="459">
        <v>149</v>
      </c>
      <c r="B53" s="36" t="s">
        <v>1035</v>
      </c>
      <c r="C53" s="41">
        <v>58471.71</v>
      </c>
      <c r="D53" s="41">
        <v>0</v>
      </c>
      <c r="E53" s="15">
        <v>2801592.2505000001</v>
      </c>
      <c r="F53" s="460">
        <f t="shared" si="0"/>
        <v>-2743120.5405000001</v>
      </c>
      <c r="G53" s="112"/>
      <c r="H53" s="112"/>
      <c r="I53" s="112"/>
      <c r="J53" s="112"/>
      <c r="K53" s="112"/>
    </row>
    <row r="54" spans="1:11" s="45" customFormat="1" x14ac:dyDescent="0.25">
      <c r="A54" s="459">
        <v>151</v>
      </c>
      <c r="B54" s="36" t="s">
        <v>801</v>
      </c>
      <c r="C54" s="41">
        <v>46068.62</v>
      </c>
      <c r="D54" s="41">
        <v>0</v>
      </c>
      <c r="E54" s="15">
        <v>33754.123500000002</v>
      </c>
      <c r="F54" s="460">
        <f t="shared" si="0"/>
        <v>12314.496500000001</v>
      </c>
      <c r="G54" s="112"/>
      <c r="H54" s="112"/>
      <c r="I54" s="112"/>
      <c r="J54" s="112"/>
      <c r="K54" s="112"/>
    </row>
    <row r="55" spans="1:11" s="45" customFormat="1" x14ac:dyDescent="0.25">
      <c r="A55" s="459">
        <v>152</v>
      </c>
      <c r="B55" s="36" t="s">
        <v>802</v>
      </c>
      <c r="C55" s="41">
        <v>561771.38350000011</v>
      </c>
      <c r="D55" s="41">
        <v>0</v>
      </c>
      <c r="E55" s="15">
        <v>140066.3235</v>
      </c>
      <c r="F55" s="460">
        <f t="shared" si="0"/>
        <v>421705.06000000011</v>
      </c>
      <c r="G55" s="112"/>
      <c r="H55" s="112"/>
      <c r="I55" s="112"/>
      <c r="J55" s="112"/>
      <c r="K55" s="112"/>
    </row>
    <row r="56" spans="1:11" s="45" customFormat="1" x14ac:dyDescent="0.25">
      <c r="A56" s="459">
        <v>153</v>
      </c>
      <c r="B56" s="36" t="s">
        <v>803</v>
      </c>
      <c r="C56" s="41">
        <v>599157.84050000005</v>
      </c>
      <c r="D56" s="41">
        <v>0</v>
      </c>
      <c r="E56" s="15">
        <v>1587524.6452000001</v>
      </c>
      <c r="F56" s="460">
        <f t="shared" si="0"/>
        <v>-988366.8047000001</v>
      </c>
      <c r="G56" s="112"/>
      <c r="H56" s="112"/>
      <c r="I56" s="112"/>
      <c r="J56" s="112"/>
      <c r="K56" s="112"/>
    </row>
    <row r="57" spans="1:11" s="45" customFormat="1" x14ac:dyDescent="0.25">
      <c r="A57" s="459">
        <v>165</v>
      </c>
      <c r="B57" s="36" t="s">
        <v>804</v>
      </c>
      <c r="C57" s="41">
        <v>910829.77349999989</v>
      </c>
      <c r="D57" s="41">
        <v>0</v>
      </c>
      <c r="E57" s="15">
        <v>535104.74</v>
      </c>
      <c r="F57" s="460">
        <f t="shared" si="0"/>
        <v>375725.0334999999</v>
      </c>
      <c r="G57" s="112"/>
      <c r="H57" s="112"/>
      <c r="I57" s="112"/>
      <c r="J57" s="112"/>
      <c r="K57" s="112"/>
    </row>
    <row r="58" spans="1:11" s="45" customFormat="1" x14ac:dyDescent="0.25">
      <c r="A58" s="459">
        <v>167</v>
      </c>
      <c r="B58" s="36" t="s">
        <v>805</v>
      </c>
      <c r="C58" s="41">
        <v>1078094.3014999996</v>
      </c>
      <c r="D58" s="41">
        <v>0</v>
      </c>
      <c r="E58" s="15">
        <v>12911226.878600009</v>
      </c>
      <c r="F58" s="460">
        <f t="shared" si="0"/>
        <v>-11833132.577100009</v>
      </c>
      <c r="G58" s="112"/>
      <c r="H58" s="112"/>
      <c r="I58" s="112"/>
      <c r="J58" s="112"/>
      <c r="K58" s="112"/>
    </row>
    <row r="59" spans="1:11" s="45" customFormat="1" x14ac:dyDescent="0.25">
      <c r="A59" s="459">
        <v>169</v>
      </c>
      <c r="B59" s="36" t="s">
        <v>806</v>
      </c>
      <c r="C59" s="41">
        <v>179047.46350000001</v>
      </c>
      <c r="D59" s="41">
        <v>0</v>
      </c>
      <c r="E59" s="15">
        <v>253377.40999999997</v>
      </c>
      <c r="F59" s="460">
        <f t="shared" si="0"/>
        <v>-74329.946499999962</v>
      </c>
      <c r="G59" s="112"/>
      <c r="H59" s="112"/>
      <c r="I59" s="112"/>
      <c r="J59" s="112"/>
      <c r="K59" s="112"/>
    </row>
    <row r="60" spans="1:11" s="45" customFormat="1" x14ac:dyDescent="0.25">
      <c r="A60" s="459">
        <v>171</v>
      </c>
      <c r="B60" s="36" t="s">
        <v>807</v>
      </c>
      <c r="C60" s="41">
        <v>115171.55</v>
      </c>
      <c r="D60" s="41">
        <v>0</v>
      </c>
      <c r="E60" s="15">
        <v>77962.28</v>
      </c>
      <c r="F60" s="460">
        <f t="shared" si="0"/>
        <v>37209.270000000004</v>
      </c>
      <c r="G60" s="112"/>
      <c r="H60" s="112"/>
      <c r="I60" s="112"/>
      <c r="J60" s="112"/>
      <c r="K60" s="112"/>
    </row>
    <row r="61" spans="1:11" s="45" customFormat="1" x14ac:dyDescent="0.25">
      <c r="A61" s="459">
        <v>172</v>
      </c>
      <c r="B61" s="36" t="s">
        <v>808</v>
      </c>
      <c r="C61" s="41">
        <v>542369.40700000012</v>
      </c>
      <c r="D61" s="41">
        <v>0</v>
      </c>
      <c r="E61" s="15">
        <v>399379.49800000002</v>
      </c>
      <c r="F61" s="460">
        <f t="shared" si="0"/>
        <v>142989.9090000001</v>
      </c>
      <c r="G61" s="112"/>
      <c r="H61" s="112"/>
      <c r="I61" s="112"/>
      <c r="J61" s="112"/>
      <c r="K61" s="112"/>
    </row>
    <row r="62" spans="1:11" s="45" customFormat="1" x14ac:dyDescent="0.25">
      <c r="A62" s="459">
        <v>176</v>
      </c>
      <c r="B62" s="36" t="s">
        <v>809</v>
      </c>
      <c r="C62" s="41">
        <v>56699.840000000004</v>
      </c>
      <c r="D62" s="41">
        <v>0</v>
      </c>
      <c r="E62" s="15">
        <v>312026.30700000003</v>
      </c>
      <c r="F62" s="460">
        <f t="shared" si="0"/>
        <v>-255326.46700000003</v>
      </c>
      <c r="G62" s="112"/>
      <c r="H62" s="112"/>
      <c r="I62" s="112"/>
      <c r="J62" s="112"/>
      <c r="K62" s="112"/>
    </row>
    <row r="63" spans="1:11" s="45" customFormat="1" x14ac:dyDescent="0.25">
      <c r="A63" s="459">
        <v>177</v>
      </c>
      <c r="B63" s="36" t="s">
        <v>810</v>
      </c>
      <c r="C63" s="41">
        <v>326289.86050000001</v>
      </c>
      <c r="D63" s="41">
        <v>0</v>
      </c>
      <c r="E63" s="15">
        <v>56699.840000000004</v>
      </c>
      <c r="F63" s="460">
        <f t="shared" si="0"/>
        <v>269590.02049999998</v>
      </c>
      <c r="G63" s="112"/>
      <c r="H63" s="112"/>
      <c r="I63" s="112"/>
      <c r="J63" s="112"/>
      <c r="K63" s="112"/>
    </row>
    <row r="64" spans="1:11" s="45" customFormat="1" x14ac:dyDescent="0.25">
      <c r="A64" s="459">
        <v>178</v>
      </c>
      <c r="B64" s="36" t="s">
        <v>811</v>
      </c>
      <c r="C64" s="41">
        <v>186134.94350000002</v>
      </c>
      <c r="D64" s="41">
        <v>0</v>
      </c>
      <c r="E64" s="15">
        <v>168327.65</v>
      </c>
      <c r="F64" s="460">
        <f t="shared" si="0"/>
        <v>17807.293500000029</v>
      </c>
      <c r="G64" s="112"/>
      <c r="H64" s="112"/>
      <c r="I64" s="112"/>
      <c r="J64" s="112"/>
      <c r="K64" s="112"/>
    </row>
    <row r="65" spans="1:11" s="45" customFormat="1" x14ac:dyDescent="0.25">
      <c r="A65" s="459">
        <v>179</v>
      </c>
      <c r="B65" s="36" t="s">
        <v>812</v>
      </c>
      <c r="C65" s="41">
        <v>1494572.345</v>
      </c>
      <c r="D65" s="41">
        <v>0</v>
      </c>
      <c r="E65" s="15">
        <v>15098547.237500006</v>
      </c>
      <c r="F65" s="460">
        <f t="shared" si="0"/>
        <v>-13603974.892500006</v>
      </c>
      <c r="G65" s="112"/>
      <c r="H65" s="112"/>
      <c r="I65" s="112"/>
      <c r="J65" s="112"/>
      <c r="K65" s="112"/>
    </row>
    <row r="66" spans="1:11" s="45" customFormat="1" x14ac:dyDescent="0.25">
      <c r="A66" s="459">
        <v>181</v>
      </c>
      <c r="B66" s="36" t="s">
        <v>813</v>
      </c>
      <c r="C66" s="41">
        <v>23034.31</v>
      </c>
      <c r="D66" s="41">
        <v>0</v>
      </c>
      <c r="E66" s="15">
        <v>56699.840000000004</v>
      </c>
      <c r="F66" s="460">
        <f t="shared" si="0"/>
        <v>-33665.53</v>
      </c>
      <c r="G66" s="112"/>
      <c r="H66" s="112"/>
      <c r="I66" s="112"/>
      <c r="J66" s="112"/>
      <c r="K66" s="112"/>
    </row>
    <row r="67" spans="1:11" s="45" customFormat="1" x14ac:dyDescent="0.25">
      <c r="A67" s="459">
        <v>182</v>
      </c>
      <c r="B67" s="36" t="s">
        <v>814</v>
      </c>
      <c r="C67" s="41">
        <v>514285.26750000007</v>
      </c>
      <c r="D67" s="41">
        <v>0</v>
      </c>
      <c r="E67" s="15">
        <v>577434.71429999999</v>
      </c>
      <c r="F67" s="460">
        <f t="shared" si="0"/>
        <v>-63149.446799999918</v>
      </c>
      <c r="G67" s="112"/>
      <c r="H67" s="112"/>
      <c r="I67" s="112"/>
      <c r="J67" s="112"/>
      <c r="K67" s="112"/>
    </row>
    <row r="68" spans="1:11" s="45" customFormat="1" x14ac:dyDescent="0.25">
      <c r="A68" s="459">
        <v>186</v>
      </c>
      <c r="B68" s="36" t="s">
        <v>815</v>
      </c>
      <c r="C68" s="41">
        <v>999689.05399999989</v>
      </c>
      <c r="D68" s="41">
        <v>0</v>
      </c>
      <c r="E68" s="15">
        <v>4398684.9936999986</v>
      </c>
      <c r="F68" s="460">
        <f t="shared" si="0"/>
        <v>-3398995.9396999986</v>
      </c>
      <c r="G68" s="112"/>
      <c r="H68" s="112"/>
      <c r="I68" s="112"/>
      <c r="J68" s="112"/>
      <c r="K68" s="112"/>
    </row>
    <row r="69" spans="1:11" s="45" customFormat="1" x14ac:dyDescent="0.25">
      <c r="A69" s="459">
        <v>202</v>
      </c>
      <c r="B69" s="36" t="s">
        <v>816</v>
      </c>
      <c r="C69" s="41">
        <v>1162878.281</v>
      </c>
      <c r="D69" s="41">
        <v>0</v>
      </c>
      <c r="E69" s="15">
        <v>5026210.4729000004</v>
      </c>
      <c r="F69" s="460">
        <f t="shared" si="0"/>
        <v>-3863332.1919000004</v>
      </c>
      <c r="G69" s="112"/>
      <c r="H69" s="112"/>
      <c r="I69" s="112"/>
      <c r="J69" s="112"/>
      <c r="K69" s="112"/>
    </row>
    <row r="70" spans="1:11" s="45" customFormat="1" x14ac:dyDescent="0.25">
      <c r="A70" s="459">
        <v>204</v>
      </c>
      <c r="B70" s="36" t="s">
        <v>817</v>
      </c>
      <c r="C70" s="41">
        <v>58471.710000000006</v>
      </c>
      <c r="D70" s="41">
        <v>0</v>
      </c>
      <c r="E70" s="15">
        <v>940331.40899999999</v>
      </c>
      <c r="F70" s="460">
        <f t="shared" si="0"/>
        <v>-881859.69900000002</v>
      </c>
      <c r="G70" s="112"/>
      <c r="H70" s="112"/>
      <c r="I70" s="112"/>
      <c r="J70" s="112"/>
      <c r="K70" s="112"/>
    </row>
    <row r="71" spans="1:11" s="45" customFormat="1" x14ac:dyDescent="0.25">
      <c r="A71" s="459">
        <v>205</v>
      </c>
      <c r="B71" s="36" t="s">
        <v>818</v>
      </c>
      <c r="C71" s="41">
        <v>511007.30800000002</v>
      </c>
      <c r="D71" s="41">
        <v>0</v>
      </c>
      <c r="E71" s="15">
        <v>421705.05999999994</v>
      </c>
      <c r="F71" s="460">
        <f t="shared" si="0"/>
        <v>89302.24800000008</v>
      </c>
      <c r="G71" s="112"/>
      <c r="H71" s="112"/>
      <c r="I71" s="112"/>
      <c r="J71" s="112"/>
      <c r="K71" s="112"/>
    </row>
    <row r="72" spans="1:11" s="45" customFormat="1" x14ac:dyDescent="0.25">
      <c r="A72" s="459">
        <v>208</v>
      </c>
      <c r="B72" s="36" t="s">
        <v>819</v>
      </c>
      <c r="C72" s="41">
        <v>187906.81350000002</v>
      </c>
      <c r="D72" s="41">
        <v>0</v>
      </c>
      <c r="E72" s="15">
        <v>145381.93350000001</v>
      </c>
      <c r="F72" s="460">
        <f t="shared" si="0"/>
        <v>42524.880000000005</v>
      </c>
      <c r="G72" s="112"/>
      <c r="H72" s="112"/>
      <c r="I72" s="112"/>
      <c r="J72" s="112"/>
      <c r="K72" s="112"/>
    </row>
    <row r="73" spans="1:11" s="45" customFormat="1" x14ac:dyDescent="0.25">
      <c r="A73" s="459">
        <v>211</v>
      </c>
      <c r="B73" s="36" t="s">
        <v>820</v>
      </c>
      <c r="C73" s="41">
        <v>746311.64399999974</v>
      </c>
      <c r="D73" s="41">
        <v>0</v>
      </c>
      <c r="E73" s="15">
        <v>1928503.308</v>
      </c>
      <c r="F73" s="460">
        <f t="shared" ref="F73:F136" si="1">C73+D73-E73</f>
        <v>-1182191.6640000003</v>
      </c>
      <c r="G73" s="112"/>
      <c r="H73" s="112"/>
      <c r="I73" s="112"/>
      <c r="J73" s="112"/>
      <c r="K73" s="112"/>
    </row>
    <row r="74" spans="1:11" s="45" customFormat="1" x14ac:dyDescent="0.25">
      <c r="A74" s="459">
        <v>213</v>
      </c>
      <c r="B74" s="36" t="s">
        <v>821</v>
      </c>
      <c r="C74" s="41">
        <v>81506.02</v>
      </c>
      <c r="D74" s="41">
        <v>0</v>
      </c>
      <c r="E74" s="15">
        <v>151849.25899999999</v>
      </c>
      <c r="F74" s="460">
        <f t="shared" si="1"/>
        <v>-70343.238999999987</v>
      </c>
      <c r="G74" s="112"/>
      <c r="H74" s="112"/>
      <c r="I74" s="112"/>
      <c r="J74" s="112"/>
      <c r="K74" s="112"/>
    </row>
    <row r="75" spans="1:11" s="45" customFormat="1" x14ac:dyDescent="0.25">
      <c r="A75" s="459">
        <v>214</v>
      </c>
      <c r="B75" s="36" t="s">
        <v>822</v>
      </c>
      <c r="C75" s="41">
        <v>530054.9105</v>
      </c>
      <c r="D75" s="41">
        <v>0</v>
      </c>
      <c r="E75" s="15">
        <v>156013.15349999999</v>
      </c>
      <c r="F75" s="460">
        <f t="shared" si="1"/>
        <v>374041.75699999998</v>
      </c>
      <c r="G75" s="112"/>
      <c r="H75" s="112"/>
      <c r="I75" s="112"/>
      <c r="J75" s="112"/>
      <c r="K75" s="112"/>
    </row>
    <row r="76" spans="1:11" s="45" customFormat="1" x14ac:dyDescent="0.25">
      <c r="A76" s="459">
        <v>216</v>
      </c>
      <c r="B76" s="36" t="s">
        <v>823</v>
      </c>
      <c r="C76" s="41">
        <v>65647.783500000005</v>
      </c>
      <c r="D76" s="41">
        <v>0</v>
      </c>
      <c r="E76" s="15">
        <v>46157.213499999998</v>
      </c>
      <c r="F76" s="460">
        <f t="shared" si="1"/>
        <v>19490.570000000007</v>
      </c>
      <c r="G76" s="112"/>
      <c r="H76" s="112"/>
      <c r="I76" s="112"/>
      <c r="J76" s="112"/>
      <c r="K76" s="112"/>
    </row>
    <row r="77" spans="1:11" s="45" customFormat="1" x14ac:dyDescent="0.25">
      <c r="A77" s="459">
        <v>217</v>
      </c>
      <c r="B77" s="36" t="s">
        <v>824</v>
      </c>
      <c r="C77" s="41">
        <v>58471.71</v>
      </c>
      <c r="D77" s="41">
        <v>0</v>
      </c>
      <c r="E77" s="15">
        <v>103034.24050000001</v>
      </c>
      <c r="F77" s="460">
        <f t="shared" si="1"/>
        <v>-44562.530500000015</v>
      </c>
      <c r="G77" s="112"/>
      <c r="H77" s="112"/>
      <c r="I77" s="112"/>
      <c r="J77" s="112"/>
      <c r="K77" s="112"/>
    </row>
    <row r="78" spans="1:11" s="45" customFormat="1" x14ac:dyDescent="0.25">
      <c r="A78" s="459">
        <v>218</v>
      </c>
      <c r="B78" s="36" t="s">
        <v>825</v>
      </c>
      <c r="C78" s="41">
        <v>46245.807000000001</v>
      </c>
      <c r="D78" s="41">
        <v>0</v>
      </c>
      <c r="E78" s="15">
        <v>352602.13</v>
      </c>
      <c r="F78" s="460">
        <f t="shared" si="1"/>
        <v>-306356.32299999997</v>
      </c>
      <c r="G78" s="112"/>
      <c r="H78" s="112"/>
      <c r="I78" s="112"/>
      <c r="J78" s="112"/>
      <c r="K78" s="112"/>
    </row>
    <row r="79" spans="1:11" s="45" customFormat="1" x14ac:dyDescent="0.25">
      <c r="A79" s="459">
        <v>224</v>
      </c>
      <c r="B79" s="36" t="s">
        <v>826</v>
      </c>
      <c r="C79" s="41">
        <v>469545.5500000001</v>
      </c>
      <c r="D79" s="41">
        <v>0</v>
      </c>
      <c r="E79" s="15">
        <v>134662.12000000002</v>
      </c>
      <c r="F79" s="460">
        <f t="shared" si="1"/>
        <v>334883.43000000005</v>
      </c>
      <c r="G79" s="112"/>
      <c r="H79" s="112"/>
      <c r="I79" s="112"/>
      <c r="J79" s="112"/>
      <c r="K79" s="112"/>
    </row>
    <row r="80" spans="1:11" s="45" customFormat="1" x14ac:dyDescent="0.25">
      <c r="A80" s="459">
        <v>226</v>
      </c>
      <c r="B80" s="36" t="s">
        <v>827</v>
      </c>
      <c r="C80" s="41">
        <v>93997.703500000003</v>
      </c>
      <c r="D80" s="41">
        <v>0</v>
      </c>
      <c r="E80" s="15">
        <v>40753.01</v>
      </c>
      <c r="F80" s="460">
        <f t="shared" si="1"/>
        <v>53244.693500000001</v>
      </c>
      <c r="G80" s="112"/>
      <c r="H80" s="112"/>
      <c r="I80" s="112"/>
      <c r="J80" s="112"/>
      <c r="K80" s="112"/>
    </row>
    <row r="81" spans="1:11" s="45" customFormat="1" x14ac:dyDescent="0.25">
      <c r="A81" s="459">
        <v>230</v>
      </c>
      <c r="B81" s="36" t="s">
        <v>828</v>
      </c>
      <c r="C81" s="41">
        <v>65559.19</v>
      </c>
      <c r="D81" s="41">
        <v>0</v>
      </c>
      <c r="E81" s="15">
        <v>58471.71</v>
      </c>
      <c r="F81" s="460">
        <f t="shared" si="1"/>
        <v>7087.4800000000032</v>
      </c>
      <c r="G81" s="112"/>
      <c r="H81" s="112"/>
      <c r="I81" s="112"/>
      <c r="J81" s="112"/>
      <c r="K81" s="112"/>
    </row>
    <row r="82" spans="1:11" s="45" customFormat="1" x14ac:dyDescent="0.25">
      <c r="A82" s="459">
        <v>231</v>
      </c>
      <c r="B82" s="36" t="s">
        <v>1036</v>
      </c>
      <c r="C82" s="41">
        <v>102768.45999999999</v>
      </c>
      <c r="D82" s="41">
        <v>0</v>
      </c>
      <c r="E82" s="15">
        <v>508526.69000000012</v>
      </c>
      <c r="F82" s="460">
        <f t="shared" si="1"/>
        <v>-405758.2300000001</v>
      </c>
      <c r="G82" s="112"/>
      <c r="H82" s="112"/>
      <c r="I82" s="112"/>
      <c r="J82" s="112"/>
      <c r="K82" s="112"/>
    </row>
    <row r="83" spans="1:11" s="45" customFormat="1" x14ac:dyDescent="0.25">
      <c r="A83" s="459">
        <v>232</v>
      </c>
      <c r="B83" s="36" t="s">
        <v>829</v>
      </c>
      <c r="C83" s="41">
        <v>295990.88349999994</v>
      </c>
      <c r="D83" s="41">
        <v>0</v>
      </c>
      <c r="E83" s="15">
        <v>285359.66350000002</v>
      </c>
      <c r="F83" s="460">
        <f t="shared" si="1"/>
        <v>10631.219999999914</v>
      </c>
      <c r="G83" s="112"/>
      <c r="H83" s="112"/>
      <c r="I83" s="112"/>
      <c r="J83" s="112"/>
      <c r="K83" s="112"/>
    </row>
    <row r="84" spans="1:11" s="45" customFormat="1" x14ac:dyDescent="0.25">
      <c r="A84" s="459">
        <v>233</v>
      </c>
      <c r="B84" s="36" t="s">
        <v>830</v>
      </c>
      <c r="C84" s="41">
        <v>491162.364</v>
      </c>
      <c r="D84" s="41">
        <v>0</v>
      </c>
      <c r="E84" s="15">
        <v>329036.25899999996</v>
      </c>
      <c r="F84" s="460">
        <f t="shared" si="1"/>
        <v>162126.10500000004</v>
      </c>
      <c r="G84" s="112"/>
      <c r="H84" s="112"/>
      <c r="I84" s="112"/>
      <c r="J84" s="112"/>
      <c r="K84" s="112"/>
    </row>
    <row r="85" spans="1:11" s="45" customFormat="1" x14ac:dyDescent="0.25">
      <c r="A85" s="459">
        <v>235</v>
      </c>
      <c r="B85" s="36" t="s">
        <v>831</v>
      </c>
      <c r="C85" s="41">
        <v>3917693.1635000003</v>
      </c>
      <c r="D85" s="41">
        <v>0</v>
      </c>
      <c r="E85" s="15">
        <v>1044552.8023999998</v>
      </c>
      <c r="F85" s="460">
        <f t="shared" si="1"/>
        <v>2873140.3611000003</v>
      </c>
      <c r="G85" s="112"/>
      <c r="H85" s="112"/>
      <c r="I85" s="112"/>
      <c r="J85" s="112"/>
      <c r="K85" s="112"/>
    </row>
    <row r="86" spans="1:11" s="45" customFormat="1" x14ac:dyDescent="0.25">
      <c r="A86" s="459">
        <v>236</v>
      </c>
      <c r="B86" s="36" t="s">
        <v>832</v>
      </c>
      <c r="C86" s="41">
        <v>351007.44700000004</v>
      </c>
      <c r="D86" s="41">
        <v>0</v>
      </c>
      <c r="E86" s="15">
        <v>31893.660000000003</v>
      </c>
      <c r="F86" s="460">
        <f t="shared" si="1"/>
        <v>319113.78700000001</v>
      </c>
      <c r="G86" s="112"/>
      <c r="H86" s="112"/>
      <c r="I86" s="112"/>
      <c r="J86" s="112"/>
      <c r="K86" s="112"/>
    </row>
    <row r="87" spans="1:11" s="45" customFormat="1" x14ac:dyDescent="0.25">
      <c r="A87" s="459">
        <v>239</v>
      </c>
      <c r="B87" s="36" t="s">
        <v>833</v>
      </c>
      <c r="C87" s="41">
        <v>35437.4</v>
      </c>
      <c r="D87" s="41">
        <v>0</v>
      </c>
      <c r="E87" s="15">
        <v>49612.36</v>
      </c>
      <c r="F87" s="460">
        <f t="shared" si="1"/>
        <v>-14174.96</v>
      </c>
      <c r="G87" s="112"/>
      <c r="H87" s="112"/>
      <c r="I87" s="112"/>
      <c r="J87" s="112"/>
      <c r="K87" s="112"/>
    </row>
    <row r="88" spans="1:11" s="45" customFormat="1" x14ac:dyDescent="0.25">
      <c r="A88" s="459">
        <v>240</v>
      </c>
      <c r="B88" s="36" t="s">
        <v>834</v>
      </c>
      <c r="C88" s="41">
        <v>379180.18000000005</v>
      </c>
      <c r="D88" s="41">
        <v>0</v>
      </c>
      <c r="E88" s="15">
        <v>597474.5639999999</v>
      </c>
      <c r="F88" s="460">
        <f t="shared" si="1"/>
        <v>-218294.38399999985</v>
      </c>
      <c r="G88" s="112"/>
      <c r="H88" s="112"/>
      <c r="I88" s="112"/>
      <c r="J88" s="112"/>
      <c r="K88" s="112"/>
    </row>
    <row r="89" spans="1:11" s="45" customFormat="1" x14ac:dyDescent="0.25">
      <c r="A89" s="459">
        <v>241</v>
      </c>
      <c r="B89" s="36" t="s">
        <v>835</v>
      </c>
      <c r="C89" s="41">
        <v>476721.62349999999</v>
      </c>
      <c r="D89" s="41">
        <v>0</v>
      </c>
      <c r="E89" s="15">
        <v>120487.16</v>
      </c>
      <c r="F89" s="460">
        <f t="shared" si="1"/>
        <v>356234.46349999995</v>
      </c>
      <c r="G89" s="112"/>
      <c r="H89" s="112"/>
      <c r="I89" s="112"/>
      <c r="J89" s="112"/>
      <c r="K89" s="112"/>
    </row>
    <row r="90" spans="1:11" s="45" customFormat="1" x14ac:dyDescent="0.25">
      <c r="A90" s="459">
        <v>244</v>
      </c>
      <c r="B90" s="36" t="s">
        <v>836</v>
      </c>
      <c r="C90" s="41">
        <v>793974.94699999993</v>
      </c>
      <c r="D90" s="41">
        <v>0</v>
      </c>
      <c r="E90" s="15">
        <v>491215.52010000008</v>
      </c>
      <c r="F90" s="460">
        <f t="shared" si="1"/>
        <v>302759.42689999985</v>
      </c>
      <c r="G90" s="112"/>
      <c r="H90" s="112"/>
      <c r="I90" s="112"/>
      <c r="J90" s="112"/>
      <c r="K90" s="112"/>
    </row>
    <row r="91" spans="1:11" s="45" customFormat="1" x14ac:dyDescent="0.25">
      <c r="A91" s="459">
        <v>245</v>
      </c>
      <c r="B91" s="36" t="s">
        <v>837</v>
      </c>
      <c r="C91" s="41">
        <v>740198.69249999977</v>
      </c>
      <c r="D91" s="41">
        <v>0</v>
      </c>
      <c r="E91" s="15">
        <v>2361849.5538999997</v>
      </c>
      <c r="F91" s="460">
        <f t="shared" si="1"/>
        <v>-1621650.8613999998</v>
      </c>
      <c r="G91" s="112"/>
      <c r="H91" s="112"/>
      <c r="I91" s="112"/>
      <c r="J91" s="112"/>
      <c r="K91" s="112"/>
    </row>
    <row r="92" spans="1:11" s="45" customFormat="1" x14ac:dyDescent="0.25">
      <c r="A92" s="459">
        <v>249</v>
      </c>
      <c r="B92" s="36" t="s">
        <v>838</v>
      </c>
      <c r="C92" s="41">
        <v>145470.527</v>
      </c>
      <c r="D92" s="41">
        <v>0</v>
      </c>
      <c r="E92" s="15">
        <v>152380.82000000004</v>
      </c>
      <c r="F92" s="460">
        <f t="shared" si="1"/>
        <v>-6910.2930000000342</v>
      </c>
      <c r="G92" s="112"/>
      <c r="H92" s="112"/>
      <c r="I92" s="112"/>
      <c r="J92" s="112"/>
      <c r="K92" s="112"/>
    </row>
    <row r="93" spans="1:11" s="45" customFormat="1" x14ac:dyDescent="0.25">
      <c r="A93" s="459">
        <v>250</v>
      </c>
      <c r="B93" s="36" t="s">
        <v>839</v>
      </c>
      <c r="C93" s="41">
        <v>106400.79350000001</v>
      </c>
      <c r="D93" s="41">
        <v>0</v>
      </c>
      <c r="E93" s="15">
        <v>51472.823500000006</v>
      </c>
      <c r="F93" s="460">
        <f t="shared" si="1"/>
        <v>54927.970000000008</v>
      </c>
      <c r="G93" s="112"/>
      <c r="H93" s="112"/>
      <c r="I93" s="112"/>
      <c r="J93" s="112"/>
      <c r="K93" s="112"/>
    </row>
    <row r="94" spans="1:11" s="45" customFormat="1" x14ac:dyDescent="0.25">
      <c r="A94" s="459">
        <v>256</v>
      </c>
      <c r="B94" s="36" t="s">
        <v>840</v>
      </c>
      <c r="C94" s="41">
        <v>138205.86000000002</v>
      </c>
      <c r="D94" s="41">
        <v>0</v>
      </c>
      <c r="E94" s="15">
        <v>23034.31</v>
      </c>
      <c r="F94" s="460">
        <f t="shared" si="1"/>
        <v>115171.55000000002</v>
      </c>
      <c r="G94" s="112"/>
      <c r="H94" s="112"/>
      <c r="I94" s="112"/>
      <c r="J94" s="112"/>
      <c r="K94" s="112"/>
    </row>
    <row r="95" spans="1:11" s="45" customFormat="1" x14ac:dyDescent="0.25">
      <c r="A95" s="459">
        <v>257</v>
      </c>
      <c r="B95" s="36" t="s">
        <v>841</v>
      </c>
      <c r="C95" s="41">
        <v>1258470.6675</v>
      </c>
      <c r="D95" s="41">
        <v>0</v>
      </c>
      <c r="E95" s="15">
        <v>1834624.3197900001</v>
      </c>
      <c r="F95" s="460">
        <f t="shared" si="1"/>
        <v>-576153.65229000011</v>
      </c>
      <c r="G95" s="112"/>
      <c r="H95" s="112"/>
      <c r="I95" s="112"/>
      <c r="J95" s="112"/>
      <c r="K95" s="112"/>
    </row>
    <row r="96" spans="1:11" s="45" customFormat="1" x14ac:dyDescent="0.25">
      <c r="A96" s="459">
        <v>260</v>
      </c>
      <c r="B96" s="36" t="s">
        <v>842</v>
      </c>
      <c r="C96" s="41">
        <v>301306.49349999998</v>
      </c>
      <c r="D96" s="41">
        <v>0</v>
      </c>
      <c r="E96" s="15">
        <v>377408.31</v>
      </c>
      <c r="F96" s="460">
        <f t="shared" si="1"/>
        <v>-76101.816500000015</v>
      </c>
      <c r="G96" s="112"/>
      <c r="H96" s="112"/>
      <c r="I96" s="112"/>
      <c r="J96" s="112"/>
      <c r="K96" s="112"/>
    </row>
    <row r="97" spans="1:11" s="45" customFormat="1" x14ac:dyDescent="0.25">
      <c r="A97" s="459">
        <v>261</v>
      </c>
      <c r="B97" s="36" t="s">
        <v>843</v>
      </c>
      <c r="C97" s="41">
        <v>168416.24350000004</v>
      </c>
      <c r="D97" s="41">
        <v>0</v>
      </c>
      <c r="E97" s="15">
        <v>340376.22700000001</v>
      </c>
      <c r="F97" s="460">
        <f t="shared" si="1"/>
        <v>-171959.98349999997</v>
      </c>
      <c r="G97" s="112"/>
      <c r="H97" s="112"/>
      <c r="I97" s="112"/>
      <c r="J97" s="112"/>
      <c r="K97" s="112"/>
    </row>
    <row r="98" spans="1:11" s="45" customFormat="1" x14ac:dyDescent="0.25">
      <c r="A98" s="459">
        <v>263</v>
      </c>
      <c r="B98" s="36" t="s">
        <v>844</v>
      </c>
      <c r="C98" s="41">
        <v>409479.15699999995</v>
      </c>
      <c r="D98" s="41">
        <v>0</v>
      </c>
      <c r="E98" s="15">
        <v>161240.17000000001</v>
      </c>
      <c r="F98" s="460">
        <f t="shared" si="1"/>
        <v>248238.98699999994</v>
      </c>
      <c r="G98" s="112"/>
      <c r="H98" s="112"/>
      <c r="I98" s="112"/>
      <c r="J98" s="112"/>
      <c r="K98" s="112"/>
    </row>
    <row r="99" spans="1:11" s="45" customFormat="1" x14ac:dyDescent="0.25">
      <c r="A99" s="459">
        <v>265</v>
      </c>
      <c r="B99" s="36" t="s">
        <v>845</v>
      </c>
      <c r="C99" s="41">
        <v>0</v>
      </c>
      <c r="D99" s="41">
        <v>0</v>
      </c>
      <c r="E99" s="15">
        <v>51472.823499999999</v>
      </c>
      <c r="F99" s="460">
        <f t="shared" si="1"/>
        <v>-51472.823499999999</v>
      </c>
      <c r="G99" s="112"/>
      <c r="H99" s="112"/>
      <c r="I99" s="112"/>
      <c r="J99" s="112"/>
      <c r="K99" s="112"/>
    </row>
    <row r="100" spans="1:11" s="45" customFormat="1" x14ac:dyDescent="0.25">
      <c r="A100" s="459">
        <v>271</v>
      </c>
      <c r="B100" s="36" t="s">
        <v>846</v>
      </c>
      <c r="C100" s="41">
        <v>421705.06000000011</v>
      </c>
      <c r="D100" s="41">
        <v>0</v>
      </c>
      <c r="E100" s="15">
        <v>218117.19700000001</v>
      </c>
      <c r="F100" s="460">
        <f t="shared" si="1"/>
        <v>203587.8630000001</v>
      </c>
      <c r="G100" s="112"/>
      <c r="H100" s="112"/>
      <c r="I100" s="112"/>
      <c r="J100" s="112"/>
      <c r="K100" s="112"/>
    </row>
    <row r="101" spans="1:11" s="45" customFormat="1" x14ac:dyDescent="0.25">
      <c r="A101" s="459">
        <v>272</v>
      </c>
      <c r="B101" s="36" t="s">
        <v>847</v>
      </c>
      <c r="C101" s="41">
        <v>1039378.9419999999</v>
      </c>
      <c r="D101" s="41">
        <v>0</v>
      </c>
      <c r="E101" s="15">
        <v>886944.96589999995</v>
      </c>
      <c r="F101" s="460">
        <f t="shared" si="1"/>
        <v>152433.97609999997</v>
      </c>
      <c r="G101" s="112"/>
      <c r="H101" s="112"/>
      <c r="I101" s="112"/>
      <c r="J101" s="112"/>
      <c r="K101" s="112"/>
    </row>
    <row r="102" spans="1:11" s="45" customFormat="1" x14ac:dyDescent="0.25">
      <c r="A102" s="459">
        <v>273</v>
      </c>
      <c r="B102" s="36" t="s">
        <v>848</v>
      </c>
      <c r="C102" s="41">
        <v>182591.20350000003</v>
      </c>
      <c r="D102" s="41">
        <v>0</v>
      </c>
      <c r="E102" s="15">
        <v>97452.85000000002</v>
      </c>
      <c r="F102" s="460">
        <f t="shared" si="1"/>
        <v>85138.353500000012</v>
      </c>
      <c r="G102" s="112"/>
      <c r="H102" s="112"/>
      <c r="I102" s="112"/>
      <c r="J102" s="112"/>
      <c r="K102" s="112"/>
    </row>
    <row r="103" spans="1:11" s="45" customFormat="1" x14ac:dyDescent="0.25">
      <c r="A103" s="459">
        <v>275</v>
      </c>
      <c r="B103" s="36" t="s">
        <v>849</v>
      </c>
      <c r="C103" s="41">
        <v>31893.660000000003</v>
      </c>
      <c r="D103" s="41">
        <v>0</v>
      </c>
      <c r="E103" s="15">
        <v>33754.123500000002</v>
      </c>
      <c r="F103" s="460">
        <f t="shared" si="1"/>
        <v>-1860.463499999998</v>
      </c>
      <c r="G103" s="112"/>
      <c r="H103" s="112"/>
      <c r="I103" s="112"/>
      <c r="J103" s="112"/>
      <c r="K103" s="112"/>
    </row>
    <row r="104" spans="1:11" s="45" customFormat="1" x14ac:dyDescent="0.25">
      <c r="A104" s="459">
        <v>276</v>
      </c>
      <c r="B104" s="36" t="s">
        <v>850</v>
      </c>
      <c r="C104" s="41">
        <v>537142.39049999998</v>
      </c>
      <c r="D104" s="41">
        <v>0</v>
      </c>
      <c r="E104" s="15">
        <v>832690.30649999995</v>
      </c>
      <c r="F104" s="460">
        <f t="shared" si="1"/>
        <v>-295547.91599999997</v>
      </c>
      <c r="G104" s="112"/>
      <c r="H104" s="112"/>
      <c r="I104" s="112"/>
      <c r="J104" s="112"/>
      <c r="K104" s="112"/>
    </row>
    <row r="105" spans="1:11" s="45" customFormat="1" x14ac:dyDescent="0.25">
      <c r="A105" s="459">
        <v>280</v>
      </c>
      <c r="B105" s="36" t="s">
        <v>851</v>
      </c>
      <c r="C105" s="41">
        <v>23034.31</v>
      </c>
      <c r="D105" s="41">
        <v>0</v>
      </c>
      <c r="E105" s="15">
        <v>1020597.1200000001</v>
      </c>
      <c r="F105" s="460">
        <f t="shared" si="1"/>
        <v>-997562.81</v>
      </c>
      <c r="G105" s="112"/>
      <c r="H105" s="112"/>
      <c r="I105" s="112"/>
      <c r="J105" s="112"/>
      <c r="K105" s="112"/>
    </row>
    <row r="106" spans="1:11" s="45" customFormat="1" x14ac:dyDescent="0.25">
      <c r="A106" s="459">
        <v>284</v>
      </c>
      <c r="B106" s="36" t="s">
        <v>852</v>
      </c>
      <c r="C106" s="41">
        <v>1509721.8334999999</v>
      </c>
      <c r="D106" s="41">
        <v>0</v>
      </c>
      <c r="E106" s="15">
        <v>54927.97</v>
      </c>
      <c r="F106" s="460">
        <f t="shared" si="1"/>
        <v>1454793.8635</v>
      </c>
      <c r="G106" s="112"/>
      <c r="H106" s="112"/>
      <c r="I106" s="112"/>
      <c r="J106" s="112"/>
      <c r="K106" s="112"/>
    </row>
    <row r="107" spans="1:11" s="45" customFormat="1" x14ac:dyDescent="0.25">
      <c r="A107" s="459">
        <v>285</v>
      </c>
      <c r="B107" s="36" t="s">
        <v>853</v>
      </c>
      <c r="C107" s="41">
        <v>569036.05050000013</v>
      </c>
      <c r="D107" s="41">
        <v>0</v>
      </c>
      <c r="E107" s="15">
        <v>1753850.0821</v>
      </c>
      <c r="F107" s="460">
        <f t="shared" si="1"/>
        <v>-1184814.0315999999</v>
      </c>
      <c r="G107" s="112"/>
      <c r="H107" s="112"/>
      <c r="I107" s="112"/>
      <c r="J107" s="112"/>
      <c r="K107" s="112"/>
    </row>
    <row r="108" spans="1:11" s="45" customFormat="1" x14ac:dyDescent="0.25">
      <c r="A108" s="459">
        <v>286</v>
      </c>
      <c r="B108" s="36" t="s">
        <v>854</v>
      </c>
      <c r="C108" s="41">
        <v>1373376.4370000004</v>
      </c>
      <c r="D108" s="41">
        <v>0</v>
      </c>
      <c r="E108" s="15">
        <v>1607263.2770000002</v>
      </c>
      <c r="F108" s="460">
        <f t="shared" si="1"/>
        <v>-233886.83999999985</v>
      </c>
      <c r="G108" s="112"/>
      <c r="H108" s="112"/>
      <c r="I108" s="112"/>
      <c r="J108" s="112"/>
      <c r="K108" s="112"/>
    </row>
    <row r="109" spans="1:11" s="45" customFormat="1" x14ac:dyDescent="0.25">
      <c r="A109" s="459">
        <v>287</v>
      </c>
      <c r="B109" s="36" t="s">
        <v>1037</v>
      </c>
      <c r="C109" s="41">
        <v>1291959.0105000001</v>
      </c>
      <c r="D109" s="41">
        <v>0</v>
      </c>
      <c r="E109" s="15">
        <v>65559.19</v>
      </c>
      <c r="F109" s="460">
        <f t="shared" si="1"/>
        <v>1226399.8205000001</v>
      </c>
      <c r="G109" s="112"/>
      <c r="H109" s="112"/>
      <c r="I109" s="112"/>
      <c r="J109" s="112"/>
      <c r="K109" s="112"/>
    </row>
    <row r="110" spans="1:11" s="45" customFormat="1" x14ac:dyDescent="0.25">
      <c r="A110" s="459">
        <v>288</v>
      </c>
      <c r="B110" s="36" t="s">
        <v>855</v>
      </c>
      <c r="C110" s="41">
        <v>79822.743500000011</v>
      </c>
      <c r="D110" s="41">
        <v>0</v>
      </c>
      <c r="E110" s="15">
        <v>712468.92699999991</v>
      </c>
      <c r="F110" s="460">
        <f t="shared" si="1"/>
        <v>-632646.18349999993</v>
      </c>
      <c r="G110" s="112"/>
      <c r="H110" s="112"/>
      <c r="I110" s="112"/>
      <c r="J110" s="112"/>
      <c r="K110" s="112"/>
    </row>
    <row r="111" spans="1:11" s="45" customFormat="1" x14ac:dyDescent="0.25">
      <c r="A111" s="459">
        <v>290</v>
      </c>
      <c r="B111" s="36" t="s">
        <v>856</v>
      </c>
      <c r="C111" s="41">
        <v>49612.36</v>
      </c>
      <c r="D111" s="41">
        <v>0</v>
      </c>
      <c r="E111" s="15">
        <v>88593.500000000015</v>
      </c>
      <c r="F111" s="460">
        <f t="shared" si="1"/>
        <v>-38981.140000000014</v>
      </c>
      <c r="G111" s="112"/>
      <c r="H111" s="112"/>
      <c r="I111" s="112"/>
      <c r="J111" s="112"/>
      <c r="K111" s="112"/>
    </row>
    <row r="112" spans="1:11" s="45" customFormat="1" x14ac:dyDescent="0.25">
      <c r="A112" s="459">
        <v>291</v>
      </c>
      <c r="B112" s="36" t="s">
        <v>857</v>
      </c>
      <c r="C112" s="41">
        <v>17718.7</v>
      </c>
      <c r="D112" s="41">
        <v>0</v>
      </c>
      <c r="E112" s="15">
        <v>8859.35</v>
      </c>
      <c r="F112" s="460">
        <f t="shared" si="1"/>
        <v>8859.35</v>
      </c>
      <c r="G112" s="112"/>
      <c r="H112" s="112"/>
      <c r="I112" s="112"/>
      <c r="J112" s="112"/>
      <c r="K112" s="112"/>
    </row>
    <row r="113" spans="1:15" s="45" customFormat="1" x14ac:dyDescent="0.25">
      <c r="A113" s="459">
        <v>297</v>
      </c>
      <c r="B113" s="36" t="s">
        <v>858</v>
      </c>
      <c r="C113" s="41">
        <v>1814837.8474999999</v>
      </c>
      <c r="D113" s="41">
        <v>0</v>
      </c>
      <c r="E113" s="15">
        <v>5630471.2989999996</v>
      </c>
      <c r="F113" s="460">
        <f t="shared" si="1"/>
        <v>-3815633.4514999995</v>
      </c>
      <c r="G113" s="112"/>
      <c r="H113" s="112"/>
      <c r="I113" s="112"/>
      <c r="J113" s="112"/>
      <c r="K113" s="112"/>
    </row>
    <row r="114" spans="1:15" s="45" customFormat="1" x14ac:dyDescent="0.25">
      <c r="A114" s="459">
        <v>300</v>
      </c>
      <c r="B114" s="36" t="s">
        <v>859</v>
      </c>
      <c r="C114" s="41">
        <v>521106.96700000018</v>
      </c>
      <c r="D114" s="41">
        <v>0</v>
      </c>
      <c r="E114" s="15">
        <v>23034.31</v>
      </c>
      <c r="F114" s="460">
        <f t="shared" si="1"/>
        <v>498072.65700000018</v>
      </c>
      <c r="G114" s="112"/>
      <c r="H114" s="112"/>
      <c r="I114" s="112"/>
      <c r="J114" s="112"/>
      <c r="K114" s="112"/>
    </row>
    <row r="115" spans="1:15" s="45" customFormat="1" x14ac:dyDescent="0.25">
      <c r="A115" s="459">
        <v>301</v>
      </c>
      <c r="B115" s="36" t="s">
        <v>860</v>
      </c>
      <c r="C115" s="41">
        <v>804517.57349999994</v>
      </c>
      <c r="D115" s="41">
        <v>0</v>
      </c>
      <c r="E115" s="15">
        <v>512247.61700000003</v>
      </c>
      <c r="F115" s="460">
        <f t="shared" si="1"/>
        <v>292269.95649999991</v>
      </c>
      <c r="G115" s="112"/>
      <c r="H115" s="112"/>
      <c r="I115" s="112"/>
      <c r="J115" s="112"/>
      <c r="K115" s="112"/>
    </row>
    <row r="116" spans="1:15" s="45" customFormat="1" x14ac:dyDescent="0.25">
      <c r="A116" s="461">
        <v>304</v>
      </c>
      <c r="B116" s="36" t="s">
        <v>861</v>
      </c>
      <c r="C116" s="41">
        <v>0</v>
      </c>
      <c r="D116" s="41">
        <v>0</v>
      </c>
      <c r="E116" s="15">
        <v>258693.02000000002</v>
      </c>
      <c r="F116" s="460">
        <f t="shared" si="1"/>
        <v>-258693.02000000002</v>
      </c>
      <c r="G116" s="112"/>
      <c r="H116" s="112"/>
      <c r="I116" s="112"/>
      <c r="J116" s="112"/>
      <c r="K116" s="112"/>
    </row>
    <row r="117" spans="1:15" s="45" customFormat="1" x14ac:dyDescent="0.25">
      <c r="A117" s="459">
        <v>305</v>
      </c>
      <c r="B117" s="36" t="s">
        <v>862</v>
      </c>
      <c r="C117" s="41">
        <v>115171.55000000002</v>
      </c>
      <c r="D117" s="41">
        <v>0</v>
      </c>
      <c r="E117" s="15">
        <v>326024.08</v>
      </c>
      <c r="F117" s="460">
        <f t="shared" si="1"/>
        <v>-210852.53</v>
      </c>
      <c r="G117" s="112"/>
      <c r="H117" s="112"/>
      <c r="I117" s="112"/>
      <c r="J117" s="112"/>
      <c r="K117" s="112"/>
    </row>
    <row r="118" spans="1:15" s="45" customFormat="1" x14ac:dyDescent="0.25">
      <c r="A118" s="459">
        <v>309</v>
      </c>
      <c r="B118" s="36" t="s">
        <v>863</v>
      </c>
      <c r="C118" s="41">
        <v>170099.52</v>
      </c>
      <c r="D118" s="41">
        <v>0</v>
      </c>
      <c r="E118" s="15">
        <v>152380.82</v>
      </c>
      <c r="F118" s="460">
        <f t="shared" si="1"/>
        <v>17718.699999999983</v>
      </c>
      <c r="G118" s="112"/>
      <c r="H118" s="112"/>
      <c r="I118" s="112"/>
      <c r="J118" s="112"/>
      <c r="K118" s="112"/>
    </row>
    <row r="119" spans="1:15" s="45" customFormat="1" x14ac:dyDescent="0.25">
      <c r="A119" s="459">
        <v>312</v>
      </c>
      <c r="B119" s="36" t="s">
        <v>864</v>
      </c>
      <c r="C119" s="41">
        <v>14263.553500000002</v>
      </c>
      <c r="D119" s="41">
        <v>0</v>
      </c>
      <c r="E119" s="15">
        <v>14174.960000000001</v>
      </c>
      <c r="F119" s="460">
        <f t="shared" si="1"/>
        <v>88.593500000000859</v>
      </c>
      <c r="G119" s="112"/>
      <c r="H119" s="112"/>
      <c r="I119" s="112"/>
      <c r="J119" s="112"/>
      <c r="K119" s="112"/>
    </row>
    <row r="120" spans="1:15" s="45" customFormat="1" x14ac:dyDescent="0.25">
      <c r="A120" s="459">
        <v>316</v>
      </c>
      <c r="B120" s="36" t="s">
        <v>865</v>
      </c>
      <c r="C120" s="41">
        <v>207397.38350000003</v>
      </c>
      <c r="D120" s="41">
        <v>0</v>
      </c>
      <c r="E120" s="15">
        <v>168504.83700000003</v>
      </c>
      <c r="F120" s="460">
        <f t="shared" si="1"/>
        <v>38892.546499999997</v>
      </c>
      <c r="G120" s="112"/>
      <c r="H120" s="112"/>
      <c r="I120" s="112"/>
      <c r="J120" s="112"/>
      <c r="K120" s="112"/>
    </row>
    <row r="121" spans="1:15" s="45" customFormat="1" x14ac:dyDescent="0.25">
      <c r="A121" s="459">
        <v>317</v>
      </c>
      <c r="B121" s="36" t="s">
        <v>866</v>
      </c>
      <c r="C121" s="41">
        <v>23034.31</v>
      </c>
      <c r="D121" s="41">
        <v>0</v>
      </c>
      <c r="E121" s="15">
        <v>51384.23</v>
      </c>
      <c r="F121" s="460">
        <f t="shared" si="1"/>
        <v>-28349.920000000002</v>
      </c>
      <c r="G121" s="112"/>
      <c r="H121" s="112"/>
      <c r="I121" s="112"/>
      <c r="J121" s="112"/>
      <c r="K121" s="112"/>
    </row>
    <row r="122" spans="1:15" s="45" customFormat="1" x14ac:dyDescent="0.25">
      <c r="A122" s="459">
        <v>320</v>
      </c>
      <c r="B122" s="36" t="s">
        <v>867</v>
      </c>
      <c r="C122" s="41">
        <v>202170.367</v>
      </c>
      <c r="D122" s="41">
        <v>0</v>
      </c>
      <c r="E122" s="15">
        <v>202081.77350000001</v>
      </c>
      <c r="F122" s="460">
        <f t="shared" si="1"/>
        <v>88.593499999988126</v>
      </c>
      <c r="G122" s="112"/>
      <c r="H122" s="112"/>
      <c r="I122" s="112"/>
      <c r="J122" s="112"/>
      <c r="K122" s="112"/>
    </row>
    <row r="123" spans="1:15" s="45" customFormat="1" x14ac:dyDescent="0.25">
      <c r="A123" s="459">
        <v>322</v>
      </c>
      <c r="B123" s="36" t="s">
        <v>1038</v>
      </c>
      <c r="C123" s="41">
        <v>290763.86699999997</v>
      </c>
      <c r="D123" s="41">
        <v>0</v>
      </c>
      <c r="E123" s="15">
        <v>183512.5759</v>
      </c>
      <c r="F123" s="460">
        <f t="shared" si="1"/>
        <v>107251.29109999997</v>
      </c>
      <c r="G123" s="112"/>
      <c r="H123" s="112"/>
      <c r="I123" s="112"/>
      <c r="J123" s="112"/>
      <c r="K123" s="112"/>
    </row>
    <row r="124" spans="1:15" s="45" customFormat="1" x14ac:dyDescent="0.25">
      <c r="A124" s="459">
        <v>398</v>
      </c>
      <c r="B124" s="36" t="s">
        <v>868</v>
      </c>
      <c r="C124" s="41">
        <v>4092576.7325000004</v>
      </c>
      <c r="D124" s="41">
        <v>0</v>
      </c>
      <c r="E124" s="15">
        <v>14281662.011400009</v>
      </c>
      <c r="F124" s="460">
        <f t="shared" si="1"/>
        <v>-10189085.278900009</v>
      </c>
      <c r="G124" s="112"/>
      <c r="H124" s="112"/>
      <c r="I124" s="112"/>
      <c r="J124" s="112"/>
      <c r="K124" s="112"/>
    </row>
    <row r="125" spans="1:15" s="45" customFormat="1" x14ac:dyDescent="0.25">
      <c r="A125" s="459">
        <v>399</v>
      </c>
      <c r="B125" s="36" t="s">
        <v>869</v>
      </c>
      <c r="C125" s="41">
        <v>81506.02</v>
      </c>
      <c r="D125" s="41">
        <v>0</v>
      </c>
      <c r="E125" s="15">
        <v>121195.90800000002</v>
      </c>
      <c r="F125" s="460">
        <f t="shared" si="1"/>
        <v>-39689.888000000021</v>
      </c>
      <c r="G125" s="112"/>
      <c r="H125" s="112"/>
      <c r="I125" s="112"/>
      <c r="J125" s="112"/>
      <c r="K125" s="112"/>
      <c r="M125" s="112"/>
      <c r="N125" s="462"/>
      <c r="O125" s="463"/>
    </row>
    <row r="126" spans="1:15" s="45" customFormat="1" x14ac:dyDescent="0.25">
      <c r="A126" s="459">
        <v>400</v>
      </c>
      <c r="B126" s="36" t="s">
        <v>870</v>
      </c>
      <c r="C126" s="41">
        <v>250010.85700000002</v>
      </c>
      <c r="D126" s="41">
        <v>0</v>
      </c>
      <c r="E126" s="15">
        <v>249922.26350000006</v>
      </c>
      <c r="F126" s="460">
        <f t="shared" si="1"/>
        <v>88.593499999959022</v>
      </c>
      <c r="G126" s="112"/>
      <c r="H126" s="112"/>
      <c r="I126" s="112"/>
      <c r="J126" s="112"/>
      <c r="K126" s="112"/>
      <c r="M126" s="112"/>
      <c r="N126" s="462"/>
    </row>
    <row r="127" spans="1:15" s="45" customFormat="1" x14ac:dyDescent="0.25">
      <c r="A127" s="459">
        <v>402</v>
      </c>
      <c r="B127" s="36" t="s">
        <v>871</v>
      </c>
      <c r="C127" s="41">
        <v>717784.53700000001</v>
      </c>
      <c r="D127" s="41">
        <v>0</v>
      </c>
      <c r="E127" s="15">
        <v>291508.05240000004</v>
      </c>
      <c r="F127" s="460">
        <f t="shared" si="1"/>
        <v>426276.48459999997</v>
      </c>
      <c r="G127" s="112"/>
      <c r="H127" s="112"/>
      <c r="I127" s="112"/>
      <c r="J127" s="112"/>
      <c r="K127" s="112"/>
    </row>
    <row r="128" spans="1:15" s="45" customFormat="1" x14ac:dyDescent="0.25">
      <c r="A128" s="459">
        <v>403</v>
      </c>
      <c r="B128" s="36" t="s">
        <v>872</v>
      </c>
      <c r="C128" s="41">
        <v>8859.35</v>
      </c>
      <c r="D128" s="41">
        <v>0</v>
      </c>
      <c r="E128" s="15">
        <v>86821.630000000019</v>
      </c>
      <c r="F128" s="460">
        <f t="shared" si="1"/>
        <v>-77962.280000000013</v>
      </c>
      <c r="G128" s="112"/>
      <c r="H128" s="112"/>
      <c r="I128" s="112"/>
      <c r="J128" s="112"/>
      <c r="K128" s="112"/>
    </row>
    <row r="129" spans="1:11" s="45" customFormat="1" x14ac:dyDescent="0.25">
      <c r="A129" s="459">
        <v>405</v>
      </c>
      <c r="B129" s="36" t="s">
        <v>873</v>
      </c>
      <c r="C129" s="41">
        <v>1291959.0104999999</v>
      </c>
      <c r="D129" s="41">
        <v>0</v>
      </c>
      <c r="E129" s="15">
        <v>3209742.5050000008</v>
      </c>
      <c r="F129" s="460">
        <f t="shared" si="1"/>
        <v>-1917783.494500001</v>
      </c>
      <c r="G129" s="112"/>
      <c r="H129" s="112"/>
      <c r="I129" s="112"/>
      <c r="J129" s="112"/>
      <c r="K129" s="112"/>
    </row>
    <row r="130" spans="1:11" s="45" customFormat="1" x14ac:dyDescent="0.25">
      <c r="A130" s="459">
        <v>407</v>
      </c>
      <c r="B130" s="36" t="s">
        <v>874</v>
      </c>
      <c r="C130" s="41">
        <v>140154.91700000002</v>
      </c>
      <c r="D130" s="41">
        <v>0</v>
      </c>
      <c r="E130" s="15">
        <v>1047263.7635</v>
      </c>
      <c r="F130" s="460">
        <f t="shared" si="1"/>
        <v>-907108.84649999999</v>
      </c>
      <c r="G130" s="112"/>
      <c r="H130" s="112"/>
      <c r="I130" s="112"/>
      <c r="J130" s="112"/>
      <c r="K130" s="112"/>
    </row>
    <row r="131" spans="1:11" s="45" customFormat="1" x14ac:dyDescent="0.25">
      <c r="A131" s="459">
        <v>408</v>
      </c>
      <c r="B131" s="36" t="s">
        <v>875</v>
      </c>
      <c r="C131" s="41">
        <v>315747.234</v>
      </c>
      <c r="D131" s="41">
        <v>0</v>
      </c>
      <c r="E131" s="15">
        <v>460863.38699999999</v>
      </c>
      <c r="F131" s="460">
        <f t="shared" si="1"/>
        <v>-145116.15299999999</v>
      </c>
      <c r="G131" s="112"/>
      <c r="H131" s="112"/>
      <c r="I131" s="112"/>
      <c r="J131" s="112"/>
      <c r="K131" s="112"/>
    </row>
    <row r="132" spans="1:11" s="45" customFormat="1" x14ac:dyDescent="0.25">
      <c r="A132" s="459">
        <v>410</v>
      </c>
      <c r="B132" s="36" t="s">
        <v>876</v>
      </c>
      <c r="C132" s="41">
        <v>700065.83700000006</v>
      </c>
      <c r="D132" s="41">
        <v>0</v>
      </c>
      <c r="E132" s="15">
        <v>550768.0708000001</v>
      </c>
      <c r="F132" s="460">
        <f t="shared" si="1"/>
        <v>149297.76619999995</v>
      </c>
      <c r="G132" s="112"/>
      <c r="H132" s="112"/>
      <c r="I132" s="112"/>
      <c r="J132" s="112"/>
      <c r="K132" s="112"/>
    </row>
    <row r="133" spans="1:11" s="45" customFormat="1" x14ac:dyDescent="0.25">
      <c r="A133" s="459">
        <v>416</v>
      </c>
      <c r="B133" s="36" t="s">
        <v>877</v>
      </c>
      <c r="C133" s="41">
        <v>63787.32</v>
      </c>
      <c r="D133" s="41">
        <v>0</v>
      </c>
      <c r="E133" s="15">
        <v>148075.1759</v>
      </c>
      <c r="F133" s="460">
        <f t="shared" si="1"/>
        <v>-84287.855899999995</v>
      </c>
      <c r="G133" s="112"/>
      <c r="H133" s="112"/>
      <c r="I133" s="112"/>
      <c r="J133" s="112"/>
      <c r="K133" s="112"/>
    </row>
    <row r="134" spans="1:11" s="45" customFormat="1" x14ac:dyDescent="0.25">
      <c r="A134" s="459">
        <v>418</v>
      </c>
      <c r="B134" s="36" t="s">
        <v>878</v>
      </c>
      <c r="C134" s="41">
        <v>669944.04700000002</v>
      </c>
      <c r="D134" s="41">
        <v>0</v>
      </c>
      <c r="E134" s="15">
        <v>1331294.5245000003</v>
      </c>
      <c r="F134" s="460">
        <f t="shared" si="1"/>
        <v>-661350.47750000027</v>
      </c>
      <c r="G134" s="112"/>
      <c r="H134" s="112"/>
      <c r="I134" s="112"/>
      <c r="J134" s="112"/>
      <c r="K134" s="112"/>
    </row>
    <row r="135" spans="1:11" s="45" customFormat="1" x14ac:dyDescent="0.25">
      <c r="A135" s="459">
        <v>420</v>
      </c>
      <c r="B135" s="36" t="s">
        <v>879</v>
      </c>
      <c r="C135" s="41">
        <v>226976.54700000002</v>
      </c>
      <c r="D135" s="41">
        <v>0</v>
      </c>
      <c r="E135" s="15">
        <v>366015.18590000004</v>
      </c>
      <c r="F135" s="460">
        <f t="shared" si="1"/>
        <v>-139038.63890000002</v>
      </c>
      <c r="G135" s="112"/>
      <c r="H135" s="112"/>
      <c r="I135" s="112"/>
      <c r="J135" s="112"/>
      <c r="K135" s="112"/>
    </row>
    <row r="136" spans="1:11" s="45" customFormat="1" x14ac:dyDescent="0.25">
      <c r="A136" s="459">
        <v>421</v>
      </c>
      <c r="B136" s="36" t="s">
        <v>880</v>
      </c>
      <c r="C136" s="41">
        <v>0</v>
      </c>
      <c r="D136" s="41">
        <v>0</v>
      </c>
      <c r="E136" s="15">
        <v>8859.35</v>
      </c>
      <c r="F136" s="460">
        <f t="shared" si="1"/>
        <v>-8859.35</v>
      </c>
      <c r="G136" s="112"/>
      <c r="H136" s="112"/>
      <c r="I136" s="112"/>
      <c r="J136" s="112"/>
      <c r="K136" s="112"/>
    </row>
    <row r="137" spans="1:11" s="45" customFormat="1" x14ac:dyDescent="0.25">
      <c r="A137" s="459">
        <v>422</v>
      </c>
      <c r="B137" s="36" t="s">
        <v>881</v>
      </c>
      <c r="C137" s="41">
        <v>367042.87050000002</v>
      </c>
      <c r="D137" s="41">
        <v>0</v>
      </c>
      <c r="E137" s="15">
        <v>297674.16000000003</v>
      </c>
      <c r="F137" s="460">
        <f t="shared" ref="F137:F200" si="2">C137+D137-E137</f>
        <v>69368.710499999986</v>
      </c>
      <c r="G137" s="112"/>
      <c r="H137" s="112"/>
      <c r="I137" s="112"/>
      <c r="J137" s="112"/>
      <c r="K137" s="112"/>
    </row>
    <row r="138" spans="1:11" s="45" customFormat="1" x14ac:dyDescent="0.25">
      <c r="A138" s="459">
        <v>423</v>
      </c>
      <c r="B138" s="36" t="s">
        <v>882</v>
      </c>
      <c r="C138" s="41">
        <v>904451.04150000005</v>
      </c>
      <c r="D138" s="41">
        <v>0</v>
      </c>
      <c r="E138" s="15">
        <v>1461739.5939000002</v>
      </c>
      <c r="F138" s="460">
        <f t="shared" si="2"/>
        <v>-557288.55240000016</v>
      </c>
      <c r="G138" s="112"/>
      <c r="H138" s="112"/>
      <c r="I138" s="112"/>
      <c r="J138" s="112"/>
      <c r="K138" s="112"/>
    </row>
    <row r="139" spans="1:11" s="45" customFormat="1" x14ac:dyDescent="0.25">
      <c r="A139" s="459">
        <v>425</v>
      </c>
      <c r="B139" s="36" t="s">
        <v>883</v>
      </c>
      <c r="C139" s="41">
        <v>418161.32000000007</v>
      </c>
      <c r="D139" s="41">
        <v>0</v>
      </c>
      <c r="E139" s="15">
        <v>171020.89240000001</v>
      </c>
      <c r="F139" s="460">
        <f t="shared" si="2"/>
        <v>247140.42760000005</v>
      </c>
      <c r="G139" s="112"/>
      <c r="H139" s="112"/>
      <c r="I139" s="112"/>
      <c r="J139" s="112"/>
      <c r="K139" s="112"/>
    </row>
    <row r="140" spans="1:11" s="45" customFormat="1" x14ac:dyDescent="0.25">
      <c r="A140" s="459">
        <v>426</v>
      </c>
      <c r="B140" s="36" t="s">
        <v>884</v>
      </c>
      <c r="C140" s="41">
        <v>575857.75000000012</v>
      </c>
      <c r="D140" s="41">
        <v>0</v>
      </c>
      <c r="E140" s="15">
        <v>1445225.7655</v>
      </c>
      <c r="F140" s="460">
        <f t="shared" si="2"/>
        <v>-869368.01549999986</v>
      </c>
      <c r="G140" s="112"/>
      <c r="H140" s="112"/>
      <c r="I140" s="112"/>
      <c r="J140" s="112"/>
      <c r="K140" s="112"/>
    </row>
    <row r="141" spans="1:11" s="45" customFormat="1" x14ac:dyDescent="0.25">
      <c r="A141" s="459">
        <v>430</v>
      </c>
      <c r="B141" s="36" t="s">
        <v>885</v>
      </c>
      <c r="C141" s="41">
        <v>872025.82049999957</v>
      </c>
      <c r="D141" s="41">
        <v>0</v>
      </c>
      <c r="E141" s="15">
        <v>722338.24290000007</v>
      </c>
      <c r="F141" s="460">
        <f t="shared" si="2"/>
        <v>149687.57759999949</v>
      </c>
      <c r="G141" s="112"/>
      <c r="H141" s="112"/>
      <c r="I141" s="112"/>
      <c r="J141" s="112"/>
      <c r="K141" s="112"/>
    </row>
    <row r="142" spans="1:11" s="45" customFormat="1" x14ac:dyDescent="0.25">
      <c r="A142" s="461">
        <v>433</v>
      </c>
      <c r="B142" s="36" t="s">
        <v>886</v>
      </c>
      <c r="C142" s="41">
        <v>278183.59000000003</v>
      </c>
      <c r="D142" s="41">
        <v>0</v>
      </c>
      <c r="E142" s="15">
        <v>152380.82</v>
      </c>
      <c r="F142" s="460">
        <f t="shared" si="2"/>
        <v>125802.77000000002</v>
      </c>
      <c r="G142" s="112"/>
      <c r="H142" s="112"/>
      <c r="I142" s="112"/>
      <c r="J142" s="112"/>
      <c r="K142" s="112"/>
    </row>
    <row r="143" spans="1:11" s="45" customFormat="1" x14ac:dyDescent="0.25">
      <c r="A143" s="459">
        <v>434</v>
      </c>
      <c r="B143" s="36" t="s">
        <v>887</v>
      </c>
      <c r="C143" s="41">
        <v>1406953.3735000002</v>
      </c>
      <c r="D143" s="41">
        <v>0</v>
      </c>
      <c r="E143" s="15">
        <v>354462.59350000002</v>
      </c>
      <c r="F143" s="460">
        <f t="shared" si="2"/>
        <v>1052490.7800000003</v>
      </c>
      <c r="G143" s="112"/>
      <c r="H143" s="112"/>
      <c r="I143" s="112"/>
      <c r="J143" s="112"/>
      <c r="K143" s="112"/>
    </row>
    <row r="144" spans="1:11" s="45" customFormat="1" x14ac:dyDescent="0.25">
      <c r="A144" s="459">
        <v>435</v>
      </c>
      <c r="B144" s="36" t="s">
        <v>888</v>
      </c>
      <c r="C144" s="41">
        <v>79734.149999999994</v>
      </c>
      <c r="D144" s="41">
        <v>0</v>
      </c>
      <c r="E144" s="15">
        <v>297674.16000000003</v>
      </c>
      <c r="F144" s="460">
        <f t="shared" si="2"/>
        <v>-217940.01000000004</v>
      </c>
      <c r="G144" s="112"/>
      <c r="H144" s="112"/>
      <c r="I144" s="112"/>
      <c r="J144" s="112"/>
      <c r="K144" s="112"/>
    </row>
    <row r="145" spans="1:11" s="45" customFormat="1" x14ac:dyDescent="0.25">
      <c r="A145" s="459">
        <v>436</v>
      </c>
      <c r="B145" s="36" t="s">
        <v>889</v>
      </c>
      <c r="C145" s="41">
        <v>136433.99</v>
      </c>
      <c r="D145" s="41">
        <v>0</v>
      </c>
      <c r="E145" s="15">
        <v>71796.17240000001</v>
      </c>
      <c r="F145" s="460">
        <f t="shared" si="2"/>
        <v>64637.81759999998</v>
      </c>
      <c r="G145" s="112"/>
      <c r="H145" s="112"/>
      <c r="I145" s="112"/>
      <c r="J145" s="112"/>
      <c r="K145" s="112"/>
    </row>
    <row r="146" spans="1:11" s="45" customFormat="1" x14ac:dyDescent="0.25">
      <c r="A146" s="459">
        <v>440</v>
      </c>
      <c r="B146" s="36" t="s">
        <v>890</v>
      </c>
      <c r="C146" s="41">
        <v>106312.20000000001</v>
      </c>
      <c r="D146" s="41">
        <v>0</v>
      </c>
      <c r="E146" s="15">
        <v>145293.34000000003</v>
      </c>
      <c r="F146" s="460">
        <f t="shared" si="2"/>
        <v>-38981.140000000014</v>
      </c>
      <c r="G146" s="112"/>
      <c r="H146" s="112"/>
      <c r="I146" s="112"/>
      <c r="J146" s="112"/>
      <c r="K146" s="112"/>
    </row>
    <row r="147" spans="1:11" s="45" customFormat="1" x14ac:dyDescent="0.25">
      <c r="A147" s="459">
        <v>441</v>
      </c>
      <c r="B147" s="36" t="s">
        <v>891</v>
      </c>
      <c r="C147" s="41">
        <v>40753.01</v>
      </c>
      <c r="D147" s="41">
        <v>0</v>
      </c>
      <c r="E147" s="15">
        <v>116943.42</v>
      </c>
      <c r="F147" s="460">
        <f t="shared" si="2"/>
        <v>-76190.41</v>
      </c>
      <c r="G147" s="112"/>
      <c r="H147" s="112"/>
      <c r="I147" s="112"/>
      <c r="J147" s="112"/>
      <c r="K147" s="112"/>
    </row>
    <row r="148" spans="1:11" s="45" customFormat="1" x14ac:dyDescent="0.25">
      <c r="A148" s="459">
        <v>444</v>
      </c>
      <c r="B148" s="36" t="s">
        <v>892</v>
      </c>
      <c r="C148" s="41">
        <v>4552465.591</v>
      </c>
      <c r="D148" s="41">
        <v>0</v>
      </c>
      <c r="E148" s="15">
        <v>1726191.1914000004</v>
      </c>
      <c r="F148" s="460">
        <f t="shared" si="2"/>
        <v>2826274.3995999997</v>
      </c>
      <c r="G148" s="112"/>
      <c r="H148" s="112"/>
      <c r="I148" s="112"/>
      <c r="J148" s="112"/>
      <c r="K148" s="112"/>
    </row>
    <row r="149" spans="1:11" s="45" customFormat="1" x14ac:dyDescent="0.25">
      <c r="A149" s="459">
        <v>445</v>
      </c>
      <c r="B149" s="36" t="s">
        <v>1039</v>
      </c>
      <c r="C149" s="41">
        <v>366954.27700000006</v>
      </c>
      <c r="D149" s="41">
        <v>0</v>
      </c>
      <c r="E149" s="15">
        <v>117032.0135</v>
      </c>
      <c r="F149" s="460">
        <f t="shared" si="2"/>
        <v>249922.26350000006</v>
      </c>
      <c r="G149" s="112"/>
      <c r="H149" s="112"/>
      <c r="I149" s="112"/>
      <c r="J149" s="112"/>
      <c r="K149" s="112"/>
    </row>
    <row r="150" spans="1:11" s="45" customFormat="1" x14ac:dyDescent="0.25">
      <c r="A150" s="459">
        <v>475</v>
      </c>
      <c r="B150" s="36" t="s">
        <v>1040</v>
      </c>
      <c r="C150" s="41">
        <v>1001195.1435</v>
      </c>
      <c r="D150" s="41">
        <v>0</v>
      </c>
      <c r="E150" s="15">
        <v>157696.43000000002</v>
      </c>
      <c r="F150" s="460">
        <f t="shared" si="2"/>
        <v>843498.71349999995</v>
      </c>
      <c r="G150" s="112"/>
      <c r="H150" s="112"/>
      <c r="I150" s="112"/>
      <c r="J150" s="112"/>
      <c r="K150" s="112"/>
    </row>
    <row r="151" spans="1:11" s="45" customFormat="1" x14ac:dyDescent="0.25">
      <c r="A151" s="459">
        <v>480</v>
      </c>
      <c r="B151" s="36" t="s">
        <v>893</v>
      </c>
      <c r="C151" s="41">
        <v>108261.257</v>
      </c>
      <c r="D151" s="41">
        <v>0</v>
      </c>
      <c r="E151" s="15">
        <v>981615.98</v>
      </c>
      <c r="F151" s="460">
        <f t="shared" si="2"/>
        <v>-873354.723</v>
      </c>
      <c r="G151" s="112"/>
      <c r="H151" s="112"/>
      <c r="I151" s="112"/>
      <c r="J151" s="112"/>
      <c r="K151" s="112"/>
    </row>
    <row r="152" spans="1:11" s="45" customFormat="1" x14ac:dyDescent="0.25">
      <c r="A152" s="459">
        <v>481</v>
      </c>
      <c r="B152" s="36" t="s">
        <v>894</v>
      </c>
      <c r="C152" s="41">
        <v>331516.87700000009</v>
      </c>
      <c r="D152" s="41">
        <v>0</v>
      </c>
      <c r="E152" s="15">
        <v>624052.61400000006</v>
      </c>
      <c r="F152" s="460">
        <f t="shared" si="2"/>
        <v>-292535.73699999996</v>
      </c>
      <c r="G152" s="112"/>
      <c r="H152" s="112"/>
      <c r="I152" s="112"/>
      <c r="J152" s="112"/>
      <c r="K152" s="112"/>
    </row>
    <row r="153" spans="1:11" s="45" customFormat="1" x14ac:dyDescent="0.25">
      <c r="A153" s="459">
        <v>483</v>
      </c>
      <c r="B153" s="36" t="s">
        <v>895</v>
      </c>
      <c r="C153" s="41">
        <v>54927.97</v>
      </c>
      <c r="D153" s="41">
        <v>0</v>
      </c>
      <c r="E153" s="15">
        <v>8327.7890000000007</v>
      </c>
      <c r="F153" s="460">
        <f t="shared" si="2"/>
        <v>46600.180999999997</v>
      </c>
      <c r="G153" s="112"/>
      <c r="H153" s="112"/>
      <c r="I153" s="112"/>
      <c r="J153" s="112"/>
      <c r="K153" s="112"/>
    </row>
    <row r="154" spans="1:11" s="45" customFormat="1" x14ac:dyDescent="0.25">
      <c r="A154" s="459">
        <v>484</v>
      </c>
      <c r="B154" s="36" t="s">
        <v>896</v>
      </c>
      <c r="C154" s="41">
        <v>131206.97349999999</v>
      </c>
      <c r="D154" s="41">
        <v>0</v>
      </c>
      <c r="E154" s="15">
        <v>23034.31</v>
      </c>
      <c r="F154" s="460">
        <f t="shared" si="2"/>
        <v>108172.6635</v>
      </c>
      <c r="G154" s="112"/>
      <c r="H154" s="112"/>
      <c r="I154" s="112"/>
      <c r="J154" s="112"/>
      <c r="K154" s="112"/>
    </row>
    <row r="155" spans="1:11" s="45" customFormat="1" x14ac:dyDescent="0.25">
      <c r="A155" s="459">
        <v>489</v>
      </c>
      <c r="B155" s="36" t="s">
        <v>1041</v>
      </c>
      <c r="C155" s="41">
        <v>8859.35</v>
      </c>
      <c r="D155" s="41">
        <v>0</v>
      </c>
      <c r="E155" s="15">
        <v>717695.94349999994</v>
      </c>
      <c r="F155" s="460">
        <f t="shared" si="2"/>
        <v>-708836.59349999996</v>
      </c>
      <c r="G155" s="112"/>
      <c r="H155" s="112"/>
      <c r="I155" s="112"/>
      <c r="J155" s="112"/>
      <c r="K155" s="112"/>
    </row>
    <row r="156" spans="1:11" s="45" customFormat="1" x14ac:dyDescent="0.25">
      <c r="A156" s="459">
        <v>491</v>
      </c>
      <c r="B156" s="36" t="s">
        <v>897</v>
      </c>
      <c r="C156" s="41">
        <v>1126111.9785000002</v>
      </c>
      <c r="D156" s="41">
        <v>0</v>
      </c>
      <c r="E156" s="15">
        <v>832708.02519999992</v>
      </c>
      <c r="F156" s="460">
        <f t="shared" si="2"/>
        <v>293403.95330000028</v>
      </c>
      <c r="G156" s="112"/>
      <c r="H156" s="112"/>
      <c r="I156" s="112"/>
      <c r="J156" s="112"/>
      <c r="K156" s="112"/>
    </row>
    <row r="157" spans="1:11" s="45" customFormat="1" x14ac:dyDescent="0.25">
      <c r="A157" s="459">
        <v>494</v>
      </c>
      <c r="B157" s="36" t="s">
        <v>898</v>
      </c>
      <c r="C157" s="41">
        <v>347463.70699999999</v>
      </c>
      <c r="D157" s="41">
        <v>0</v>
      </c>
      <c r="E157" s="15">
        <v>292429.42479999998</v>
      </c>
      <c r="F157" s="460">
        <f t="shared" si="2"/>
        <v>55034.282200000016</v>
      </c>
      <c r="G157" s="112"/>
      <c r="H157" s="112"/>
      <c r="I157" s="112"/>
      <c r="J157" s="112"/>
      <c r="K157" s="112"/>
    </row>
    <row r="158" spans="1:11" s="45" customFormat="1" x14ac:dyDescent="0.25">
      <c r="A158" s="459">
        <v>495</v>
      </c>
      <c r="B158" s="36" t="s">
        <v>899</v>
      </c>
      <c r="C158" s="41">
        <v>8859.35</v>
      </c>
      <c r="D158" s="41">
        <v>0</v>
      </c>
      <c r="E158" s="15">
        <v>27499.422400000003</v>
      </c>
      <c r="F158" s="460">
        <f t="shared" si="2"/>
        <v>-18640.072400000005</v>
      </c>
      <c r="G158" s="112"/>
      <c r="H158" s="112"/>
      <c r="I158" s="112"/>
      <c r="J158" s="112"/>
      <c r="K158" s="112"/>
    </row>
    <row r="159" spans="1:11" s="45" customFormat="1" x14ac:dyDescent="0.25">
      <c r="A159" s="459">
        <v>498</v>
      </c>
      <c r="B159" s="36" t="s">
        <v>900</v>
      </c>
      <c r="C159" s="41">
        <v>218028.6035</v>
      </c>
      <c r="D159" s="41">
        <v>0</v>
      </c>
      <c r="E159" s="15">
        <v>65559.19</v>
      </c>
      <c r="F159" s="460">
        <f t="shared" si="2"/>
        <v>152469.4135</v>
      </c>
      <c r="G159" s="112"/>
      <c r="H159" s="112"/>
      <c r="I159" s="112"/>
      <c r="J159" s="112"/>
      <c r="K159" s="112"/>
    </row>
    <row r="160" spans="1:11" s="45" customFormat="1" x14ac:dyDescent="0.25">
      <c r="A160" s="459">
        <v>499</v>
      </c>
      <c r="B160" s="36" t="s">
        <v>1042</v>
      </c>
      <c r="C160" s="41">
        <v>1437163.7570000002</v>
      </c>
      <c r="D160" s="41">
        <v>0</v>
      </c>
      <c r="E160" s="15">
        <v>855653.74170000013</v>
      </c>
      <c r="F160" s="460">
        <f t="shared" si="2"/>
        <v>581510.01530000009</v>
      </c>
      <c r="G160" s="112"/>
      <c r="H160" s="112"/>
      <c r="I160" s="112"/>
      <c r="J160" s="112"/>
      <c r="K160" s="112"/>
    </row>
    <row r="161" spans="1:11" s="45" customFormat="1" x14ac:dyDescent="0.25">
      <c r="A161" s="459">
        <v>500</v>
      </c>
      <c r="B161" s="36" t="s">
        <v>901</v>
      </c>
      <c r="C161" s="41">
        <v>212801.58699999997</v>
      </c>
      <c r="D161" s="41">
        <v>0</v>
      </c>
      <c r="E161" s="15">
        <v>420482.46970000007</v>
      </c>
      <c r="F161" s="460">
        <f t="shared" si="2"/>
        <v>-207680.8827000001</v>
      </c>
      <c r="G161" s="112"/>
      <c r="H161" s="112"/>
      <c r="I161" s="112"/>
      <c r="J161" s="112"/>
      <c r="K161" s="112"/>
    </row>
    <row r="162" spans="1:11" s="45" customFormat="1" x14ac:dyDescent="0.25">
      <c r="A162" s="459">
        <v>503</v>
      </c>
      <c r="B162" s="36" t="s">
        <v>902</v>
      </c>
      <c r="C162" s="41">
        <v>428969.72700000007</v>
      </c>
      <c r="D162" s="41">
        <v>0</v>
      </c>
      <c r="E162" s="15">
        <v>152380.82</v>
      </c>
      <c r="F162" s="460">
        <f t="shared" si="2"/>
        <v>276588.90700000006</v>
      </c>
      <c r="G162" s="112"/>
      <c r="H162" s="112"/>
      <c r="I162" s="112"/>
      <c r="J162" s="112"/>
      <c r="K162" s="112"/>
    </row>
    <row r="163" spans="1:11" s="45" customFormat="1" x14ac:dyDescent="0.25">
      <c r="A163" s="459">
        <v>504</v>
      </c>
      <c r="B163" s="36" t="s">
        <v>903</v>
      </c>
      <c r="C163" s="41">
        <v>117120.60700000002</v>
      </c>
      <c r="D163" s="41">
        <v>0</v>
      </c>
      <c r="E163" s="15">
        <v>887706.87000000011</v>
      </c>
      <c r="F163" s="460">
        <f t="shared" si="2"/>
        <v>-770586.26300000004</v>
      </c>
      <c r="G163" s="112"/>
      <c r="H163" s="112"/>
      <c r="I163" s="112"/>
      <c r="J163" s="112"/>
      <c r="K163" s="112"/>
    </row>
    <row r="164" spans="1:11" s="45" customFormat="1" x14ac:dyDescent="0.25">
      <c r="A164" s="459">
        <v>505</v>
      </c>
      <c r="B164" s="36" t="s">
        <v>904</v>
      </c>
      <c r="C164" s="41">
        <v>1091471.9200000002</v>
      </c>
      <c r="D164" s="41">
        <v>0</v>
      </c>
      <c r="E164" s="15">
        <v>3159279.6474000001</v>
      </c>
      <c r="F164" s="460">
        <f t="shared" si="2"/>
        <v>-2067807.7274</v>
      </c>
      <c r="G164" s="112"/>
      <c r="H164" s="112"/>
      <c r="I164" s="112"/>
      <c r="J164" s="112"/>
      <c r="K164" s="112"/>
    </row>
    <row r="165" spans="1:11" s="45" customFormat="1" x14ac:dyDescent="0.25">
      <c r="A165" s="459">
        <v>507</v>
      </c>
      <c r="B165" s="36" t="s">
        <v>905</v>
      </c>
      <c r="C165" s="41">
        <v>228659.82350000006</v>
      </c>
      <c r="D165" s="41">
        <v>0</v>
      </c>
      <c r="E165" s="15">
        <v>247601.11380000005</v>
      </c>
      <c r="F165" s="460">
        <f t="shared" si="2"/>
        <v>-18941.290299999993</v>
      </c>
      <c r="G165" s="112"/>
      <c r="H165" s="112"/>
      <c r="I165" s="112"/>
      <c r="J165" s="112"/>
      <c r="K165" s="112"/>
    </row>
    <row r="166" spans="1:11" s="45" customFormat="1" x14ac:dyDescent="0.25">
      <c r="A166" s="459">
        <v>508</v>
      </c>
      <c r="B166" s="36" t="s">
        <v>906</v>
      </c>
      <c r="C166" s="41">
        <v>200221.31</v>
      </c>
      <c r="D166" s="41">
        <v>0</v>
      </c>
      <c r="E166" s="15">
        <v>237519.17350000003</v>
      </c>
      <c r="F166" s="460">
        <f t="shared" si="2"/>
        <v>-37297.863500000036</v>
      </c>
      <c r="G166" s="112"/>
      <c r="H166" s="112"/>
      <c r="I166" s="112"/>
      <c r="J166" s="112"/>
      <c r="K166" s="112"/>
    </row>
    <row r="167" spans="1:11" s="45" customFormat="1" x14ac:dyDescent="0.25">
      <c r="A167" s="459">
        <v>529</v>
      </c>
      <c r="B167" s="36" t="s">
        <v>907</v>
      </c>
      <c r="C167" s="41">
        <v>648770.20050000004</v>
      </c>
      <c r="D167" s="41">
        <v>0</v>
      </c>
      <c r="E167" s="15">
        <v>637696.01300000004</v>
      </c>
      <c r="F167" s="460">
        <f t="shared" si="2"/>
        <v>11074.1875</v>
      </c>
      <c r="G167" s="112"/>
      <c r="H167" s="112"/>
      <c r="I167" s="112"/>
      <c r="J167" s="112"/>
      <c r="K167" s="112"/>
    </row>
    <row r="168" spans="1:11" s="45" customFormat="1" x14ac:dyDescent="0.25">
      <c r="A168" s="459">
        <v>531</v>
      </c>
      <c r="B168" s="36" t="s">
        <v>908</v>
      </c>
      <c r="C168" s="41">
        <v>168327.65</v>
      </c>
      <c r="D168" s="41">
        <v>0</v>
      </c>
      <c r="E168" s="15">
        <v>266701.87240000005</v>
      </c>
      <c r="F168" s="460">
        <f t="shared" si="2"/>
        <v>-98374.222400000057</v>
      </c>
      <c r="G168" s="112"/>
      <c r="H168" s="112"/>
      <c r="I168" s="112"/>
      <c r="J168" s="112"/>
      <c r="K168" s="112"/>
    </row>
    <row r="169" spans="1:11" s="45" customFormat="1" x14ac:dyDescent="0.25">
      <c r="A169" s="459">
        <v>535</v>
      </c>
      <c r="B169" s="36" t="s">
        <v>909</v>
      </c>
      <c r="C169" s="41">
        <v>290675.27350000007</v>
      </c>
      <c r="D169" s="41">
        <v>0</v>
      </c>
      <c r="E169" s="15">
        <v>482958.60590000008</v>
      </c>
      <c r="F169" s="460">
        <f t="shared" si="2"/>
        <v>-192283.33240000001</v>
      </c>
      <c r="G169" s="112"/>
      <c r="H169" s="112"/>
      <c r="I169" s="112"/>
      <c r="J169" s="112"/>
      <c r="K169" s="112"/>
    </row>
    <row r="170" spans="1:11" s="45" customFormat="1" x14ac:dyDescent="0.25">
      <c r="A170" s="459">
        <v>536</v>
      </c>
      <c r="B170" s="36" t="s">
        <v>910</v>
      </c>
      <c r="C170" s="41">
        <v>1393221.3810000001</v>
      </c>
      <c r="D170" s="41">
        <v>0</v>
      </c>
      <c r="E170" s="15">
        <v>1145230.4557999999</v>
      </c>
      <c r="F170" s="460">
        <f t="shared" si="2"/>
        <v>247990.92520000017</v>
      </c>
      <c r="G170" s="112"/>
      <c r="H170" s="112"/>
      <c r="I170" s="112"/>
      <c r="J170" s="112"/>
      <c r="K170" s="112"/>
    </row>
    <row r="171" spans="1:11" s="45" customFormat="1" x14ac:dyDescent="0.25">
      <c r="A171" s="459">
        <v>538</v>
      </c>
      <c r="B171" s="36" t="s">
        <v>911</v>
      </c>
      <c r="C171" s="41">
        <v>164783.91</v>
      </c>
      <c r="D171" s="41">
        <v>0</v>
      </c>
      <c r="E171" s="15">
        <v>157023.11940000003</v>
      </c>
      <c r="F171" s="460">
        <f t="shared" si="2"/>
        <v>7760.7905999999784</v>
      </c>
      <c r="G171" s="112"/>
      <c r="H171" s="112"/>
      <c r="I171" s="112"/>
      <c r="J171" s="112"/>
      <c r="K171" s="112"/>
    </row>
    <row r="172" spans="1:11" s="45" customFormat="1" x14ac:dyDescent="0.25">
      <c r="A172" s="459">
        <v>541</v>
      </c>
      <c r="B172" s="36" t="s">
        <v>912</v>
      </c>
      <c r="C172" s="41">
        <v>76190.41</v>
      </c>
      <c r="D172" s="41">
        <v>0</v>
      </c>
      <c r="E172" s="15">
        <v>152558.00700000004</v>
      </c>
      <c r="F172" s="460">
        <f t="shared" si="2"/>
        <v>-76367.597000000038</v>
      </c>
      <c r="G172" s="112"/>
      <c r="H172" s="112"/>
      <c r="I172" s="112"/>
      <c r="J172" s="112"/>
      <c r="K172" s="112"/>
    </row>
    <row r="173" spans="1:11" s="45" customFormat="1" x14ac:dyDescent="0.25">
      <c r="A173" s="459">
        <v>543</v>
      </c>
      <c r="B173" s="36" t="s">
        <v>913</v>
      </c>
      <c r="C173" s="41">
        <v>790431.20700000005</v>
      </c>
      <c r="D173" s="41">
        <v>0</v>
      </c>
      <c r="E173" s="15">
        <v>988384.52340000018</v>
      </c>
      <c r="F173" s="460">
        <f t="shared" si="2"/>
        <v>-197953.31640000013</v>
      </c>
      <c r="G173" s="112"/>
      <c r="H173" s="112"/>
      <c r="I173" s="112"/>
      <c r="J173" s="112"/>
      <c r="K173" s="112"/>
    </row>
    <row r="174" spans="1:11" s="45" customFormat="1" x14ac:dyDescent="0.25">
      <c r="A174" s="459">
        <v>545</v>
      </c>
      <c r="B174" s="36" t="s">
        <v>914</v>
      </c>
      <c r="C174" s="41">
        <v>267640.96350000001</v>
      </c>
      <c r="D174" s="41">
        <v>0</v>
      </c>
      <c r="E174" s="15">
        <v>129435.10350000001</v>
      </c>
      <c r="F174" s="460">
        <f t="shared" si="2"/>
        <v>138205.85999999999</v>
      </c>
      <c r="G174" s="112"/>
      <c r="H174" s="112"/>
      <c r="I174" s="112"/>
      <c r="J174" s="112"/>
      <c r="K174" s="112"/>
    </row>
    <row r="175" spans="1:11" s="45" customFormat="1" x14ac:dyDescent="0.25">
      <c r="A175" s="459">
        <v>560</v>
      </c>
      <c r="B175" s="36" t="s">
        <v>915</v>
      </c>
      <c r="C175" s="41">
        <v>1446288.8875000002</v>
      </c>
      <c r="D175" s="41">
        <v>0</v>
      </c>
      <c r="E175" s="15">
        <v>1070652.4475</v>
      </c>
      <c r="F175" s="460">
        <f t="shared" si="2"/>
        <v>375636.44000000018</v>
      </c>
      <c r="G175" s="112"/>
      <c r="H175" s="112"/>
      <c r="I175" s="112"/>
      <c r="J175" s="112"/>
      <c r="K175" s="112"/>
    </row>
    <row r="176" spans="1:11" s="45" customFormat="1" x14ac:dyDescent="0.25">
      <c r="A176" s="459">
        <v>561</v>
      </c>
      <c r="B176" s="36" t="s">
        <v>916</v>
      </c>
      <c r="C176" s="41">
        <v>49700.953500000003</v>
      </c>
      <c r="D176" s="41">
        <v>0</v>
      </c>
      <c r="E176" s="15">
        <v>724694.83000000007</v>
      </c>
      <c r="F176" s="460">
        <f t="shared" si="2"/>
        <v>-674993.87650000001</v>
      </c>
      <c r="G176" s="112"/>
      <c r="H176" s="112"/>
      <c r="I176" s="112"/>
      <c r="J176" s="112"/>
      <c r="K176" s="112"/>
    </row>
    <row r="177" spans="1:11" s="45" customFormat="1" x14ac:dyDescent="0.25">
      <c r="A177" s="459">
        <v>562</v>
      </c>
      <c r="B177" s="36" t="s">
        <v>917</v>
      </c>
      <c r="C177" s="41">
        <v>359866.79700000002</v>
      </c>
      <c r="D177" s="41">
        <v>0</v>
      </c>
      <c r="E177" s="15">
        <v>609789.06050000002</v>
      </c>
      <c r="F177" s="460">
        <f t="shared" si="2"/>
        <v>-249922.2635</v>
      </c>
      <c r="G177" s="112"/>
      <c r="H177" s="112"/>
      <c r="I177" s="112"/>
      <c r="J177" s="112"/>
      <c r="K177" s="112"/>
    </row>
    <row r="178" spans="1:11" s="45" customFormat="1" x14ac:dyDescent="0.25">
      <c r="A178" s="459">
        <v>563</v>
      </c>
      <c r="B178" s="36" t="s">
        <v>918</v>
      </c>
      <c r="C178" s="41">
        <v>370409.42350000003</v>
      </c>
      <c r="D178" s="41">
        <v>0</v>
      </c>
      <c r="E178" s="15">
        <v>251694.13350000003</v>
      </c>
      <c r="F178" s="460">
        <f t="shared" si="2"/>
        <v>118715.29000000001</v>
      </c>
      <c r="G178" s="112"/>
      <c r="H178" s="112"/>
      <c r="I178" s="112"/>
      <c r="J178" s="112"/>
      <c r="K178" s="112"/>
    </row>
    <row r="179" spans="1:11" s="45" customFormat="1" x14ac:dyDescent="0.25">
      <c r="A179" s="459">
        <v>564</v>
      </c>
      <c r="B179" s="36" t="s">
        <v>919</v>
      </c>
      <c r="C179" s="41">
        <v>1880840.0049999999</v>
      </c>
      <c r="D179" s="41">
        <v>0</v>
      </c>
      <c r="E179" s="15">
        <v>17811670.018900003</v>
      </c>
      <c r="F179" s="460">
        <f t="shared" si="2"/>
        <v>-15930830.013900004</v>
      </c>
      <c r="G179" s="112"/>
      <c r="H179" s="112"/>
      <c r="I179" s="112"/>
      <c r="J179" s="112"/>
      <c r="K179" s="112"/>
    </row>
    <row r="180" spans="1:11" s="45" customFormat="1" x14ac:dyDescent="0.25">
      <c r="A180" s="459">
        <v>576</v>
      </c>
      <c r="B180" s="36" t="s">
        <v>920</v>
      </c>
      <c r="C180" s="41">
        <v>8859.35</v>
      </c>
      <c r="D180" s="41">
        <v>0</v>
      </c>
      <c r="E180" s="15">
        <v>83277.89</v>
      </c>
      <c r="F180" s="460">
        <f t="shared" si="2"/>
        <v>-74418.539999999994</v>
      </c>
      <c r="G180" s="112"/>
      <c r="H180" s="112"/>
      <c r="I180" s="112"/>
      <c r="J180" s="112"/>
      <c r="K180" s="112"/>
    </row>
    <row r="181" spans="1:11" s="45" customFormat="1" x14ac:dyDescent="0.25">
      <c r="A181" s="459">
        <v>577</v>
      </c>
      <c r="B181" s="36" t="s">
        <v>921</v>
      </c>
      <c r="C181" s="41">
        <v>483720.51000000007</v>
      </c>
      <c r="D181" s="41">
        <v>0</v>
      </c>
      <c r="E181" s="15">
        <v>469811.33049999998</v>
      </c>
      <c r="F181" s="460">
        <f t="shared" si="2"/>
        <v>13909.179500000086</v>
      </c>
      <c r="G181" s="112"/>
      <c r="H181" s="112"/>
      <c r="I181" s="112"/>
      <c r="J181" s="112"/>
      <c r="K181" s="112"/>
    </row>
    <row r="182" spans="1:11" s="45" customFormat="1" x14ac:dyDescent="0.25">
      <c r="A182" s="459">
        <v>578</v>
      </c>
      <c r="B182" s="36" t="s">
        <v>922</v>
      </c>
      <c r="C182" s="41">
        <v>69191.523499999996</v>
      </c>
      <c r="D182" s="41">
        <v>0</v>
      </c>
      <c r="E182" s="15">
        <v>85049.760000000009</v>
      </c>
      <c r="F182" s="460">
        <f t="shared" si="2"/>
        <v>-15858.236500000014</v>
      </c>
      <c r="G182" s="112"/>
      <c r="H182" s="112"/>
      <c r="I182" s="112"/>
      <c r="J182" s="112"/>
      <c r="K182" s="112"/>
    </row>
    <row r="183" spans="1:11" s="45" customFormat="1" x14ac:dyDescent="0.25">
      <c r="A183" s="459">
        <v>580</v>
      </c>
      <c r="B183" s="36" t="s">
        <v>923</v>
      </c>
      <c r="C183" s="41">
        <v>281815.92350000003</v>
      </c>
      <c r="D183" s="41">
        <v>0</v>
      </c>
      <c r="E183" s="15">
        <v>17718.7</v>
      </c>
      <c r="F183" s="460">
        <f t="shared" si="2"/>
        <v>264097.22350000002</v>
      </c>
      <c r="G183" s="112"/>
      <c r="H183" s="112"/>
      <c r="I183" s="112"/>
      <c r="J183" s="112"/>
      <c r="K183" s="112"/>
    </row>
    <row r="184" spans="1:11" s="45" customFormat="1" x14ac:dyDescent="0.25">
      <c r="A184" s="459">
        <v>581</v>
      </c>
      <c r="B184" s="36" t="s">
        <v>924</v>
      </c>
      <c r="C184" s="41">
        <v>166555.78</v>
      </c>
      <c r="D184" s="41">
        <v>0</v>
      </c>
      <c r="E184" s="15">
        <v>199547.99940000003</v>
      </c>
      <c r="F184" s="460">
        <f t="shared" si="2"/>
        <v>-32992.219400000031</v>
      </c>
      <c r="G184" s="112"/>
      <c r="H184" s="112"/>
      <c r="I184" s="112"/>
      <c r="J184" s="112"/>
      <c r="K184" s="112"/>
    </row>
    <row r="185" spans="1:11" s="45" customFormat="1" x14ac:dyDescent="0.25">
      <c r="A185" s="459">
        <v>583</v>
      </c>
      <c r="B185" s="36" t="s">
        <v>925</v>
      </c>
      <c r="C185" s="41">
        <v>133067.43700000001</v>
      </c>
      <c r="D185" s="41">
        <v>0</v>
      </c>
      <c r="E185" s="15">
        <v>0</v>
      </c>
      <c r="F185" s="460">
        <f t="shared" si="2"/>
        <v>133067.43700000001</v>
      </c>
      <c r="G185" s="112"/>
      <c r="H185" s="112"/>
      <c r="I185" s="112"/>
      <c r="J185" s="112"/>
      <c r="K185" s="112"/>
    </row>
    <row r="186" spans="1:11" s="45" customFormat="1" x14ac:dyDescent="0.25">
      <c r="A186" s="459">
        <v>584</v>
      </c>
      <c r="B186" s="36" t="s">
        <v>926</v>
      </c>
      <c r="C186" s="41">
        <v>14174.960000000001</v>
      </c>
      <c r="D186" s="41">
        <v>0</v>
      </c>
      <c r="E186" s="15">
        <v>17718.7</v>
      </c>
      <c r="F186" s="460">
        <f t="shared" si="2"/>
        <v>-3543.74</v>
      </c>
      <c r="G186" s="112"/>
      <c r="H186" s="112"/>
      <c r="I186" s="112"/>
      <c r="J186" s="112"/>
      <c r="K186" s="112"/>
    </row>
    <row r="187" spans="1:11" s="45" customFormat="1" x14ac:dyDescent="0.25">
      <c r="A187" s="459">
        <v>592</v>
      </c>
      <c r="B187" s="36" t="s">
        <v>927</v>
      </c>
      <c r="C187" s="41">
        <v>225027.49000000002</v>
      </c>
      <c r="D187" s="41">
        <v>0</v>
      </c>
      <c r="E187" s="15">
        <v>84376.449400000012</v>
      </c>
      <c r="F187" s="460">
        <f t="shared" si="2"/>
        <v>140651.04060000001</v>
      </c>
      <c r="G187" s="112"/>
      <c r="H187" s="112"/>
      <c r="I187" s="112"/>
      <c r="J187" s="112"/>
      <c r="K187" s="112"/>
    </row>
    <row r="188" spans="1:11" s="45" customFormat="1" x14ac:dyDescent="0.25">
      <c r="A188" s="459">
        <v>593</v>
      </c>
      <c r="B188" s="36" t="s">
        <v>928</v>
      </c>
      <c r="C188" s="41">
        <v>434462.52399999998</v>
      </c>
      <c r="D188" s="41">
        <v>0</v>
      </c>
      <c r="E188" s="15">
        <v>657540.95699999982</v>
      </c>
      <c r="F188" s="460">
        <f t="shared" si="2"/>
        <v>-223078.43299999984</v>
      </c>
      <c r="G188" s="112"/>
      <c r="H188" s="112"/>
      <c r="I188" s="112"/>
      <c r="J188" s="112"/>
      <c r="K188" s="112"/>
    </row>
    <row r="189" spans="1:11" s="45" customFormat="1" x14ac:dyDescent="0.25">
      <c r="A189" s="459">
        <v>595</v>
      </c>
      <c r="B189" s="36" t="s">
        <v>929</v>
      </c>
      <c r="C189" s="41">
        <v>225116.08350000001</v>
      </c>
      <c r="D189" s="41">
        <v>0</v>
      </c>
      <c r="E189" s="15">
        <v>142848.1594</v>
      </c>
      <c r="F189" s="460">
        <f t="shared" si="2"/>
        <v>82267.924100000004</v>
      </c>
      <c r="G189" s="112"/>
      <c r="H189" s="112"/>
      <c r="I189" s="112"/>
      <c r="J189" s="112"/>
      <c r="K189" s="112"/>
    </row>
    <row r="190" spans="1:11" s="45" customFormat="1" x14ac:dyDescent="0.25">
      <c r="A190" s="459">
        <v>598</v>
      </c>
      <c r="B190" s="36" t="s">
        <v>1043</v>
      </c>
      <c r="C190" s="41">
        <v>1295502.7505000001</v>
      </c>
      <c r="D190" s="41">
        <v>0</v>
      </c>
      <c r="E190" s="15">
        <v>361550.0735</v>
      </c>
      <c r="F190" s="460">
        <f t="shared" si="2"/>
        <v>933952.67700000014</v>
      </c>
      <c r="G190" s="112"/>
      <c r="H190" s="112"/>
      <c r="I190" s="112"/>
      <c r="J190" s="112"/>
      <c r="K190" s="112"/>
    </row>
    <row r="191" spans="1:11" s="45" customFormat="1" x14ac:dyDescent="0.25">
      <c r="A191" s="459">
        <v>599</v>
      </c>
      <c r="B191" s="36" t="s">
        <v>1044</v>
      </c>
      <c r="C191" s="41">
        <v>308482.56700000004</v>
      </c>
      <c r="D191" s="41">
        <v>0</v>
      </c>
      <c r="E191" s="15">
        <v>738958.38350000011</v>
      </c>
      <c r="F191" s="460">
        <f t="shared" si="2"/>
        <v>-430475.81650000007</v>
      </c>
      <c r="G191" s="112"/>
      <c r="H191" s="112"/>
      <c r="I191" s="112"/>
      <c r="J191" s="112"/>
      <c r="K191" s="112"/>
    </row>
    <row r="192" spans="1:11" s="45" customFormat="1" x14ac:dyDescent="0.25">
      <c r="A192" s="459">
        <v>601</v>
      </c>
      <c r="B192" s="36" t="s">
        <v>930</v>
      </c>
      <c r="C192" s="41">
        <v>92314.427000000011</v>
      </c>
      <c r="D192" s="41">
        <v>0</v>
      </c>
      <c r="E192" s="15">
        <v>91286.742400000017</v>
      </c>
      <c r="F192" s="460">
        <f t="shared" si="2"/>
        <v>1027.6845999999932</v>
      </c>
      <c r="G192" s="112"/>
      <c r="H192" s="112"/>
      <c r="I192" s="112"/>
      <c r="J192" s="112"/>
      <c r="K192" s="112"/>
    </row>
    <row r="193" spans="1:11" s="45" customFormat="1" x14ac:dyDescent="0.25">
      <c r="A193" s="459">
        <v>604</v>
      </c>
      <c r="B193" s="36" t="s">
        <v>931</v>
      </c>
      <c r="C193" s="41">
        <v>235747.30350000004</v>
      </c>
      <c r="D193" s="41">
        <v>0</v>
      </c>
      <c r="E193" s="15">
        <v>925571.7318999999</v>
      </c>
      <c r="F193" s="460">
        <f t="shared" si="2"/>
        <v>-689824.42839999986</v>
      </c>
      <c r="G193" s="112"/>
      <c r="H193" s="112"/>
      <c r="I193" s="112"/>
      <c r="J193" s="112"/>
      <c r="K193" s="112"/>
    </row>
    <row r="194" spans="1:11" s="45" customFormat="1" x14ac:dyDescent="0.25">
      <c r="A194" s="459">
        <v>607</v>
      </c>
      <c r="B194" s="36" t="s">
        <v>932</v>
      </c>
      <c r="C194" s="41">
        <v>56699.840000000004</v>
      </c>
      <c r="D194" s="41">
        <v>0</v>
      </c>
      <c r="E194" s="15">
        <v>188987.65420000002</v>
      </c>
      <c r="F194" s="460">
        <f t="shared" si="2"/>
        <v>-132287.81420000002</v>
      </c>
      <c r="G194" s="112"/>
      <c r="H194" s="112"/>
      <c r="I194" s="112"/>
      <c r="J194" s="112"/>
      <c r="K194" s="112"/>
    </row>
    <row r="195" spans="1:11" s="45" customFormat="1" x14ac:dyDescent="0.25">
      <c r="A195" s="459">
        <v>608</v>
      </c>
      <c r="B195" s="36" t="s">
        <v>933</v>
      </c>
      <c r="C195" s="41">
        <v>28349.920000000002</v>
      </c>
      <c r="D195" s="41">
        <v>0</v>
      </c>
      <c r="E195" s="15">
        <v>51384.23</v>
      </c>
      <c r="F195" s="460">
        <f t="shared" si="2"/>
        <v>-23034.31</v>
      </c>
      <c r="G195" s="112"/>
      <c r="H195" s="112"/>
      <c r="I195" s="112"/>
      <c r="J195" s="112"/>
      <c r="K195" s="112"/>
    </row>
    <row r="196" spans="1:11" s="45" customFormat="1" x14ac:dyDescent="0.25">
      <c r="A196" s="459">
        <v>609</v>
      </c>
      <c r="B196" s="36" t="s">
        <v>934</v>
      </c>
      <c r="C196" s="41">
        <v>1857894.2885000003</v>
      </c>
      <c r="D196" s="41">
        <v>0</v>
      </c>
      <c r="E196" s="15">
        <v>5540141.3663999988</v>
      </c>
      <c r="F196" s="460">
        <f t="shared" si="2"/>
        <v>-3682247.0778999985</v>
      </c>
      <c r="G196" s="112"/>
      <c r="H196" s="112"/>
      <c r="I196" s="112"/>
      <c r="J196" s="112"/>
      <c r="K196" s="112"/>
    </row>
    <row r="197" spans="1:11" s="45" customFormat="1" x14ac:dyDescent="0.25">
      <c r="A197" s="459">
        <v>611</v>
      </c>
      <c r="B197" s="36" t="s">
        <v>935</v>
      </c>
      <c r="C197" s="41">
        <v>311937.71350000001</v>
      </c>
      <c r="D197" s="41">
        <v>0</v>
      </c>
      <c r="E197" s="15">
        <v>305771.60590000008</v>
      </c>
      <c r="F197" s="460">
        <f t="shared" si="2"/>
        <v>6166.1075999999302</v>
      </c>
      <c r="G197" s="112"/>
      <c r="H197" s="112"/>
      <c r="I197" s="112"/>
      <c r="J197" s="112"/>
      <c r="K197" s="112"/>
    </row>
    <row r="198" spans="1:11" s="45" customFormat="1" x14ac:dyDescent="0.25">
      <c r="A198" s="459">
        <v>614</v>
      </c>
      <c r="B198" s="36" t="s">
        <v>936</v>
      </c>
      <c r="C198" s="41">
        <v>0</v>
      </c>
      <c r="D198" s="41">
        <v>0</v>
      </c>
      <c r="E198" s="15">
        <v>69102.930000000008</v>
      </c>
      <c r="F198" s="460">
        <f t="shared" si="2"/>
        <v>-69102.930000000008</v>
      </c>
      <c r="G198" s="112"/>
      <c r="H198" s="112"/>
      <c r="I198" s="112"/>
      <c r="J198" s="112"/>
      <c r="K198" s="112"/>
    </row>
    <row r="199" spans="1:11" s="45" customFormat="1" x14ac:dyDescent="0.25">
      <c r="A199" s="459">
        <v>615</v>
      </c>
      <c r="B199" s="36" t="s">
        <v>937</v>
      </c>
      <c r="C199" s="41">
        <v>133156.03050000002</v>
      </c>
      <c r="D199" s="41">
        <v>0</v>
      </c>
      <c r="E199" s="15">
        <v>83277.890000000014</v>
      </c>
      <c r="F199" s="460">
        <f t="shared" si="2"/>
        <v>49878.140500000009</v>
      </c>
      <c r="G199" s="112"/>
      <c r="H199" s="112"/>
      <c r="I199" s="112"/>
      <c r="J199" s="112"/>
      <c r="K199" s="112"/>
    </row>
    <row r="200" spans="1:11" s="45" customFormat="1" x14ac:dyDescent="0.25">
      <c r="A200" s="459">
        <v>616</v>
      </c>
      <c r="B200" s="36" t="s">
        <v>938</v>
      </c>
      <c r="C200" s="41">
        <v>40753.01</v>
      </c>
      <c r="D200" s="41">
        <v>0</v>
      </c>
      <c r="E200" s="15">
        <v>958581.67</v>
      </c>
      <c r="F200" s="460">
        <f t="shared" si="2"/>
        <v>-917828.66</v>
      </c>
      <c r="G200" s="112"/>
      <c r="H200" s="112"/>
      <c r="I200" s="112"/>
      <c r="J200" s="112"/>
      <c r="K200" s="112"/>
    </row>
    <row r="201" spans="1:11" s="45" customFormat="1" x14ac:dyDescent="0.25">
      <c r="A201" s="459">
        <v>619</v>
      </c>
      <c r="B201" s="36" t="s">
        <v>939</v>
      </c>
      <c r="C201" s="41">
        <v>177275.59350000002</v>
      </c>
      <c r="D201" s="41">
        <v>0</v>
      </c>
      <c r="E201" s="15">
        <v>28349.920000000002</v>
      </c>
      <c r="F201" s="460">
        <f t="shared" ref="F201:F264" si="3">C201+D201-E201</f>
        <v>148925.6735</v>
      </c>
      <c r="G201" s="112"/>
      <c r="H201" s="112"/>
      <c r="I201" s="112"/>
      <c r="J201" s="112"/>
      <c r="K201" s="112"/>
    </row>
    <row r="202" spans="1:11" s="45" customFormat="1" x14ac:dyDescent="0.25">
      <c r="A202" s="461">
        <v>620</v>
      </c>
      <c r="B202" s="36" t="s">
        <v>940</v>
      </c>
      <c r="C202" s="41">
        <v>37209.270000000004</v>
      </c>
      <c r="D202" s="41">
        <v>0</v>
      </c>
      <c r="E202" s="15">
        <v>42524.880000000005</v>
      </c>
      <c r="F202" s="460">
        <f t="shared" si="3"/>
        <v>-5315.6100000000006</v>
      </c>
      <c r="G202" s="112"/>
      <c r="H202" s="112"/>
      <c r="I202" s="112"/>
      <c r="J202" s="112"/>
      <c r="K202" s="112"/>
    </row>
    <row r="203" spans="1:11" s="45" customFormat="1" x14ac:dyDescent="0.25">
      <c r="A203" s="459">
        <v>623</v>
      </c>
      <c r="B203" s="36" t="s">
        <v>941</v>
      </c>
      <c r="C203" s="41">
        <v>55016.563500000004</v>
      </c>
      <c r="D203" s="41">
        <v>0</v>
      </c>
      <c r="E203" s="15">
        <v>77200.375900000014</v>
      </c>
      <c r="F203" s="460">
        <f t="shared" si="3"/>
        <v>-22183.81240000001</v>
      </c>
      <c r="G203" s="112"/>
      <c r="H203" s="112"/>
      <c r="I203" s="112"/>
      <c r="J203" s="112"/>
      <c r="K203" s="112"/>
    </row>
    <row r="204" spans="1:11" s="45" customFormat="1" x14ac:dyDescent="0.25">
      <c r="A204" s="459">
        <v>624</v>
      </c>
      <c r="B204" s="36" t="s">
        <v>942</v>
      </c>
      <c r="C204" s="41">
        <v>175592.31700000001</v>
      </c>
      <c r="D204" s="41">
        <v>0</v>
      </c>
      <c r="E204" s="15">
        <v>412845.71</v>
      </c>
      <c r="F204" s="460">
        <f t="shared" si="3"/>
        <v>-237253.39300000001</v>
      </c>
      <c r="G204" s="112"/>
      <c r="H204" s="112"/>
      <c r="I204" s="112"/>
      <c r="J204" s="112"/>
      <c r="K204" s="112"/>
    </row>
    <row r="205" spans="1:11" s="45" customFormat="1" x14ac:dyDescent="0.25">
      <c r="A205" s="459">
        <v>625</v>
      </c>
      <c r="B205" s="36" t="s">
        <v>943</v>
      </c>
      <c r="C205" s="41">
        <v>127663.23350000002</v>
      </c>
      <c r="D205" s="41">
        <v>0</v>
      </c>
      <c r="E205" s="15">
        <v>180819.33350000004</v>
      </c>
      <c r="F205" s="460">
        <f t="shared" si="3"/>
        <v>-53156.10000000002</v>
      </c>
      <c r="G205" s="112"/>
      <c r="H205" s="112"/>
      <c r="I205" s="112"/>
      <c r="J205" s="112"/>
      <c r="K205" s="112"/>
    </row>
    <row r="206" spans="1:11" s="45" customFormat="1" x14ac:dyDescent="0.25">
      <c r="A206" s="459">
        <v>626</v>
      </c>
      <c r="B206" s="36" t="s">
        <v>944</v>
      </c>
      <c r="C206" s="41">
        <v>49612.36</v>
      </c>
      <c r="D206" s="41">
        <v>0</v>
      </c>
      <c r="E206" s="15">
        <v>134750.71350000001</v>
      </c>
      <c r="F206" s="460">
        <f t="shared" si="3"/>
        <v>-85138.353500000012</v>
      </c>
      <c r="G206" s="112"/>
      <c r="H206" s="112"/>
      <c r="I206" s="112"/>
      <c r="J206" s="112"/>
      <c r="K206" s="112"/>
    </row>
    <row r="207" spans="1:11" s="45" customFormat="1" x14ac:dyDescent="0.25">
      <c r="A207" s="459">
        <v>630</v>
      </c>
      <c r="B207" s="36" t="s">
        <v>945</v>
      </c>
      <c r="C207" s="41">
        <v>273133.76049999997</v>
      </c>
      <c r="D207" s="41">
        <v>0</v>
      </c>
      <c r="E207" s="15">
        <v>14174.960000000001</v>
      </c>
      <c r="F207" s="460">
        <f t="shared" si="3"/>
        <v>258958.80049999998</v>
      </c>
      <c r="G207" s="112"/>
      <c r="H207" s="112"/>
      <c r="I207" s="112"/>
      <c r="J207" s="112"/>
      <c r="K207" s="112"/>
    </row>
    <row r="208" spans="1:11" s="45" customFormat="1" x14ac:dyDescent="0.25">
      <c r="A208" s="459">
        <v>631</v>
      </c>
      <c r="B208" s="36" t="s">
        <v>946</v>
      </c>
      <c r="C208" s="41">
        <v>58560.303500000009</v>
      </c>
      <c r="D208" s="41">
        <v>0</v>
      </c>
      <c r="E208" s="15">
        <v>1041859.56</v>
      </c>
      <c r="F208" s="460">
        <f t="shared" si="3"/>
        <v>-983299.25650000002</v>
      </c>
      <c r="G208" s="112"/>
      <c r="H208" s="112"/>
      <c r="I208" s="112"/>
      <c r="J208" s="112"/>
      <c r="K208" s="112"/>
    </row>
    <row r="209" spans="1:11" s="45" customFormat="1" x14ac:dyDescent="0.25">
      <c r="A209" s="459">
        <v>635</v>
      </c>
      <c r="B209" s="36" t="s">
        <v>947</v>
      </c>
      <c r="C209" s="41">
        <v>386356.25350000005</v>
      </c>
      <c r="D209" s="41">
        <v>0</v>
      </c>
      <c r="E209" s="15">
        <v>693066.95049999992</v>
      </c>
      <c r="F209" s="460">
        <f t="shared" si="3"/>
        <v>-306710.69699999987</v>
      </c>
      <c r="G209" s="112"/>
      <c r="H209" s="112"/>
      <c r="I209" s="112"/>
      <c r="J209" s="112"/>
      <c r="K209" s="112"/>
    </row>
    <row r="210" spans="1:11" s="45" customFormat="1" x14ac:dyDescent="0.25">
      <c r="A210" s="459">
        <v>636</v>
      </c>
      <c r="B210" s="36" t="s">
        <v>948</v>
      </c>
      <c r="C210" s="41">
        <v>857762.26700000011</v>
      </c>
      <c r="D210" s="41">
        <v>0</v>
      </c>
      <c r="E210" s="15">
        <v>152469.41350000002</v>
      </c>
      <c r="F210" s="460">
        <f t="shared" si="3"/>
        <v>705292.85350000008</v>
      </c>
      <c r="G210" s="112"/>
      <c r="H210" s="112"/>
      <c r="I210" s="112"/>
      <c r="J210" s="112"/>
      <c r="K210" s="112"/>
    </row>
    <row r="211" spans="1:11" s="45" customFormat="1" x14ac:dyDescent="0.25">
      <c r="A211" s="459">
        <v>638</v>
      </c>
      <c r="B211" s="36" t="s">
        <v>949</v>
      </c>
      <c r="C211" s="41">
        <v>1095281.4405</v>
      </c>
      <c r="D211" s="41">
        <v>0</v>
      </c>
      <c r="E211" s="15">
        <v>1722186.7651999998</v>
      </c>
      <c r="F211" s="460">
        <f t="shared" si="3"/>
        <v>-626905.32469999976</v>
      </c>
      <c r="G211" s="112"/>
      <c r="H211" s="112"/>
      <c r="I211" s="112"/>
      <c r="J211" s="112"/>
      <c r="K211" s="112"/>
    </row>
    <row r="212" spans="1:11" s="45" customFormat="1" x14ac:dyDescent="0.25">
      <c r="A212" s="459">
        <v>678</v>
      </c>
      <c r="B212" s="36" t="s">
        <v>950</v>
      </c>
      <c r="C212" s="41">
        <v>572668.38400000008</v>
      </c>
      <c r="D212" s="41">
        <v>0</v>
      </c>
      <c r="E212" s="15">
        <v>521443.62229999999</v>
      </c>
      <c r="F212" s="460">
        <f t="shared" si="3"/>
        <v>51224.76170000009</v>
      </c>
      <c r="G212" s="112"/>
      <c r="H212" s="112"/>
      <c r="I212" s="112"/>
      <c r="J212" s="112"/>
      <c r="K212" s="112"/>
    </row>
    <row r="213" spans="1:11" s="45" customFormat="1" x14ac:dyDescent="0.25">
      <c r="A213" s="459">
        <v>680</v>
      </c>
      <c r="B213" s="36" t="s">
        <v>951</v>
      </c>
      <c r="C213" s="41">
        <v>1210541.584</v>
      </c>
      <c r="D213" s="41">
        <v>0</v>
      </c>
      <c r="E213" s="15">
        <v>1969150.0057999999</v>
      </c>
      <c r="F213" s="460">
        <f t="shared" si="3"/>
        <v>-758608.42179999989</v>
      </c>
      <c r="G213" s="112"/>
      <c r="H213" s="112"/>
      <c r="I213" s="112"/>
      <c r="J213" s="112"/>
      <c r="K213" s="112"/>
    </row>
    <row r="214" spans="1:11" s="45" customFormat="1" x14ac:dyDescent="0.25">
      <c r="A214" s="459">
        <v>681</v>
      </c>
      <c r="B214" s="36" t="s">
        <v>952</v>
      </c>
      <c r="C214" s="41">
        <v>71140.580500000011</v>
      </c>
      <c r="D214" s="41">
        <v>0</v>
      </c>
      <c r="E214" s="15">
        <v>37209.270000000004</v>
      </c>
      <c r="F214" s="460">
        <f t="shared" si="3"/>
        <v>33931.310500000007</v>
      </c>
      <c r="G214" s="112"/>
      <c r="H214" s="112"/>
      <c r="I214" s="112"/>
      <c r="J214" s="112"/>
      <c r="K214" s="112"/>
    </row>
    <row r="215" spans="1:11" s="45" customFormat="1" x14ac:dyDescent="0.25">
      <c r="A215" s="459">
        <v>683</v>
      </c>
      <c r="B215" s="36" t="s">
        <v>953</v>
      </c>
      <c r="C215" s="41">
        <v>171959.9835</v>
      </c>
      <c r="D215" s="41">
        <v>0</v>
      </c>
      <c r="E215" s="15">
        <v>140066.3235</v>
      </c>
      <c r="F215" s="460">
        <f t="shared" si="3"/>
        <v>31893.660000000003</v>
      </c>
      <c r="G215" s="112"/>
      <c r="H215" s="112"/>
      <c r="I215" s="112"/>
      <c r="J215" s="112"/>
      <c r="K215" s="112"/>
    </row>
    <row r="216" spans="1:11" s="45" customFormat="1" x14ac:dyDescent="0.25">
      <c r="A216" s="459">
        <v>684</v>
      </c>
      <c r="B216" s="36" t="s">
        <v>954</v>
      </c>
      <c r="C216" s="41">
        <v>1572357.4379999998</v>
      </c>
      <c r="D216" s="41">
        <v>0</v>
      </c>
      <c r="E216" s="15">
        <v>4652523.0899</v>
      </c>
      <c r="F216" s="460">
        <f t="shared" si="3"/>
        <v>-3080165.6518999999</v>
      </c>
      <c r="G216" s="112"/>
      <c r="H216" s="112"/>
      <c r="I216" s="112"/>
      <c r="J216" s="112"/>
      <c r="K216" s="112"/>
    </row>
    <row r="217" spans="1:11" s="45" customFormat="1" x14ac:dyDescent="0.25">
      <c r="A217" s="459">
        <v>686</v>
      </c>
      <c r="B217" s="36" t="s">
        <v>955</v>
      </c>
      <c r="C217" s="41">
        <v>81594.613500000007</v>
      </c>
      <c r="D217" s="41">
        <v>0</v>
      </c>
      <c r="E217" s="15">
        <v>102857.05350000001</v>
      </c>
      <c r="F217" s="460">
        <f t="shared" si="3"/>
        <v>-21262.440000000002</v>
      </c>
      <c r="G217" s="112"/>
      <c r="H217" s="112"/>
      <c r="I217" s="112"/>
      <c r="J217" s="112"/>
      <c r="K217" s="112"/>
    </row>
    <row r="218" spans="1:11" s="45" customFormat="1" x14ac:dyDescent="0.25">
      <c r="A218" s="459">
        <v>687</v>
      </c>
      <c r="B218" s="36" t="s">
        <v>956</v>
      </c>
      <c r="C218" s="41">
        <v>179047.46350000001</v>
      </c>
      <c r="D218" s="41">
        <v>0</v>
      </c>
      <c r="E218" s="15">
        <v>17718.7</v>
      </c>
      <c r="F218" s="460">
        <f t="shared" si="3"/>
        <v>161328.7635</v>
      </c>
      <c r="G218" s="112"/>
      <c r="H218" s="112"/>
      <c r="I218" s="112"/>
      <c r="J218" s="112"/>
      <c r="K218" s="112"/>
    </row>
    <row r="219" spans="1:11" s="45" customFormat="1" x14ac:dyDescent="0.25">
      <c r="A219" s="459">
        <v>689</v>
      </c>
      <c r="B219" s="36" t="s">
        <v>957</v>
      </c>
      <c r="C219" s="41">
        <v>23122.9035</v>
      </c>
      <c r="D219" s="41">
        <v>0</v>
      </c>
      <c r="E219" s="15">
        <v>40753.01</v>
      </c>
      <c r="F219" s="460">
        <f t="shared" si="3"/>
        <v>-17630.106500000002</v>
      </c>
      <c r="G219" s="112"/>
      <c r="H219" s="112"/>
      <c r="I219" s="112"/>
      <c r="J219" s="112"/>
      <c r="K219" s="112"/>
    </row>
    <row r="220" spans="1:11" s="45" customFormat="1" x14ac:dyDescent="0.25">
      <c r="A220" s="459">
        <v>691</v>
      </c>
      <c r="B220" s="36" t="s">
        <v>958</v>
      </c>
      <c r="C220" s="41">
        <v>69102.930000000008</v>
      </c>
      <c r="D220" s="41">
        <v>0</v>
      </c>
      <c r="E220" s="15">
        <v>46068.62</v>
      </c>
      <c r="F220" s="460">
        <f t="shared" si="3"/>
        <v>23034.310000000005</v>
      </c>
      <c r="G220" s="112"/>
      <c r="H220" s="112"/>
      <c r="I220" s="112"/>
      <c r="J220" s="112"/>
      <c r="K220" s="112"/>
    </row>
    <row r="221" spans="1:11" s="45" customFormat="1" x14ac:dyDescent="0.25">
      <c r="A221" s="459">
        <v>694</v>
      </c>
      <c r="B221" s="36" t="s">
        <v>959</v>
      </c>
      <c r="C221" s="41">
        <v>746400.23750000005</v>
      </c>
      <c r="D221" s="41">
        <v>0</v>
      </c>
      <c r="E221" s="15">
        <v>608761.37589999987</v>
      </c>
      <c r="F221" s="460">
        <f t="shared" si="3"/>
        <v>137638.86160000018</v>
      </c>
      <c r="G221" s="112"/>
      <c r="H221" s="112"/>
      <c r="I221" s="112"/>
      <c r="J221" s="112"/>
      <c r="K221" s="112"/>
    </row>
    <row r="222" spans="1:11" s="45" customFormat="1" x14ac:dyDescent="0.25">
      <c r="A222" s="459">
        <v>697</v>
      </c>
      <c r="B222" s="36" t="s">
        <v>960</v>
      </c>
      <c r="C222" s="41">
        <v>42524.880000000005</v>
      </c>
      <c r="D222" s="41">
        <v>0</v>
      </c>
      <c r="E222" s="15">
        <v>14174.960000000001</v>
      </c>
      <c r="F222" s="460">
        <f t="shared" si="3"/>
        <v>28349.920000000006</v>
      </c>
      <c r="G222" s="112"/>
      <c r="H222" s="112"/>
      <c r="I222" s="112"/>
      <c r="J222" s="112"/>
      <c r="K222" s="112"/>
    </row>
    <row r="223" spans="1:11" s="45" customFormat="1" x14ac:dyDescent="0.25">
      <c r="A223" s="459">
        <v>698</v>
      </c>
      <c r="B223" s="36" t="s">
        <v>961</v>
      </c>
      <c r="C223" s="41">
        <v>1247928.0410000004</v>
      </c>
      <c r="D223" s="41">
        <v>0</v>
      </c>
      <c r="E223" s="15">
        <v>7103355.9551999979</v>
      </c>
      <c r="F223" s="460">
        <f t="shared" si="3"/>
        <v>-5855427.9141999977</v>
      </c>
      <c r="G223" s="112"/>
      <c r="H223" s="112"/>
      <c r="I223" s="112"/>
      <c r="J223" s="112"/>
      <c r="K223" s="112"/>
    </row>
    <row r="224" spans="1:11" s="45" customFormat="1" x14ac:dyDescent="0.25">
      <c r="A224" s="459">
        <v>700</v>
      </c>
      <c r="B224" s="36" t="s">
        <v>962</v>
      </c>
      <c r="C224" s="41">
        <v>115260.14350000001</v>
      </c>
      <c r="D224" s="41">
        <v>0</v>
      </c>
      <c r="E224" s="15">
        <v>221483.75000000003</v>
      </c>
      <c r="F224" s="460">
        <f t="shared" si="3"/>
        <v>-106223.60650000002</v>
      </c>
      <c r="G224" s="112"/>
      <c r="H224" s="112"/>
      <c r="I224" s="112"/>
      <c r="J224" s="112"/>
      <c r="K224" s="112"/>
    </row>
    <row r="225" spans="1:11" s="45" customFormat="1" x14ac:dyDescent="0.25">
      <c r="A225" s="459">
        <v>702</v>
      </c>
      <c r="B225" s="36" t="s">
        <v>963</v>
      </c>
      <c r="C225" s="41">
        <v>120575.75350000002</v>
      </c>
      <c r="D225" s="41">
        <v>0</v>
      </c>
      <c r="E225" s="15">
        <v>131206.97350000002</v>
      </c>
      <c r="F225" s="460">
        <f t="shared" si="3"/>
        <v>-10631.220000000001</v>
      </c>
      <c r="G225" s="112"/>
      <c r="H225" s="112"/>
      <c r="I225" s="112"/>
      <c r="J225" s="112"/>
      <c r="K225" s="112"/>
    </row>
    <row r="226" spans="1:11" s="45" customFormat="1" x14ac:dyDescent="0.25">
      <c r="A226" s="459">
        <v>704</v>
      </c>
      <c r="B226" s="36" t="s">
        <v>964</v>
      </c>
      <c r="C226" s="41">
        <v>370409.42350000003</v>
      </c>
      <c r="D226" s="41">
        <v>0</v>
      </c>
      <c r="E226" s="15">
        <v>328150.32400000002</v>
      </c>
      <c r="F226" s="460">
        <f t="shared" si="3"/>
        <v>42259.099500000011</v>
      </c>
      <c r="G226" s="112"/>
      <c r="H226" s="112"/>
      <c r="I226" s="112"/>
      <c r="J226" s="112"/>
      <c r="K226" s="112"/>
    </row>
    <row r="227" spans="1:11" s="45" customFormat="1" x14ac:dyDescent="0.25">
      <c r="A227" s="459">
        <v>707</v>
      </c>
      <c r="B227" s="36" t="s">
        <v>965</v>
      </c>
      <c r="C227" s="41">
        <v>28527.107000000004</v>
      </c>
      <c r="D227" s="41">
        <v>0</v>
      </c>
      <c r="E227" s="15">
        <v>59481.675900000002</v>
      </c>
      <c r="F227" s="460">
        <f t="shared" si="3"/>
        <v>-30954.568899999998</v>
      </c>
      <c r="G227" s="112"/>
      <c r="H227" s="112"/>
      <c r="I227" s="112"/>
      <c r="J227" s="112"/>
      <c r="K227" s="112"/>
    </row>
    <row r="228" spans="1:11" s="45" customFormat="1" x14ac:dyDescent="0.25">
      <c r="A228" s="459">
        <v>710</v>
      </c>
      <c r="B228" s="36" t="s">
        <v>1045</v>
      </c>
      <c r="C228" s="41">
        <v>482391.60749999998</v>
      </c>
      <c r="D228" s="41">
        <v>0</v>
      </c>
      <c r="E228" s="15">
        <v>1838137.9379999998</v>
      </c>
      <c r="F228" s="460">
        <f t="shared" si="3"/>
        <v>-1355746.3304999999</v>
      </c>
      <c r="G228" s="112"/>
      <c r="H228" s="112"/>
      <c r="I228" s="112"/>
      <c r="J228" s="112"/>
      <c r="K228" s="112"/>
    </row>
    <row r="229" spans="1:11" s="45" customFormat="1" x14ac:dyDescent="0.25">
      <c r="A229" s="459">
        <v>729</v>
      </c>
      <c r="B229" s="36" t="s">
        <v>966</v>
      </c>
      <c r="C229" s="41">
        <v>216256.73350000003</v>
      </c>
      <c r="D229" s="41">
        <v>0</v>
      </c>
      <c r="E229" s="15">
        <v>194232.38940000001</v>
      </c>
      <c r="F229" s="460">
        <f t="shared" si="3"/>
        <v>22024.344100000017</v>
      </c>
      <c r="G229" s="112"/>
      <c r="H229" s="112"/>
      <c r="I229" s="112"/>
      <c r="J229" s="112"/>
      <c r="K229" s="112"/>
    </row>
    <row r="230" spans="1:11" s="45" customFormat="1" x14ac:dyDescent="0.25">
      <c r="A230" s="459">
        <v>732</v>
      </c>
      <c r="B230" s="36" t="s">
        <v>967</v>
      </c>
      <c r="C230" s="41">
        <v>0</v>
      </c>
      <c r="D230" s="41">
        <v>0</v>
      </c>
      <c r="E230" s="15">
        <v>113399.68000000001</v>
      </c>
      <c r="F230" s="460">
        <f t="shared" si="3"/>
        <v>-113399.68000000001</v>
      </c>
      <c r="G230" s="112"/>
      <c r="H230" s="112"/>
      <c r="I230" s="112"/>
      <c r="J230" s="112"/>
      <c r="K230" s="112"/>
    </row>
    <row r="231" spans="1:11" s="45" customFormat="1" x14ac:dyDescent="0.25">
      <c r="A231" s="459">
        <v>734</v>
      </c>
      <c r="B231" s="36" t="s">
        <v>968</v>
      </c>
      <c r="C231" s="41">
        <v>895503.098</v>
      </c>
      <c r="D231" s="41">
        <v>0</v>
      </c>
      <c r="E231" s="15">
        <v>1477420.6433999999</v>
      </c>
      <c r="F231" s="460">
        <f t="shared" si="3"/>
        <v>-581917.54539999994</v>
      </c>
      <c r="G231" s="112"/>
      <c r="H231" s="112"/>
      <c r="I231" s="112"/>
      <c r="J231" s="112"/>
      <c r="K231" s="112"/>
    </row>
    <row r="232" spans="1:11" s="45" customFormat="1" x14ac:dyDescent="0.25">
      <c r="A232" s="459">
        <v>738</v>
      </c>
      <c r="B232" s="36" t="s">
        <v>969</v>
      </c>
      <c r="C232" s="41">
        <v>302989.77000000008</v>
      </c>
      <c r="D232" s="41">
        <v>0</v>
      </c>
      <c r="E232" s="15">
        <v>214484.86350000004</v>
      </c>
      <c r="F232" s="460">
        <f t="shared" si="3"/>
        <v>88504.906500000041</v>
      </c>
      <c r="G232" s="112"/>
      <c r="H232" s="112"/>
      <c r="I232" s="112"/>
      <c r="J232" s="112"/>
      <c r="K232" s="112"/>
    </row>
    <row r="233" spans="1:11" s="45" customFormat="1" x14ac:dyDescent="0.25">
      <c r="A233" s="459">
        <v>739</v>
      </c>
      <c r="B233" s="36" t="s">
        <v>970</v>
      </c>
      <c r="C233" s="41">
        <v>104540.33000000002</v>
      </c>
      <c r="D233" s="41">
        <v>0</v>
      </c>
      <c r="E233" s="15">
        <v>46068.62</v>
      </c>
      <c r="F233" s="460">
        <f t="shared" si="3"/>
        <v>58471.710000000014</v>
      </c>
      <c r="G233" s="112"/>
      <c r="H233" s="112"/>
      <c r="I233" s="112"/>
      <c r="J233" s="112"/>
      <c r="K233" s="112"/>
    </row>
    <row r="234" spans="1:11" s="45" customFormat="1" x14ac:dyDescent="0.25">
      <c r="A234" s="459">
        <v>740</v>
      </c>
      <c r="B234" s="36" t="s">
        <v>971</v>
      </c>
      <c r="C234" s="41">
        <v>409479.15700000001</v>
      </c>
      <c r="D234" s="41">
        <v>0</v>
      </c>
      <c r="E234" s="15">
        <v>1125580.4174999997</v>
      </c>
      <c r="F234" s="460">
        <f t="shared" si="3"/>
        <v>-716101.26049999974</v>
      </c>
      <c r="G234" s="112"/>
      <c r="H234" s="112"/>
      <c r="I234" s="112"/>
      <c r="J234" s="112"/>
      <c r="K234" s="112"/>
    </row>
    <row r="235" spans="1:11" s="45" customFormat="1" x14ac:dyDescent="0.25">
      <c r="A235" s="459">
        <v>742</v>
      </c>
      <c r="B235" s="36" t="s">
        <v>972</v>
      </c>
      <c r="C235" s="41">
        <v>60243.58</v>
      </c>
      <c r="D235" s="41">
        <v>0</v>
      </c>
      <c r="E235" s="15">
        <v>14263.553500000002</v>
      </c>
      <c r="F235" s="460">
        <f t="shared" si="3"/>
        <v>45980.0265</v>
      </c>
      <c r="G235" s="112"/>
      <c r="H235" s="112"/>
      <c r="I235" s="112"/>
      <c r="J235" s="112"/>
      <c r="K235" s="112"/>
    </row>
    <row r="236" spans="1:11" s="45" customFormat="1" x14ac:dyDescent="0.25">
      <c r="A236" s="459">
        <v>743</v>
      </c>
      <c r="B236" s="36" t="s">
        <v>973</v>
      </c>
      <c r="C236" s="41">
        <v>1639688.4980000001</v>
      </c>
      <c r="D236" s="41">
        <v>0</v>
      </c>
      <c r="E236" s="15">
        <v>2031076.8623000002</v>
      </c>
      <c r="F236" s="460">
        <f t="shared" si="3"/>
        <v>-391388.36430000002</v>
      </c>
      <c r="G236" s="112"/>
      <c r="H236" s="112"/>
      <c r="I236" s="112"/>
      <c r="J236" s="112"/>
      <c r="K236" s="112"/>
    </row>
    <row r="237" spans="1:11" s="45" customFormat="1" x14ac:dyDescent="0.25">
      <c r="A237" s="459">
        <v>746</v>
      </c>
      <c r="B237" s="36" t="s">
        <v>974</v>
      </c>
      <c r="C237" s="41">
        <v>127663.2335</v>
      </c>
      <c r="D237" s="41">
        <v>0</v>
      </c>
      <c r="E237" s="15">
        <v>77111.782400000011</v>
      </c>
      <c r="F237" s="460">
        <f t="shared" si="3"/>
        <v>50551.451099999991</v>
      </c>
      <c r="G237" s="112"/>
      <c r="H237" s="112"/>
      <c r="I237" s="112"/>
      <c r="J237" s="112"/>
      <c r="K237" s="112"/>
    </row>
    <row r="238" spans="1:11" s="45" customFormat="1" x14ac:dyDescent="0.25">
      <c r="A238" s="459">
        <v>747</v>
      </c>
      <c r="B238" s="36" t="s">
        <v>975</v>
      </c>
      <c r="C238" s="41">
        <v>173731.8535</v>
      </c>
      <c r="D238" s="41">
        <v>0</v>
      </c>
      <c r="E238" s="15">
        <v>116943.42000000001</v>
      </c>
      <c r="F238" s="460">
        <f t="shared" si="3"/>
        <v>56788.433499999985</v>
      </c>
      <c r="G238" s="112"/>
      <c r="H238" s="112"/>
      <c r="I238" s="112"/>
      <c r="J238" s="112"/>
      <c r="K238" s="112"/>
    </row>
    <row r="239" spans="1:11" s="45" customFormat="1" x14ac:dyDescent="0.25">
      <c r="A239" s="459">
        <v>748</v>
      </c>
      <c r="B239" s="36" t="s">
        <v>976</v>
      </c>
      <c r="C239" s="41">
        <v>336655.30000000005</v>
      </c>
      <c r="D239" s="41">
        <v>0</v>
      </c>
      <c r="E239" s="15">
        <v>83277.890000000014</v>
      </c>
      <c r="F239" s="460">
        <f t="shared" si="3"/>
        <v>253377.41000000003</v>
      </c>
      <c r="G239" s="112"/>
      <c r="H239" s="112"/>
      <c r="I239" s="112"/>
      <c r="J239" s="112"/>
      <c r="K239" s="112"/>
    </row>
    <row r="240" spans="1:11" s="45" customFormat="1" x14ac:dyDescent="0.25">
      <c r="A240" s="459">
        <v>749</v>
      </c>
      <c r="B240" s="36" t="s">
        <v>977</v>
      </c>
      <c r="C240" s="41">
        <v>969655.85749999993</v>
      </c>
      <c r="D240" s="41">
        <v>0</v>
      </c>
      <c r="E240" s="15">
        <v>684189.88179999997</v>
      </c>
      <c r="F240" s="460">
        <f t="shared" si="3"/>
        <v>285465.97569999995</v>
      </c>
      <c r="G240" s="112"/>
      <c r="H240" s="112"/>
      <c r="I240" s="112"/>
      <c r="J240" s="112"/>
      <c r="K240" s="112"/>
    </row>
    <row r="241" spans="1:11" s="45" customFormat="1" x14ac:dyDescent="0.25">
      <c r="A241" s="459">
        <v>751</v>
      </c>
      <c r="B241" s="36" t="s">
        <v>978</v>
      </c>
      <c r="C241" s="41">
        <v>69102.930000000008</v>
      </c>
      <c r="D241" s="41">
        <v>0</v>
      </c>
      <c r="E241" s="15">
        <v>51472.823500000006</v>
      </c>
      <c r="F241" s="460">
        <f t="shared" si="3"/>
        <v>17630.106500000002</v>
      </c>
      <c r="G241" s="112"/>
      <c r="H241" s="112"/>
      <c r="I241" s="112"/>
      <c r="J241" s="112"/>
      <c r="K241" s="112"/>
    </row>
    <row r="242" spans="1:11" s="45" customFormat="1" x14ac:dyDescent="0.25">
      <c r="A242" s="459">
        <v>753</v>
      </c>
      <c r="B242" s="36" t="s">
        <v>1046</v>
      </c>
      <c r="C242" s="41">
        <v>1455059.6440000003</v>
      </c>
      <c r="D242" s="41">
        <v>0</v>
      </c>
      <c r="E242" s="15">
        <v>1535555.6980999997</v>
      </c>
      <c r="F242" s="460">
        <f t="shared" si="3"/>
        <v>-80496.054099999368</v>
      </c>
      <c r="G242" s="112"/>
      <c r="H242" s="112"/>
      <c r="I242" s="112"/>
      <c r="J242" s="112"/>
      <c r="K242" s="112"/>
    </row>
    <row r="243" spans="1:11" s="45" customFormat="1" x14ac:dyDescent="0.25">
      <c r="A243" s="459">
        <v>755</v>
      </c>
      <c r="B243" s="36" t="s">
        <v>979</v>
      </c>
      <c r="C243" s="41">
        <v>370409.42349999998</v>
      </c>
      <c r="D243" s="41">
        <v>0</v>
      </c>
      <c r="E243" s="15">
        <v>1579196.8562000005</v>
      </c>
      <c r="F243" s="460">
        <f t="shared" si="3"/>
        <v>-1208787.4327000005</v>
      </c>
      <c r="G243" s="112"/>
      <c r="H243" s="112"/>
      <c r="I243" s="112"/>
      <c r="J243" s="112"/>
      <c r="K243" s="112"/>
    </row>
    <row r="244" spans="1:11" s="45" customFormat="1" x14ac:dyDescent="0.25">
      <c r="A244" s="459">
        <v>758</v>
      </c>
      <c r="B244" s="36" t="s">
        <v>980</v>
      </c>
      <c r="C244" s="41">
        <v>51650.010500000004</v>
      </c>
      <c r="D244" s="41">
        <v>0</v>
      </c>
      <c r="E244" s="15">
        <v>156013.15350000001</v>
      </c>
      <c r="F244" s="460">
        <f t="shared" si="3"/>
        <v>-104363.14300000001</v>
      </c>
      <c r="G244" s="112"/>
      <c r="H244" s="112"/>
      <c r="I244" s="112"/>
      <c r="J244" s="112"/>
      <c r="K244" s="112"/>
    </row>
    <row r="245" spans="1:11" s="45" customFormat="1" x14ac:dyDescent="0.25">
      <c r="A245" s="459">
        <v>759</v>
      </c>
      <c r="B245" s="36" t="s">
        <v>981</v>
      </c>
      <c r="C245" s="41">
        <v>404074.95349999995</v>
      </c>
      <c r="D245" s="41">
        <v>0</v>
      </c>
      <c r="E245" s="15">
        <v>23034.31</v>
      </c>
      <c r="F245" s="460">
        <f t="shared" si="3"/>
        <v>381040.64349999995</v>
      </c>
      <c r="G245" s="112"/>
      <c r="H245" s="112"/>
      <c r="I245" s="112"/>
      <c r="J245" s="112"/>
      <c r="K245" s="112"/>
    </row>
    <row r="246" spans="1:11" s="45" customFormat="1" x14ac:dyDescent="0.25">
      <c r="A246" s="459">
        <v>761</v>
      </c>
      <c r="B246" s="36" t="s">
        <v>982</v>
      </c>
      <c r="C246" s="41">
        <v>703520.98349999997</v>
      </c>
      <c r="D246" s="41">
        <v>0</v>
      </c>
      <c r="E246" s="15">
        <v>124119.49350000001</v>
      </c>
      <c r="F246" s="460">
        <f t="shared" si="3"/>
        <v>579401.49</v>
      </c>
      <c r="G246" s="112"/>
      <c r="H246" s="112"/>
      <c r="I246" s="112"/>
      <c r="J246" s="112"/>
      <c r="K246" s="112"/>
    </row>
    <row r="247" spans="1:11" s="45" customFormat="1" x14ac:dyDescent="0.25">
      <c r="A247" s="459">
        <v>762</v>
      </c>
      <c r="B247" s="36" t="s">
        <v>983</v>
      </c>
      <c r="C247" s="41">
        <v>93997.703500000003</v>
      </c>
      <c r="D247" s="41">
        <v>0</v>
      </c>
      <c r="E247" s="15">
        <v>105461.70240000002</v>
      </c>
      <c r="F247" s="460">
        <f t="shared" si="3"/>
        <v>-11463.998900000021</v>
      </c>
      <c r="G247" s="112"/>
      <c r="H247" s="112"/>
      <c r="I247" s="112"/>
      <c r="J247" s="112"/>
      <c r="K247" s="112"/>
    </row>
    <row r="248" spans="1:11" s="45" customFormat="1" x14ac:dyDescent="0.25">
      <c r="A248" s="459">
        <v>765</v>
      </c>
      <c r="B248" s="36" t="s">
        <v>984</v>
      </c>
      <c r="C248" s="41">
        <v>225116.08350000004</v>
      </c>
      <c r="D248" s="41">
        <v>0</v>
      </c>
      <c r="E248" s="15">
        <v>252526.9124</v>
      </c>
      <c r="F248" s="460">
        <f t="shared" si="3"/>
        <v>-27410.828899999964</v>
      </c>
      <c r="G248" s="112"/>
      <c r="H248" s="112"/>
      <c r="I248" s="112"/>
      <c r="J248" s="112"/>
      <c r="K248" s="112"/>
    </row>
    <row r="249" spans="1:11" s="45" customFormat="1" x14ac:dyDescent="0.25">
      <c r="A249" s="459">
        <v>768</v>
      </c>
      <c r="B249" s="36" t="s">
        <v>985</v>
      </c>
      <c r="C249" s="41">
        <v>223344.21350000001</v>
      </c>
      <c r="D249" s="41">
        <v>0</v>
      </c>
      <c r="E249" s="15">
        <v>102768.46</v>
      </c>
      <c r="F249" s="460">
        <f t="shared" si="3"/>
        <v>120575.75350000001</v>
      </c>
      <c r="G249" s="112"/>
      <c r="H249" s="112"/>
      <c r="I249" s="112"/>
      <c r="J249" s="112"/>
      <c r="K249" s="112"/>
    </row>
    <row r="250" spans="1:11" s="45" customFormat="1" x14ac:dyDescent="0.25">
      <c r="A250" s="459">
        <v>777</v>
      </c>
      <c r="B250" s="36" t="s">
        <v>986</v>
      </c>
      <c r="C250" s="41">
        <v>88593.500000000015</v>
      </c>
      <c r="D250" s="41">
        <v>0</v>
      </c>
      <c r="E250" s="15">
        <v>111627.81</v>
      </c>
      <c r="F250" s="460">
        <f t="shared" si="3"/>
        <v>-23034.309999999983</v>
      </c>
      <c r="G250" s="112"/>
      <c r="H250" s="112"/>
      <c r="I250" s="112"/>
      <c r="J250" s="112"/>
      <c r="K250" s="112"/>
    </row>
    <row r="251" spans="1:11" s="45" customFormat="1" x14ac:dyDescent="0.25">
      <c r="A251" s="459">
        <v>778</v>
      </c>
      <c r="B251" s="36" t="s">
        <v>987</v>
      </c>
      <c r="C251" s="41">
        <v>395215.60350000003</v>
      </c>
      <c r="D251" s="41">
        <v>0</v>
      </c>
      <c r="E251" s="15">
        <v>178958.87</v>
      </c>
      <c r="F251" s="460">
        <f t="shared" si="3"/>
        <v>216256.73350000003</v>
      </c>
      <c r="G251" s="112"/>
      <c r="H251" s="112"/>
      <c r="I251" s="112"/>
      <c r="J251" s="112"/>
      <c r="K251" s="112"/>
    </row>
    <row r="252" spans="1:11" s="45" customFormat="1" x14ac:dyDescent="0.25">
      <c r="A252" s="459">
        <v>781</v>
      </c>
      <c r="B252" s="36" t="s">
        <v>988</v>
      </c>
      <c r="C252" s="41">
        <v>70874.8</v>
      </c>
      <c r="D252" s="41">
        <v>0</v>
      </c>
      <c r="E252" s="15">
        <v>63787.32</v>
      </c>
      <c r="F252" s="460">
        <f t="shared" si="3"/>
        <v>7087.4800000000032</v>
      </c>
      <c r="G252" s="112"/>
      <c r="H252" s="112"/>
      <c r="I252" s="112"/>
      <c r="J252" s="112"/>
      <c r="K252" s="112"/>
    </row>
    <row r="253" spans="1:11" s="45" customFormat="1" x14ac:dyDescent="0.25">
      <c r="A253" s="459">
        <v>783</v>
      </c>
      <c r="B253" s="36" t="s">
        <v>989</v>
      </c>
      <c r="C253" s="41">
        <v>92137.24</v>
      </c>
      <c r="D253" s="41">
        <v>0</v>
      </c>
      <c r="E253" s="15">
        <v>184363.07350000003</v>
      </c>
      <c r="F253" s="460">
        <f t="shared" si="3"/>
        <v>-92225.833500000022</v>
      </c>
      <c r="G253" s="112"/>
      <c r="H253" s="112"/>
      <c r="I253" s="112"/>
      <c r="J253" s="112"/>
      <c r="K253" s="112"/>
    </row>
    <row r="254" spans="1:11" s="45" customFormat="1" x14ac:dyDescent="0.25">
      <c r="A254" s="459">
        <v>785</v>
      </c>
      <c r="B254" s="36" t="s">
        <v>990</v>
      </c>
      <c r="C254" s="41">
        <v>88682.093500000017</v>
      </c>
      <c r="D254" s="41">
        <v>0</v>
      </c>
      <c r="E254" s="15">
        <v>143698.65700000001</v>
      </c>
      <c r="F254" s="460">
        <f t="shared" si="3"/>
        <v>-55016.563499999989</v>
      </c>
      <c r="G254" s="112"/>
      <c r="H254" s="112"/>
      <c r="I254" s="112"/>
      <c r="J254" s="112"/>
      <c r="K254" s="112"/>
    </row>
    <row r="255" spans="1:11" s="45" customFormat="1" x14ac:dyDescent="0.25">
      <c r="A255" s="459">
        <v>790</v>
      </c>
      <c r="B255" s="36" t="s">
        <v>991</v>
      </c>
      <c r="C255" s="41">
        <v>819135.5009999997</v>
      </c>
      <c r="D255" s="41">
        <v>0</v>
      </c>
      <c r="E255" s="15">
        <v>326201.26700000005</v>
      </c>
      <c r="F255" s="460">
        <f t="shared" si="3"/>
        <v>492934.23399999965</v>
      </c>
      <c r="G255" s="112"/>
      <c r="H255" s="112"/>
      <c r="I255" s="112"/>
      <c r="J255" s="112"/>
      <c r="K255" s="112"/>
    </row>
    <row r="256" spans="1:11" s="45" customFormat="1" x14ac:dyDescent="0.25">
      <c r="A256" s="459">
        <v>791</v>
      </c>
      <c r="B256" s="36" t="s">
        <v>992</v>
      </c>
      <c r="C256" s="41">
        <v>221483.75000000006</v>
      </c>
      <c r="D256" s="41">
        <v>0</v>
      </c>
      <c r="E256" s="15">
        <v>285448.25700000004</v>
      </c>
      <c r="F256" s="460">
        <f t="shared" si="3"/>
        <v>-63964.506999999983</v>
      </c>
      <c r="G256" s="112"/>
      <c r="H256" s="112"/>
      <c r="I256" s="112"/>
      <c r="J256" s="112"/>
      <c r="K256" s="112"/>
    </row>
    <row r="257" spans="1:11" s="45" customFormat="1" x14ac:dyDescent="0.25">
      <c r="A257" s="459">
        <v>831</v>
      </c>
      <c r="B257" s="36" t="s">
        <v>993</v>
      </c>
      <c r="C257" s="41">
        <v>139977.73000000001</v>
      </c>
      <c r="D257" s="41">
        <v>0</v>
      </c>
      <c r="E257" s="15">
        <v>294130.42000000004</v>
      </c>
      <c r="F257" s="460">
        <f t="shared" si="3"/>
        <v>-154152.69000000003</v>
      </c>
      <c r="G257" s="112"/>
      <c r="H257" s="112"/>
      <c r="I257" s="112"/>
      <c r="J257" s="112"/>
      <c r="K257" s="112"/>
    </row>
    <row r="258" spans="1:11" s="45" customFormat="1" x14ac:dyDescent="0.25">
      <c r="A258" s="459">
        <v>832</v>
      </c>
      <c r="B258" s="36" t="s">
        <v>994</v>
      </c>
      <c r="C258" s="41">
        <v>65559.19</v>
      </c>
      <c r="D258" s="41">
        <v>0</v>
      </c>
      <c r="E258" s="15">
        <v>37209.270000000004</v>
      </c>
      <c r="F258" s="460">
        <f t="shared" si="3"/>
        <v>28349.919999999998</v>
      </c>
      <c r="G258" s="112"/>
      <c r="H258" s="112"/>
      <c r="I258" s="112"/>
      <c r="J258" s="112"/>
      <c r="K258" s="112"/>
    </row>
    <row r="259" spans="1:11" s="45" customFormat="1" x14ac:dyDescent="0.25">
      <c r="A259" s="459">
        <v>833</v>
      </c>
      <c r="B259" s="36" t="s">
        <v>995</v>
      </c>
      <c r="C259" s="41">
        <v>295990.8835</v>
      </c>
      <c r="D259" s="41">
        <v>0</v>
      </c>
      <c r="E259" s="15">
        <v>19579.163500000002</v>
      </c>
      <c r="F259" s="460">
        <f t="shared" si="3"/>
        <v>276411.71999999997</v>
      </c>
      <c r="G259" s="112"/>
      <c r="H259" s="112"/>
      <c r="I259" s="112"/>
      <c r="J259" s="112"/>
      <c r="K259" s="112"/>
    </row>
    <row r="260" spans="1:11" s="45" customFormat="1" x14ac:dyDescent="0.25">
      <c r="A260" s="459">
        <v>834</v>
      </c>
      <c r="B260" s="36" t="s">
        <v>996</v>
      </c>
      <c r="C260" s="41">
        <v>171871.39</v>
      </c>
      <c r="D260" s="41">
        <v>0</v>
      </c>
      <c r="E260" s="15">
        <v>453687.31350000005</v>
      </c>
      <c r="F260" s="460">
        <f t="shared" si="3"/>
        <v>-281815.92350000003</v>
      </c>
      <c r="G260" s="112"/>
      <c r="H260" s="112"/>
      <c r="I260" s="112"/>
      <c r="J260" s="112"/>
      <c r="K260" s="112"/>
    </row>
    <row r="261" spans="1:11" s="45" customFormat="1" x14ac:dyDescent="0.25">
      <c r="A261" s="459">
        <v>837</v>
      </c>
      <c r="B261" s="36" t="s">
        <v>997</v>
      </c>
      <c r="C261" s="41">
        <v>4536430.1674999995</v>
      </c>
      <c r="D261" s="41">
        <v>0</v>
      </c>
      <c r="E261" s="15">
        <v>19978259.498800006</v>
      </c>
      <c r="F261" s="460">
        <f t="shared" si="3"/>
        <v>-15441829.331300005</v>
      </c>
      <c r="G261" s="112"/>
      <c r="H261" s="112"/>
      <c r="I261" s="112"/>
      <c r="J261" s="112"/>
      <c r="K261" s="112"/>
    </row>
    <row r="262" spans="1:11" s="45" customFormat="1" x14ac:dyDescent="0.25">
      <c r="A262" s="459">
        <v>844</v>
      </c>
      <c r="B262" s="36" t="s">
        <v>998</v>
      </c>
      <c r="C262" s="41">
        <v>46068.62</v>
      </c>
      <c r="D262" s="41">
        <v>0</v>
      </c>
      <c r="E262" s="15">
        <v>166555.78000000003</v>
      </c>
      <c r="F262" s="460">
        <f t="shared" si="3"/>
        <v>-120487.16000000003</v>
      </c>
      <c r="G262" s="112"/>
      <c r="H262" s="112"/>
      <c r="I262" s="112"/>
      <c r="J262" s="112"/>
      <c r="K262" s="112"/>
    </row>
    <row r="263" spans="1:11" s="45" customFormat="1" x14ac:dyDescent="0.25">
      <c r="A263" s="459">
        <v>845</v>
      </c>
      <c r="B263" s="36" t="s">
        <v>999</v>
      </c>
      <c r="C263" s="41">
        <v>72735.263500000001</v>
      </c>
      <c r="D263" s="41">
        <v>0</v>
      </c>
      <c r="E263" s="15">
        <v>46157.213500000005</v>
      </c>
      <c r="F263" s="460">
        <f t="shared" si="3"/>
        <v>26578.049999999996</v>
      </c>
      <c r="G263" s="112"/>
      <c r="H263" s="112"/>
      <c r="I263" s="112"/>
      <c r="J263" s="112"/>
      <c r="K263" s="112"/>
    </row>
    <row r="264" spans="1:11" s="45" customFormat="1" x14ac:dyDescent="0.25">
      <c r="A264" s="459">
        <v>846</v>
      </c>
      <c r="B264" s="36" t="s">
        <v>1000</v>
      </c>
      <c r="C264" s="41">
        <v>88593.500000000015</v>
      </c>
      <c r="D264" s="41">
        <v>0</v>
      </c>
      <c r="E264" s="15">
        <v>180819.33350000001</v>
      </c>
      <c r="F264" s="460">
        <f t="shared" si="3"/>
        <v>-92225.833499999993</v>
      </c>
      <c r="G264" s="112"/>
      <c r="H264" s="112"/>
      <c r="I264" s="112"/>
      <c r="J264" s="112"/>
      <c r="K264" s="112"/>
    </row>
    <row r="265" spans="1:11" s="45" customFormat="1" x14ac:dyDescent="0.25">
      <c r="A265" s="459">
        <v>848</v>
      </c>
      <c r="B265" s="36" t="s">
        <v>1001</v>
      </c>
      <c r="C265" s="41">
        <v>102768.46</v>
      </c>
      <c r="D265" s="41">
        <v>0</v>
      </c>
      <c r="E265" s="15">
        <v>141838.19350000002</v>
      </c>
      <c r="F265" s="460">
        <f t="shared" ref="F265:F328" si="4">C265+D265-E265</f>
        <v>-39069.733500000017</v>
      </c>
      <c r="G265" s="112"/>
      <c r="H265" s="112"/>
      <c r="I265" s="112"/>
      <c r="J265" s="112"/>
      <c r="K265" s="112"/>
    </row>
    <row r="266" spans="1:11" s="45" customFormat="1" x14ac:dyDescent="0.25">
      <c r="A266" s="459">
        <v>849</v>
      </c>
      <c r="B266" s="36" t="s">
        <v>1002</v>
      </c>
      <c r="C266" s="41">
        <v>366777.08999999997</v>
      </c>
      <c r="D266" s="41">
        <v>0</v>
      </c>
      <c r="E266" s="15">
        <v>8859.35</v>
      </c>
      <c r="F266" s="460">
        <f t="shared" si="4"/>
        <v>357917.74</v>
      </c>
      <c r="G266" s="112"/>
      <c r="H266" s="112"/>
      <c r="I266" s="112"/>
      <c r="J266" s="112"/>
      <c r="K266" s="112"/>
    </row>
    <row r="267" spans="1:11" s="45" customFormat="1" x14ac:dyDescent="0.25">
      <c r="A267" s="459">
        <v>850</v>
      </c>
      <c r="B267" s="36" t="s">
        <v>1003</v>
      </c>
      <c r="C267" s="41">
        <v>347286.51999999996</v>
      </c>
      <c r="D267" s="41">
        <v>0</v>
      </c>
      <c r="E267" s="15">
        <v>161488.23180000001</v>
      </c>
      <c r="F267" s="460">
        <f t="shared" si="4"/>
        <v>185798.28819999995</v>
      </c>
      <c r="G267" s="112"/>
      <c r="H267" s="112"/>
      <c r="I267" s="112"/>
      <c r="J267" s="112"/>
      <c r="K267" s="112"/>
    </row>
    <row r="268" spans="1:11" s="45" customFormat="1" x14ac:dyDescent="0.25">
      <c r="A268" s="459">
        <v>851</v>
      </c>
      <c r="B268" s="36" t="s">
        <v>1004</v>
      </c>
      <c r="C268" s="41">
        <v>498604.21799999999</v>
      </c>
      <c r="D268" s="41">
        <v>0</v>
      </c>
      <c r="E268" s="15">
        <v>487264.25</v>
      </c>
      <c r="F268" s="460">
        <f t="shared" si="4"/>
        <v>11339.967999999993</v>
      </c>
      <c r="G268" s="112"/>
      <c r="H268" s="112"/>
      <c r="I268" s="112"/>
      <c r="J268" s="112"/>
      <c r="K268" s="112"/>
    </row>
    <row r="269" spans="1:11" s="45" customFormat="1" x14ac:dyDescent="0.25">
      <c r="A269" s="459">
        <v>853</v>
      </c>
      <c r="B269" s="36" t="s">
        <v>1005</v>
      </c>
      <c r="C269" s="41">
        <v>7754589.0549999988</v>
      </c>
      <c r="D269" s="41">
        <v>0</v>
      </c>
      <c r="E269" s="15">
        <v>11822891.168500004</v>
      </c>
      <c r="F269" s="460">
        <f t="shared" si="4"/>
        <v>-4068302.1135000056</v>
      </c>
      <c r="G269" s="112"/>
      <c r="H269" s="112"/>
      <c r="I269" s="112"/>
      <c r="J269" s="112"/>
      <c r="K269" s="112"/>
    </row>
    <row r="270" spans="1:11" s="45" customFormat="1" x14ac:dyDescent="0.25">
      <c r="A270" s="459">
        <v>854</v>
      </c>
      <c r="B270" s="36" t="s">
        <v>1006</v>
      </c>
      <c r="C270" s="41">
        <v>0</v>
      </c>
      <c r="D270" s="41">
        <v>0</v>
      </c>
      <c r="E270" s="15">
        <v>72717.544800000003</v>
      </c>
      <c r="F270" s="460">
        <f t="shared" si="4"/>
        <v>-72717.544800000003</v>
      </c>
      <c r="G270" s="112"/>
      <c r="H270" s="112"/>
      <c r="I270" s="112"/>
      <c r="J270" s="112"/>
      <c r="K270" s="112"/>
    </row>
    <row r="271" spans="1:11" s="45" customFormat="1" x14ac:dyDescent="0.25">
      <c r="A271" s="459">
        <v>857</v>
      </c>
      <c r="B271" s="36" t="s">
        <v>1007</v>
      </c>
      <c r="C271" s="41">
        <v>999334.67999999993</v>
      </c>
      <c r="D271" s="41">
        <v>0</v>
      </c>
      <c r="E271" s="15">
        <v>164783.91000000003</v>
      </c>
      <c r="F271" s="460">
        <f t="shared" si="4"/>
        <v>834550.7699999999</v>
      </c>
      <c r="G271" s="112"/>
      <c r="H271" s="112"/>
      <c r="I271" s="112"/>
      <c r="J271" s="112"/>
      <c r="K271" s="112"/>
    </row>
    <row r="272" spans="1:11" s="45" customFormat="1" x14ac:dyDescent="0.25">
      <c r="A272" s="459">
        <v>858</v>
      </c>
      <c r="B272" s="36" t="s">
        <v>1008</v>
      </c>
      <c r="C272" s="41">
        <v>4774746.6825000001</v>
      </c>
      <c r="D272" s="41">
        <v>0</v>
      </c>
      <c r="E272" s="15">
        <v>1868160.5032800003</v>
      </c>
      <c r="F272" s="460">
        <f t="shared" si="4"/>
        <v>2906586.1792199998</v>
      </c>
      <c r="G272" s="112"/>
      <c r="H272" s="112"/>
      <c r="I272" s="112"/>
      <c r="J272" s="112"/>
      <c r="K272" s="112"/>
    </row>
    <row r="273" spans="1:11" s="45" customFormat="1" x14ac:dyDescent="0.25">
      <c r="A273" s="459">
        <v>859</v>
      </c>
      <c r="B273" s="36" t="s">
        <v>1009</v>
      </c>
      <c r="C273" s="41">
        <v>223521.40050000002</v>
      </c>
      <c r="D273" s="41">
        <v>0</v>
      </c>
      <c r="E273" s="15">
        <v>184664.29140000002</v>
      </c>
      <c r="F273" s="460">
        <f t="shared" si="4"/>
        <v>38857.109100000001</v>
      </c>
      <c r="G273" s="112"/>
      <c r="H273" s="112"/>
      <c r="I273" s="112"/>
      <c r="J273" s="112"/>
      <c r="K273" s="112"/>
    </row>
    <row r="274" spans="1:11" s="45" customFormat="1" x14ac:dyDescent="0.25">
      <c r="A274" s="459">
        <v>886</v>
      </c>
      <c r="B274" s="36" t="s">
        <v>1010</v>
      </c>
      <c r="C274" s="41">
        <v>1012092.1439999999</v>
      </c>
      <c r="D274" s="41">
        <v>0</v>
      </c>
      <c r="E274" s="15">
        <v>786976.06050000002</v>
      </c>
      <c r="F274" s="460">
        <f t="shared" si="4"/>
        <v>225116.08349999983</v>
      </c>
      <c r="G274" s="112"/>
      <c r="H274" s="112"/>
      <c r="I274" s="112"/>
      <c r="J274" s="112"/>
      <c r="K274" s="112"/>
    </row>
    <row r="275" spans="1:11" s="45" customFormat="1" x14ac:dyDescent="0.25">
      <c r="A275" s="459">
        <v>887</v>
      </c>
      <c r="B275" s="36" t="s">
        <v>1011</v>
      </c>
      <c r="C275" s="41">
        <v>446511.24</v>
      </c>
      <c r="D275" s="41">
        <v>0</v>
      </c>
      <c r="E275" s="15">
        <v>180730.74000000002</v>
      </c>
      <c r="F275" s="460">
        <f t="shared" si="4"/>
        <v>265780.5</v>
      </c>
      <c r="G275" s="112"/>
      <c r="H275" s="112"/>
      <c r="I275" s="112"/>
      <c r="J275" s="112"/>
      <c r="K275" s="112"/>
    </row>
    <row r="276" spans="1:11" s="45" customFormat="1" x14ac:dyDescent="0.25">
      <c r="A276" s="459">
        <v>889</v>
      </c>
      <c r="B276" s="36" t="s">
        <v>1012</v>
      </c>
      <c r="C276" s="41">
        <v>225027.49</v>
      </c>
      <c r="D276" s="41">
        <v>0</v>
      </c>
      <c r="E276" s="15">
        <v>31893.660000000003</v>
      </c>
      <c r="F276" s="460">
        <f t="shared" si="4"/>
        <v>193133.83</v>
      </c>
      <c r="G276" s="112"/>
      <c r="H276" s="112"/>
      <c r="I276" s="112"/>
      <c r="J276" s="112"/>
      <c r="K276" s="112"/>
    </row>
    <row r="277" spans="1:11" s="45" customFormat="1" x14ac:dyDescent="0.25">
      <c r="A277" s="459">
        <v>890</v>
      </c>
      <c r="B277" s="36" t="s">
        <v>1013</v>
      </c>
      <c r="C277" s="41">
        <v>37209.270000000004</v>
      </c>
      <c r="D277" s="41">
        <v>0</v>
      </c>
      <c r="E277" s="15">
        <v>65647.783500000005</v>
      </c>
      <c r="F277" s="460">
        <f t="shared" si="4"/>
        <v>-28438.513500000001</v>
      </c>
      <c r="G277" s="112"/>
      <c r="H277" s="112"/>
      <c r="I277" s="112"/>
      <c r="J277" s="112"/>
      <c r="K277" s="112"/>
    </row>
    <row r="278" spans="1:11" s="45" customFormat="1" x14ac:dyDescent="0.25">
      <c r="A278" s="459">
        <v>892</v>
      </c>
      <c r="B278" s="36" t="s">
        <v>1014</v>
      </c>
      <c r="C278" s="41">
        <v>46157.213500000005</v>
      </c>
      <c r="D278" s="41">
        <v>0</v>
      </c>
      <c r="E278" s="15">
        <v>110865.90590000001</v>
      </c>
      <c r="F278" s="460">
        <f t="shared" si="4"/>
        <v>-64708.692400000007</v>
      </c>
      <c r="G278" s="112"/>
      <c r="H278" s="112"/>
      <c r="I278" s="112"/>
      <c r="J278" s="112"/>
      <c r="K278" s="112"/>
    </row>
    <row r="279" spans="1:11" s="45" customFormat="1" x14ac:dyDescent="0.25">
      <c r="A279" s="459">
        <v>893</v>
      </c>
      <c r="B279" s="36" t="s">
        <v>1047</v>
      </c>
      <c r="C279" s="41">
        <v>239202.45000000004</v>
      </c>
      <c r="D279" s="41">
        <v>0</v>
      </c>
      <c r="E279" s="15">
        <v>225116.08350000001</v>
      </c>
      <c r="F279" s="460">
        <f t="shared" si="4"/>
        <v>14086.366500000033</v>
      </c>
      <c r="G279" s="112"/>
      <c r="H279" s="112"/>
      <c r="I279" s="112"/>
      <c r="J279" s="112"/>
      <c r="K279" s="112"/>
    </row>
    <row r="280" spans="1:11" s="45" customFormat="1" x14ac:dyDescent="0.25">
      <c r="A280" s="459">
        <v>895</v>
      </c>
      <c r="B280" s="36" t="s">
        <v>1015</v>
      </c>
      <c r="C280" s="41">
        <v>528814.60149999999</v>
      </c>
      <c r="D280" s="41">
        <v>0</v>
      </c>
      <c r="E280" s="15">
        <v>207308.79</v>
      </c>
      <c r="F280" s="460">
        <f t="shared" si="4"/>
        <v>321505.81149999995</v>
      </c>
      <c r="G280" s="112"/>
      <c r="H280" s="112"/>
      <c r="I280" s="112"/>
      <c r="J280" s="112"/>
      <c r="K280" s="112"/>
    </row>
    <row r="281" spans="1:11" s="45" customFormat="1" x14ac:dyDescent="0.25">
      <c r="A281" s="459">
        <v>905</v>
      </c>
      <c r="B281" s="36" t="s">
        <v>1016</v>
      </c>
      <c r="C281" s="41">
        <v>1759644.0970000001</v>
      </c>
      <c r="D281" s="41">
        <v>0</v>
      </c>
      <c r="E281" s="15">
        <v>8397990.4893999994</v>
      </c>
      <c r="F281" s="460">
        <f t="shared" si="4"/>
        <v>-6638346.3923999993</v>
      </c>
      <c r="G281" s="112"/>
      <c r="H281" s="112"/>
      <c r="I281" s="112"/>
      <c r="J281" s="112"/>
      <c r="K281" s="112"/>
    </row>
    <row r="282" spans="1:11" s="45" customFormat="1" x14ac:dyDescent="0.25">
      <c r="A282" s="459">
        <v>908</v>
      </c>
      <c r="B282" s="36" t="s">
        <v>1017</v>
      </c>
      <c r="C282" s="41">
        <v>689700.39750000008</v>
      </c>
      <c r="D282" s="41">
        <v>0</v>
      </c>
      <c r="E282" s="15">
        <v>508154.59730000002</v>
      </c>
      <c r="F282" s="460">
        <f t="shared" si="4"/>
        <v>181545.80020000006</v>
      </c>
      <c r="G282" s="112"/>
      <c r="H282" s="112"/>
      <c r="I282" s="112"/>
      <c r="J282" s="112"/>
      <c r="K282" s="112"/>
    </row>
    <row r="283" spans="1:11" s="45" customFormat="1" x14ac:dyDescent="0.25">
      <c r="A283" s="459">
        <v>915</v>
      </c>
      <c r="B283" s="36" t="s">
        <v>1018</v>
      </c>
      <c r="C283" s="41">
        <v>512247.61700000003</v>
      </c>
      <c r="D283" s="41">
        <v>0</v>
      </c>
      <c r="E283" s="15">
        <v>341970.91000000003</v>
      </c>
      <c r="F283" s="460">
        <f t="shared" si="4"/>
        <v>170276.70699999999</v>
      </c>
      <c r="G283" s="112"/>
      <c r="H283" s="112"/>
      <c r="I283" s="112"/>
      <c r="J283" s="112"/>
      <c r="K283" s="112"/>
    </row>
    <row r="284" spans="1:11" s="45" customFormat="1" x14ac:dyDescent="0.25">
      <c r="A284" s="459">
        <v>918</v>
      </c>
      <c r="B284" s="36" t="s">
        <v>1019</v>
      </c>
      <c r="C284" s="41">
        <v>132978.84350000002</v>
      </c>
      <c r="D284" s="41">
        <v>0</v>
      </c>
      <c r="E284" s="15">
        <v>81506.02</v>
      </c>
      <c r="F284" s="460">
        <f t="shared" si="4"/>
        <v>51472.823500000013</v>
      </c>
      <c r="G284" s="112"/>
      <c r="H284" s="112"/>
      <c r="I284" s="112"/>
      <c r="J284" s="112"/>
      <c r="K284" s="112"/>
    </row>
    <row r="285" spans="1:11" s="45" customFormat="1" x14ac:dyDescent="0.25">
      <c r="A285" s="459">
        <v>921</v>
      </c>
      <c r="B285" s="36" t="s">
        <v>1020</v>
      </c>
      <c r="C285" s="41">
        <v>338692.95050000004</v>
      </c>
      <c r="D285" s="41">
        <v>0</v>
      </c>
      <c r="E285" s="15">
        <v>28349.920000000002</v>
      </c>
      <c r="F285" s="460">
        <f t="shared" si="4"/>
        <v>310343.03050000005</v>
      </c>
      <c r="G285" s="112"/>
      <c r="H285" s="112"/>
      <c r="I285" s="112"/>
      <c r="J285" s="112"/>
      <c r="K285" s="112"/>
    </row>
    <row r="286" spans="1:11" s="45" customFormat="1" x14ac:dyDescent="0.25">
      <c r="A286" s="459">
        <v>922</v>
      </c>
      <c r="B286" s="36" t="s">
        <v>1021</v>
      </c>
      <c r="C286" s="41">
        <v>287131.53350000002</v>
      </c>
      <c r="D286" s="41">
        <v>0</v>
      </c>
      <c r="E286" s="15">
        <v>175503.72349999999</v>
      </c>
      <c r="F286" s="460">
        <f t="shared" si="4"/>
        <v>111627.81000000003</v>
      </c>
      <c r="G286" s="112"/>
      <c r="H286" s="112"/>
      <c r="I286" s="112"/>
      <c r="J286" s="112"/>
      <c r="K286" s="112"/>
    </row>
    <row r="287" spans="1:11" s="45" customFormat="1" x14ac:dyDescent="0.25">
      <c r="A287" s="459">
        <v>924</v>
      </c>
      <c r="B287" s="36" t="s">
        <v>1022</v>
      </c>
      <c r="C287" s="41">
        <v>60243.58</v>
      </c>
      <c r="D287" s="41">
        <v>0</v>
      </c>
      <c r="E287" s="15">
        <v>77962.280000000013</v>
      </c>
      <c r="F287" s="460">
        <f t="shared" si="4"/>
        <v>-17718.700000000012</v>
      </c>
      <c r="G287" s="112"/>
      <c r="H287" s="112"/>
      <c r="I287" s="112"/>
      <c r="J287" s="112"/>
      <c r="K287" s="112"/>
    </row>
    <row r="288" spans="1:11" s="45" customFormat="1" x14ac:dyDescent="0.25">
      <c r="A288" s="459">
        <v>925</v>
      </c>
      <c r="B288" s="36" t="s">
        <v>1023</v>
      </c>
      <c r="C288" s="41">
        <v>134662.12000000002</v>
      </c>
      <c r="D288" s="41">
        <v>0</v>
      </c>
      <c r="E288" s="15">
        <v>97541.443500000008</v>
      </c>
      <c r="F288" s="460">
        <f t="shared" si="4"/>
        <v>37120.676500000016</v>
      </c>
      <c r="G288" s="112"/>
      <c r="H288" s="112"/>
      <c r="I288" s="112"/>
      <c r="J288" s="112"/>
      <c r="K288" s="112"/>
    </row>
    <row r="289" spans="1:11" s="45" customFormat="1" x14ac:dyDescent="0.25">
      <c r="A289" s="459">
        <v>927</v>
      </c>
      <c r="B289" s="36" t="s">
        <v>1024</v>
      </c>
      <c r="C289" s="41">
        <v>1082789.7570000002</v>
      </c>
      <c r="D289" s="41">
        <v>0</v>
      </c>
      <c r="E289" s="15">
        <v>1132331.2422</v>
      </c>
      <c r="F289" s="460">
        <f t="shared" si="4"/>
        <v>-49541.485199999763</v>
      </c>
      <c r="G289" s="112"/>
      <c r="H289" s="112"/>
      <c r="I289" s="112"/>
      <c r="J289" s="112"/>
      <c r="K289" s="112"/>
    </row>
    <row r="290" spans="1:11" s="45" customFormat="1" x14ac:dyDescent="0.25">
      <c r="A290" s="459">
        <v>931</v>
      </c>
      <c r="B290" s="36" t="s">
        <v>1025</v>
      </c>
      <c r="C290" s="41">
        <v>186134.94349999999</v>
      </c>
      <c r="D290" s="41">
        <v>0</v>
      </c>
      <c r="E290" s="15">
        <v>271126.23178999999</v>
      </c>
      <c r="F290" s="460">
        <f t="shared" si="4"/>
        <v>-84991.288289999997</v>
      </c>
      <c r="G290" s="112"/>
      <c r="H290" s="112"/>
      <c r="I290" s="112"/>
      <c r="J290" s="112"/>
      <c r="K290" s="112"/>
    </row>
    <row r="291" spans="1:11" s="45" customFormat="1" x14ac:dyDescent="0.25">
      <c r="A291" s="459">
        <v>934</v>
      </c>
      <c r="B291" s="36" t="s">
        <v>1048</v>
      </c>
      <c r="C291" s="41">
        <v>0</v>
      </c>
      <c r="D291" s="41">
        <v>0</v>
      </c>
      <c r="E291" s="15">
        <v>2992156.8689999999</v>
      </c>
      <c r="F291" s="460">
        <f t="shared" si="4"/>
        <v>-2992156.8689999999</v>
      </c>
      <c r="G291" s="112"/>
      <c r="H291" s="112"/>
      <c r="I291" s="112"/>
      <c r="J291" s="112"/>
      <c r="K291" s="112"/>
    </row>
    <row r="292" spans="1:11" s="45" customFormat="1" x14ac:dyDescent="0.25">
      <c r="A292" s="459">
        <v>935</v>
      </c>
      <c r="B292" s="36" t="s">
        <v>1026</v>
      </c>
      <c r="C292" s="41">
        <v>781394.67</v>
      </c>
      <c r="D292" s="41">
        <v>0</v>
      </c>
      <c r="E292" s="15">
        <v>45218.122400000007</v>
      </c>
      <c r="F292" s="460">
        <f t="shared" si="4"/>
        <v>736176.54760000005</v>
      </c>
      <c r="G292" s="112"/>
      <c r="H292" s="112"/>
      <c r="I292" s="112"/>
      <c r="J292" s="112"/>
      <c r="K292" s="112"/>
    </row>
    <row r="293" spans="1:11" s="45" customFormat="1" x14ac:dyDescent="0.25">
      <c r="A293" s="459">
        <v>936</v>
      </c>
      <c r="B293" s="36" t="s">
        <v>1027</v>
      </c>
      <c r="C293" s="41">
        <v>279955.46000000002</v>
      </c>
      <c r="D293" s="41">
        <v>0</v>
      </c>
      <c r="E293" s="15">
        <v>122347.62350000003</v>
      </c>
      <c r="F293" s="460">
        <f t="shared" si="4"/>
        <v>157607.83649999998</v>
      </c>
      <c r="G293" s="112"/>
      <c r="H293" s="112"/>
      <c r="I293" s="112"/>
      <c r="J293" s="112"/>
      <c r="K293" s="112"/>
    </row>
    <row r="294" spans="1:11" s="45" customFormat="1" x14ac:dyDescent="0.25">
      <c r="A294" s="459">
        <v>946</v>
      </c>
      <c r="B294" s="36" t="s">
        <v>1049</v>
      </c>
      <c r="C294" s="41">
        <v>184451.66700000002</v>
      </c>
      <c r="D294" s="41">
        <v>0</v>
      </c>
      <c r="E294" s="15">
        <v>344983.08899999998</v>
      </c>
      <c r="F294" s="460">
        <f t="shared" si="4"/>
        <v>-160531.42199999996</v>
      </c>
      <c r="G294" s="112"/>
      <c r="H294" s="112"/>
      <c r="I294" s="112"/>
      <c r="J294" s="112"/>
      <c r="K294" s="112"/>
    </row>
    <row r="295" spans="1:11" s="45" customFormat="1" x14ac:dyDescent="0.25">
      <c r="A295" s="459">
        <v>976</v>
      </c>
      <c r="B295" s="36" t="s">
        <v>1028</v>
      </c>
      <c r="C295" s="41">
        <v>88593.5</v>
      </c>
      <c r="D295" s="41">
        <v>0</v>
      </c>
      <c r="E295" s="15">
        <v>298063.97139999998</v>
      </c>
      <c r="F295" s="460">
        <f t="shared" si="4"/>
        <v>-209470.47139999998</v>
      </c>
      <c r="G295" s="112"/>
      <c r="H295" s="112"/>
      <c r="I295" s="112"/>
      <c r="J295" s="112"/>
      <c r="K295" s="112"/>
    </row>
    <row r="296" spans="1:11" s="45" customFormat="1" x14ac:dyDescent="0.25">
      <c r="A296" s="459">
        <v>977</v>
      </c>
      <c r="B296" s="36" t="s">
        <v>1029</v>
      </c>
      <c r="C296" s="41">
        <v>724872.01699999999</v>
      </c>
      <c r="D296" s="41">
        <v>0</v>
      </c>
      <c r="E296" s="15">
        <v>264097.22350000008</v>
      </c>
      <c r="F296" s="460">
        <f t="shared" si="4"/>
        <v>460774.79349999991</v>
      </c>
      <c r="G296" s="112"/>
      <c r="H296" s="112"/>
      <c r="I296" s="112"/>
      <c r="J296" s="112"/>
      <c r="K296" s="112"/>
    </row>
    <row r="297" spans="1:11" s="45" customFormat="1" x14ac:dyDescent="0.25">
      <c r="A297" s="459">
        <v>980</v>
      </c>
      <c r="B297" s="36" t="s">
        <v>1030</v>
      </c>
      <c r="C297" s="41">
        <v>919600.53</v>
      </c>
      <c r="D297" s="41">
        <v>0</v>
      </c>
      <c r="E297" s="15">
        <v>1762922.0565000002</v>
      </c>
      <c r="F297" s="460">
        <f t="shared" si="4"/>
        <v>-843321.52650000015</v>
      </c>
      <c r="G297" s="112"/>
      <c r="H297" s="112"/>
      <c r="I297" s="112"/>
      <c r="J297" s="112"/>
      <c r="K297" s="112"/>
    </row>
    <row r="298" spans="1:11" s="45" customFormat="1" x14ac:dyDescent="0.25">
      <c r="A298" s="459">
        <v>981</v>
      </c>
      <c r="B298" s="36" t="s">
        <v>1031</v>
      </c>
      <c r="C298" s="41">
        <v>58471.710000000006</v>
      </c>
      <c r="D298" s="41">
        <v>0</v>
      </c>
      <c r="E298" s="15">
        <v>65559.19</v>
      </c>
      <c r="F298" s="460">
        <f t="shared" si="4"/>
        <v>-7087.4799999999959</v>
      </c>
      <c r="G298" s="112"/>
      <c r="H298" s="112"/>
      <c r="I298" s="112"/>
      <c r="J298" s="112"/>
      <c r="K298" s="112"/>
    </row>
    <row r="299" spans="1:11" s="45" customFormat="1" x14ac:dyDescent="0.25">
      <c r="A299" s="459">
        <v>989</v>
      </c>
      <c r="B299" s="36" t="s">
        <v>1032</v>
      </c>
      <c r="C299" s="41">
        <v>287220.12700000004</v>
      </c>
      <c r="D299" s="41">
        <v>0</v>
      </c>
      <c r="E299" s="15">
        <v>59393.082399999999</v>
      </c>
      <c r="F299" s="460">
        <f t="shared" si="4"/>
        <v>227827.04460000002</v>
      </c>
      <c r="G299" s="112"/>
      <c r="H299" s="112"/>
      <c r="I299" s="112"/>
      <c r="J299" s="112"/>
      <c r="K299" s="112"/>
    </row>
    <row r="300" spans="1:11" x14ac:dyDescent="0.25">
      <c r="A300" s="459">
        <v>992</v>
      </c>
      <c r="B300" s="36" t="s">
        <v>1033</v>
      </c>
      <c r="C300" s="41">
        <v>326024.07999999996</v>
      </c>
      <c r="D300" s="41">
        <v>0</v>
      </c>
      <c r="E300" s="15">
        <v>362471.44590000005</v>
      </c>
      <c r="F300" s="460">
        <f t="shared" si="4"/>
        <v>-36447.365900000092</v>
      </c>
    </row>
    <row r="301" spans="1:11" x14ac:dyDescent="0.25">
      <c r="A301" s="459">
        <v>90000231</v>
      </c>
      <c r="B301" s="36" t="s">
        <v>304</v>
      </c>
      <c r="C301" s="41">
        <v>1966952.8870000001</v>
      </c>
      <c r="D301" s="41">
        <v>77301.24845910001</v>
      </c>
      <c r="E301" s="15">
        <v>0</v>
      </c>
      <c r="F301" s="460">
        <f t="shared" si="4"/>
        <v>2044254.1354591001</v>
      </c>
    </row>
    <row r="302" spans="1:11" x14ac:dyDescent="0.25">
      <c r="A302" s="459">
        <v>90000281</v>
      </c>
      <c r="B302" s="36" t="s">
        <v>1050</v>
      </c>
      <c r="C302" s="41">
        <v>2806642.0799999987</v>
      </c>
      <c r="D302" s="41">
        <v>110301.03374399996</v>
      </c>
      <c r="E302" s="15">
        <v>0</v>
      </c>
      <c r="F302" s="460">
        <f t="shared" si="4"/>
        <v>2916943.1137439986</v>
      </c>
    </row>
    <row r="303" spans="1:11" x14ac:dyDescent="0.25">
      <c r="A303" s="459">
        <v>90000381</v>
      </c>
      <c r="B303" s="36" t="s">
        <v>305</v>
      </c>
      <c r="C303" s="41">
        <v>1113708.8885000001</v>
      </c>
      <c r="D303" s="41">
        <v>43768.759318050004</v>
      </c>
      <c r="E303" s="15">
        <v>0</v>
      </c>
      <c r="F303" s="460">
        <f t="shared" si="4"/>
        <v>1157477.6478180501</v>
      </c>
    </row>
    <row r="304" spans="1:11" x14ac:dyDescent="0.25">
      <c r="A304" s="459">
        <v>90000691</v>
      </c>
      <c r="B304" s="36" t="s">
        <v>306</v>
      </c>
      <c r="C304" s="41">
        <v>3113795.7445000005</v>
      </c>
      <c r="D304" s="41">
        <v>122372.17275885002</v>
      </c>
      <c r="E304" s="15">
        <v>0</v>
      </c>
      <c r="F304" s="460">
        <f t="shared" si="4"/>
        <v>3236167.9172588503</v>
      </c>
    </row>
    <row r="305" spans="1:11" x14ac:dyDescent="0.25">
      <c r="A305" s="459">
        <v>90000851</v>
      </c>
      <c r="B305" s="36" t="s">
        <v>307</v>
      </c>
      <c r="C305" s="41">
        <v>6023998.3103900012</v>
      </c>
      <c r="D305" s="41">
        <v>236743.13359832705</v>
      </c>
      <c r="E305" s="15">
        <v>0</v>
      </c>
      <c r="F305" s="460">
        <f t="shared" si="4"/>
        <v>6260741.4439883279</v>
      </c>
    </row>
    <row r="306" spans="1:11" x14ac:dyDescent="0.25">
      <c r="A306" s="459">
        <v>90000901</v>
      </c>
      <c r="B306" s="36" t="s">
        <v>1051</v>
      </c>
      <c r="C306" s="41">
        <v>6024358</v>
      </c>
      <c r="D306" s="41">
        <v>236757.26940000002</v>
      </c>
      <c r="E306" s="15">
        <v>0</v>
      </c>
      <c r="F306" s="460">
        <f t="shared" si="4"/>
        <v>6261115.2693999996</v>
      </c>
    </row>
    <row r="307" spans="1:11" x14ac:dyDescent="0.25">
      <c r="A307" s="459">
        <v>90001171</v>
      </c>
      <c r="B307" s="36" t="s">
        <v>308</v>
      </c>
      <c r="C307" s="41">
        <v>1620906.676</v>
      </c>
      <c r="D307" s="41">
        <v>63701.632366800004</v>
      </c>
      <c r="E307" s="15">
        <v>0</v>
      </c>
      <c r="F307" s="460">
        <f t="shared" si="4"/>
        <v>1684608.3083668</v>
      </c>
    </row>
    <row r="308" spans="1:11" x14ac:dyDescent="0.25">
      <c r="A308" s="459">
        <v>90001361</v>
      </c>
      <c r="B308" s="38" t="s">
        <v>309</v>
      </c>
      <c r="C308" s="41">
        <v>3260240.8000000003</v>
      </c>
      <c r="D308" s="41">
        <v>128127.46344000002</v>
      </c>
      <c r="E308" s="15">
        <v>0</v>
      </c>
      <c r="F308" s="460">
        <f t="shared" si="4"/>
        <v>3388368.2634400004</v>
      </c>
    </row>
    <row r="309" spans="1:11" x14ac:dyDescent="0.25">
      <c r="A309" s="459">
        <v>90001481</v>
      </c>
      <c r="B309" s="38" t="s">
        <v>310</v>
      </c>
      <c r="C309" s="41">
        <v>7929118.25</v>
      </c>
      <c r="D309" s="41">
        <v>311614.34722500003</v>
      </c>
      <c r="E309" s="15">
        <v>0</v>
      </c>
      <c r="F309" s="460">
        <f t="shared" si="4"/>
        <v>8240732.5972250002</v>
      </c>
    </row>
    <row r="310" spans="1:11" x14ac:dyDescent="0.25">
      <c r="A310" s="459">
        <v>90001791</v>
      </c>
      <c r="B310" s="38" t="s">
        <v>311</v>
      </c>
      <c r="C310" s="41">
        <v>6764999.6600000001</v>
      </c>
      <c r="D310" s="41">
        <v>265864.486638</v>
      </c>
      <c r="E310" s="15">
        <v>0</v>
      </c>
      <c r="F310" s="460">
        <f t="shared" si="4"/>
        <v>7030864.1466380004</v>
      </c>
    </row>
    <row r="311" spans="1:11" x14ac:dyDescent="0.25">
      <c r="A311" s="459">
        <v>90001801</v>
      </c>
      <c r="B311" s="38" t="s">
        <v>312</v>
      </c>
      <c r="C311" s="41">
        <v>5613284.1600000001</v>
      </c>
      <c r="D311" s="41">
        <v>220602.067488</v>
      </c>
      <c r="E311" s="15">
        <v>0</v>
      </c>
      <c r="F311" s="460">
        <f t="shared" si="4"/>
        <v>5833886.2274879999</v>
      </c>
    </row>
    <row r="312" spans="1:11" x14ac:dyDescent="0.25">
      <c r="A312" s="459">
        <v>90002401</v>
      </c>
      <c r="B312" s="38" t="s">
        <v>313</v>
      </c>
      <c r="C312" s="41">
        <v>6671090.5499999998</v>
      </c>
      <c r="D312" s="41">
        <v>262173.85861499998</v>
      </c>
      <c r="E312" s="15">
        <v>0</v>
      </c>
      <c r="F312" s="460">
        <f t="shared" si="4"/>
        <v>6933264.4086149996</v>
      </c>
    </row>
    <row r="313" spans="1:11" x14ac:dyDescent="0.25">
      <c r="A313" s="459">
        <v>90003031</v>
      </c>
      <c r="B313" s="38" t="s">
        <v>314</v>
      </c>
      <c r="C313" s="41">
        <v>8272861.0300000003</v>
      </c>
      <c r="D313" s="41">
        <v>325123.438479</v>
      </c>
      <c r="E313" s="15">
        <v>0</v>
      </c>
      <c r="F313" s="460">
        <f t="shared" si="4"/>
        <v>8597984.468479</v>
      </c>
    </row>
    <row r="314" spans="1:11" x14ac:dyDescent="0.25">
      <c r="A314" s="459">
        <v>90003941</v>
      </c>
      <c r="B314" s="38" t="s">
        <v>1052</v>
      </c>
      <c r="C314" s="41">
        <v>4632465.5215000007</v>
      </c>
      <c r="D314" s="41">
        <v>182055.89499495004</v>
      </c>
      <c r="E314" s="15">
        <v>0</v>
      </c>
      <c r="F314" s="460">
        <f t="shared" si="4"/>
        <v>4814521.4164949507</v>
      </c>
    </row>
    <row r="315" spans="1:11" x14ac:dyDescent="0.25">
      <c r="A315" s="459">
        <v>90004041</v>
      </c>
      <c r="B315" s="38" t="s">
        <v>719</v>
      </c>
      <c r="C315" s="41">
        <v>9357245.4700000025</v>
      </c>
      <c r="D315" s="41">
        <v>367739.7469710001</v>
      </c>
      <c r="E315" s="15">
        <v>0</v>
      </c>
      <c r="F315" s="460">
        <f t="shared" si="4"/>
        <v>9724985.2169710025</v>
      </c>
    </row>
    <row r="316" spans="1:11" x14ac:dyDescent="0.25">
      <c r="A316" s="459">
        <v>90004951</v>
      </c>
      <c r="B316" s="38" t="s">
        <v>1053</v>
      </c>
      <c r="C316" s="41">
        <v>2153973.7655000002</v>
      </c>
      <c r="D316" s="41">
        <v>84651.168984150005</v>
      </c>
      <c r="E316" s="15">
        <v>0</v>
      </c>
      <c r="F316" s="460">
        <f t="shared" si="4"/>
        <v>2238624.9344841503</v>
      </c>
    </row>
    <row r="317" spans="1:11" x14ac:dyDescent="0.25">
      <c r="A317" s="459">
        <v>90004961</v>
      </c>
      <c r="B317" s="38" t="s">
        <v>315</v>
      </c>
      <c r="C317" s="41">
        <v>4412487.8609999986</v>
      </c>
      <c r="D317" s="41">
        <v>173410.77293729995</v>
      </c>
      <c r="E317" s="15">
        <v>0</v>
      </c>
      <c r="F317" s="460">
        <f t="shared" si="4"/>
        <v>4585898.6339372983</v>
      </c>
    </row>
    <row r="318" spans="1:11" s="45" customFormat="1" x14ac:dyDescent="0.25">
      <c r="A318" s="459">
        <v>90006471</v>
      </c>
      <c r="B318" s="38" t="s">
        <v>316</v>
      </c>
      <c r="C318" s="41">
        <v>6307857.2000000002</v>
      </c>
      <c r="D318" s="41">
        <v>247898.78796000002</v>
      </c>
      <c r="E318" s="15">
        <v>0</v>
      </c>
      <c r="F318" s="460">
        <f t="shared" si="4"/>
        <v>6555755.9879600005</v>
      </c>
      <c r="G318" s="112"/>
      <c r="H318" s="112"/>
      <c r="I318" s="21"/>
      <c r="J318" s="112"/>
      <c r="K318" s="112"/>
    </row>
    <row r="319" spans="1:11" s="45" customFormat="1" x14ac:dyDescent="0.25">
      <c r="A319" s="459">
        <v>90007291</v>
      </c>
      <c r="B319" s="38" t="s">
        <v>1054</v>
      </c>
      <c r="C319" s="41">
        <v>5425997.5010000002</v>
      </c>
      <c r="D319" s="41">
        <v>213241.70178930002</v>
      </c>
      <c r="E319" s="15">
        <v>0</v>
      </c>
      <c r="F319" s="460">
        <f t="shared" si="4"/>
        <v>5639239.2027893001</v>
      </c>
      <c r="G319" s="112"/>
      <c r="H319" s="112"/>
      <c r="I319" s="21"/>
      <c r="J319" s="112"/>
      <c r="K319" s="112"/>
    </row>
    <row r="320" spans="1:11" x14ac:dyDescent="0.25">
      <c r="A320" s="459">
        <v>90008441</v>
      </c>
      <c r="B320" s="38" t="s">
        <v>317</v>
      </c>
      <c r="C320" s="41">
        <v>4776961.5199999996</v>
      </c>
      <c r="D320" s="41">
        <v>187734.58773599999</v>
      </c>
      <c r="E320" s="15">
        <v>0</v>
      </c>
      <c r="F320" s="460">
        <f t="shared" si="4"/>
        <v>4964696.1077359999</v>
      </c>
    </row>
    <row r="321" spans="1:6" x14ac:dyDescent="0.25">
      <c r="A321" s="459">
        <v>90031161</v>
      </c>
      <c r="B321" s="38" t="s">
        <v>318</v>
      </c>
      <c r="C321" s="41">
        <v>1005181.8510000001</v>
      </c>
      <c r="D321" s="41">
        <v>39503.646744300007</v>
      </c>
      <c r="E321" s="15">
        <v>0</v>
      </c>
      <c r="F321" s="460">
        <f t="shared" si="4"/>
        <v>1044685.4977443002</v>
      </c>
    </row>
    <row r="322" spans="1:6" x14ac:dyDescent="0.25">
      <c r="A322" s="459">
        <v>90032731</v>
      </c>
      <c r="B322" s="38" t="s">
        <v>319</v>
      </c>
      <c r="C322" s="41">
        <v>691029.3</v>
      </c>
      <c r="D322" s="41">
        <v>27157.451490000003</v>
      </c>
      <c r="E322" s="15">
        <v>0</v>
      </c>
      <c r="F322" s="460">
        <f t="shared" si="4"/>
        <v>718186.75149000005</v>
      </c>
    </row>
    <row r="323" spans="1:6" x14ac:dyDescent="0.25">
      <c r="A323" s="459">
        <v>90033141</v>
      </c>
      <c r="B323" s="38" t="s">
        <v>320</v>
      </c>
      <c r="C323" s="41">
        <v>292358.55000000005</v>
      </c>
      <c r="D323" s="41">
        <v>11489.691015000002</v>
      </c>
      <c r="E323" s="15">
        <v>0</v>
      </c>
      <c r="F323" s="460">
        <f t="shared" si="4"/>
        <v>303848.24101500004</v>
      </c>
    </row>
    <row r="324" spans="1:6" x14ac:dyDescent="0.25">
      <c r="A324" s="459">
        <v>90034021</v>
      </c>
      <c r="B324" s="38" t="s">
        <v>700</v>
      </c>
      <c r="C324" s="41">
        <v>7101654.9600000009</v>
      </c>
      <c r="D324" s="41">
        <v>279095.03992800007</v>
      </c>
      <c r="E324" s="15">
        <v>0</v>
      </c>
      <c r="F324" s="460">
        <f t="shared" si="4"/>
        <v>7380749.9999280013</v>
      </c>
    </row>
    <row r="325" spans="1:6" x14ac:dyDescent="0.25">
      <c r="A325" s="459">
        <v>90034091</v>
      </c>
      <c r="B325" s="38" t="s">
        <v>321</v>
      </c>
      <c r="C325" s="41">
        <v>432336.27999999997</v>
      </c>
      <c r="D325" s="41">
        <v>16990.815803999998</v>
      </c>
      <c r="E325" s="15">
        <v>0</v>
      </c>
      <c r="F325" s="460">
        <f t="shared" si="4"/>
        <v>449327.09580399998</v>
      </c>
    </row>
    <row r="326" spans="1:6" x14ac:dyDescent="0.25">
      <c r="A326" s="459">
        <v>90034101</v>
      </c>
      <c r="B326" s="38" t="s">
        <v>322</v>
      </c>
      <c r="C326" s="41">
        <v>741261.81450000021</v>
      </c>
      <c r="D326" s="41">
        <v>29131.589309850009</v>
      </c>
      <c r="E326" s="15">
        <v>0</v>
      </c>
      <c r="F326" s="460">
        <f t="shared" si="4"/>
        <v>770393.40380985022</v>
      </c>
    </row>
    <row r="327" spans="1:6" x14ac:dyDescent="0.25">
      <c r="A327" s="459">
        <v>90035101</v>
      </c>
      <c r="B327" s="38" t="s">
        <v>323</v>
      </c>
      <c r="C327" s="41">
        <v>3484009.3763649999</v>
      </c>
      <c r="D327" s="41">
        <v>136921.56849114451</v>
      </c>
      <c r="E327" s="15">
        <v>0</v>
      </c>
      <c r="F327" s="460">
        <f t="shared" si="4"/>
        <v>3620930.9448561445</v>
      </c>
    </row>
    <row r="328" spans="1:6" x14ac:dyDescent="0.25">
      <c r="A328" s="459">
        <v>90035401</v>
      </c>
      <c r="B328" s="38" t="s">
        <v>324</v>
      </c>
      <c r="C328" s="41">
        <v>2115878.5605000006</v>
      </c>
      <c r="D328" s="41">
        <v>83154.027427650028</v>
      </c>
      <c r="E328" s="15">
        <v>0</v>
      </c>
      <c r="F328" s="460">
        <f t="shared" si="4"/>
        <v>2199032.5879276507</v>
      </c>
    </row>
    <row r="329" spans="1:6" x14ac:dyDescent="0.25">
      <c r="A329" s="459">
        <v>90035411</v>
      </c>
      <c r="B329" s="38" t="s">
        <v>1055</v>
      </c>
      <c r="C329" s="41">
        <v>1605934.3745000002</v>
      </c>
      <c r="D329" s="41">
        <v>63113.220917850005</v>
      </c>
      <c r="E329" s="15">
        <v>0</v>
      </c>
      <c r="F329" s="460">
        <f t="shared" ref="F329:F375" si="5">C329+D329-E329</f>
        <v>1669047.5954178502</v>
      </c>
    </row>
    <row r="330" spans="1:6" x14ac:dyDescent="0.25">
      <c r="A330" s="459">
        <v>90035421</v>
      </c>
      <c r="B330" s="38" t="s">
        <v>325</v>
      </c>
      <c r="C330" s="41">
        <v>1252003.3420000002</v>
      </c>
      <c r="D330" s="41">
        <v>49203.73134060001</v>
      </c>
      <c r="E330" s="15">
        <v>0</v>
      </c>
      <c r="F330" s="460">
        <f t="shared" si="5"/>
        <v>1301207.0733406001</v>
      </c>
    </row>
    <row r="331" spans="1:6" x14ac:dyDescent="0.25">
      <c r="A331" s="459">
        <v>90035431</v>
      </c>
      <c r="B331" s="38" t="s">
        <v>1056</v>
      </c>
      <c r="C331" s="41">
        <v>1412889.138</v>
      </c>
      <c r="D331" s="41">
        <v>55526.543123400006</v>
      </c>
      <c r="E331" s="15">
        <v>0</v>
      </c>
      <c r="F331" s="460">
        <f t="shared" si="5"/>
        <v>1468415.6811234001</v>
      </c>
    </row>
    <row r="332" spans="1:6" x14ac:dyDescent="0.25">
      <c r="A332" s="459">
        <v>90035441</v>
      </c>
      <c r="B332" s="38" t="s">
        <v>326</v>
      </c>
      <c r="C332" s="41">
        <v>1864804.5815000001</v>
      </c>
      <c r="D332" s="41">
        <v>73286.820052950003</v>
      </c>
      <c r="E332" s="15">
        <v>0</v>
      </c>
      <c r="F332" s="460">
        <f t="shared" si="5"/>
        <v>1938091.40155295</v>
      </c>
    </row>
    <row r="333" spans="1:6" x14ac:dyDescent="0.25">
      <c r="A333" s="459">
        <v>90035451</v>
      </c>
      <c r="B333" s="38" t="s">
        <v>327</v>
      </c>
      <c r="C333" s="41">
        <v>884163.13000000012</v>
      </c>
      <c r="D333" s="41">
        <v>34747.611009000007</v>
      </c>
      <c r="E333" s="15">
        <v>0</v>
      </c>
      <c r="F333" s="460">
        <f t="shared" si="5"/>
        <v>918910.74100900011</v>
      </c>
    </row>
    <row r="334" spans="1:6" x14ac:dyDescent="0.25">
      <c r="A334" s="459">
        <v>90035461</v>
      </c>
      <c r="B334" s="38" t="s">
        <v>1057</v>
      </c>
      <c r="C334" s="41">
        <v>1079866.1715000004</v>
      </c>
      <c r="D334" s="41">
        <v>42438.74053995002</v>
      </c>
      <c r="E334" s="15">
        <v>0</v>
      </c>
      <c r="F334" s="460">
        <f t="shared" si="5"/>
        <v>1122304.9120399505</v>
      </c>
    </row>
    <row r="335" spans="1:6" x14ac:dyDescent="0.25">
      <c r="A335" s="459">
        <v>90035471</v>
      </c>
      <c r="B335" s="38" t="s">
        <v>328</v>
      </c>
      <c r="C335" s="41">
        <v>1033000.2100000001</v>
      </c>
      <c r="D335" s="41">
        <v>40596.908253000001</v>
      </c>
      <c r="E335" s="15">
        <v>0</v>
      </c>
      <c r="F335" s="460">
        <f t="shared" si="5"/>
        <v>1073597.1182530001</v>
      </c>
    </row>
    <row r="336" spans="1:6" x14ac:dyDescent="0.25">
      <c r="A336" s="459">
        <v>90035481</v>
      </c>
      <c r="B336" s="38" t="s">
        <v>329</v>
      </c>
      <c r="C336" s="41">
        <v>2081504.2825000002</v>
      </c>
      <c r="D336" s="41">
        <v>81803.118302250004</v>
      </c>
      <c r="E336" s="15">
        <v>0</v>
      </c>
      <c r="F336" s="460">
        <f t="shared" si="5"/>
        <v>2163307.40080225</v>
      </c>
    </row>
    <row r="337" spans="1:6" x14ac:dyDescent="0.25">
      <c r="A337" s="459">
        <v>90035491</v>
      </c>
      <c r="B337" s="38" t="s">
        <v>330</v>
      </c>
      <c r="C337" s="41">
        <v>2109411.2350000003</v>
      </c>
      <c r="D337" s="41">
        <v>82899.861535500022</v>
      </c>
      <c r="E337" s="15">
        <v>0</v>
      </c>
      <c r="F337" s="460">
        <f t="shared" si="5"/>
        <v>2192311.0965355001</v>
      </c>
    </row>
    <row r="338" spans="1:6" x14ac:dyDescent="0.25">
      <c r="A338" s="459">
        <v>90035501</v>
      </c>
      <c r="B338" s="38" t="s">
        <v>331</v>
      </c>
      <c r="C338" s="41">
        <v>823919.55</v>
      </c>
      <c r="D338" s="41">
        <v>32380.038315000002</v>
      </c>
      <c r="E338" s="15">
        <v>0</v>
      </c>
      <c r="F338" s="460">
        <f t="shared" si="5"/>
        <v>856299.58831500006</v>
      </c>
    </row>
    <row r="339" spans="1:6" x14ac:dyDescent="0.25">
      <c r="A339" s="459">
        <v>90035521</v>
      </c>
      <c r="B339" s="38" t="s">
        <v>332</v>
      </c>
      <c r="C339" s="41">
        <v>5875166.5460000001</v>
      </c>
      <c r="D339" s="41">
        <v>230894.04525780003</v>
      </c>
      <c r="E339" s="15">
        <v>0</v>
      </c>
      <c r="F339" s="460">
        <f t="shared" si="5"/>
        <v>6106060.5912578003</v>
      </c>
    </row>
    <row r="340" spans="1:6" x14ac:dyDescent="0.25">
      <c r="A340" s="459">
        <v>90035531</v>
      </c>
      <c r="B340" s="38" t="s">
        <v>333</v>
      </c>
      <c r="C340" s="41">
        <v>1054262.6499999999</v>
      </c>
      <c r="D340" s="41">
        <v>41432.522144999995</v>
      </c>
      <c r="E340" s="15">
        <v>0</v>
      </c>
      <c r="F340" s="460">
        <f t="shared" si="5"/>
        <v>1095695.172145</v>
      </c>
    </row>
    <row r="341" spans="1:6" x14ac:dyDescent="0.25">
      <c r="A341" s="459">
        <v>90035541</v>
      </c>
      <c r="B341" s="38" t="s">
        <v>334</v>
      </c>
      <c r="C341" s="41">
        <v>2131648.2034999998</v>
      </c>
      <c r="D341" s="41">
        <v>83773.774397549991</v>
      </c>
      <c r="E341" s="15">
        <v>0</v>
      </c>
      <c r="F341" s="460">
        <f t="shared" si="5"/>
        <v>2215421.97789755</v>
      </c>
    </row>
    <row r="342" spans="1:6" x14ac:dyDescent="0.25">
      <c r="A342" s="459">
        <v>90035551</v>
      </c>
      <c r="B342" s="38" t="s">
        <v>1058</v>
      </c>
      <c r="C342" s="41">
        <v>1451781.6845</v>
      </c>
      <c r="D342" s="41">
        <v>57055.020200849998</v>
      </c>
      <c r="E342" s="15">
        <v>0</v>
      </c>
      <c r="F342" s="460">
        <f t="shared" si="5"/>
        <v>1508836.70470085</v>
      </c>
    </row>
    <row r="343" spans="1:6" x14ac:dyDescent="0.25">
      <c r="A343" s="459">
        <v>90036381</v>
      </c>
      <c r="B343" s="38" t="s">
        <v>335</v>
      </c>
      <c r="C343" s="41">
        <v>2193663.6535</v>
      </c>
      <c r="D343" s="41">
        <v>86210.981582549997</v>
      </c>
      <c r="E343" s="15">
        <v>0</v>
      </c>
      <c r="F343" s="460">
        <f t="shared" si="5"/>
        <v>2279874.6350825499</v>
      </c>
    </row>
    <row r="344" spans="1:6" x14ac:dyDescent="0.25">
      <c r="A344" s="459">
        <v>90036811</v>
      </c>
      <c r="B344" s="38" t="s">
        <v>336</v>
      </c>
      <c r="C344" s="41">
        <v>4682343.6619999995</v>
      </c>
      <c r="D344" s="41">
        <v>184016.10591659998</v>
      </c>
      <c r="E344" s="15">
        <v>0</v>
      </c>
      <c r="F344" s="460">
        <f t="shared" si="5"/>
        <v>4866359.7679165993</v>
      </c>
    </row>
    <row r="345" spans="1:6" x14ac:dyDescent="0.25">
      <c r="A345" s="459">
        <v>90037151</v>
      </c>
      <c r="B345" s="38" t="s">
        <v>337</v>
      </c>
      <c r="C345" s="41">
        <v>1555436.0795</v>
      </c>
      <c r="D345" s="41">
        <v>61128.637924350005</v>
      </c>
      <c r="E345" s="15">
        <v>0</v>
      </c>
      <c r="F345" s="460">
        <f t="shared" si="5"/>
        <v>1616564.7174243501</v>
      </c>
    </row>
    <row r="346" spans="1:6" x14ac:dyDescent="0.25">
      <c r="A346" s="459">
        <v>90037171</v>
      </c>
      <c r="B346" s="38" t="s">
        <v>338</v>
      </c>
      <c r="C346" s="41">
        <v>983210.66300000006</v>
      </c>
      <c r="D346" s="41">
        <v>38640.179055900007</v>
      </c>
      <c r="E346" s="15">
        <v>0</v>
      </c>
      <c r="F346" s="460">
        <f t="shared" si="5"/>
        <v>1021850.8420559</v>
      </c>
    </row>
    <row r="347" spans="1:6" x14ac:dyDescent="0.25">
      <c r="A347" s="459">
        <v>90037181</v>
      </c>
      <c r="B347" s="38" t="s">
        <v>1059</v>
      </c>
      <c r="C347" s="41">
        <v>3040794.7004999993</v>
      </c>
      <c r="D347" s="41">
        <v>119503.23172964998</v>
      </c>
      <c r="E347" s="15">
        <v>0</v>
      </c>
      <c r="F347" s="460">
        <f t="shared" si="5"/>
        <v>3160297.9322296493</v>
      </c>
    </row>
    <row r="348" spans="1:6" x14ac:dyDescent="0.25">
      <c r="A348" s="459">
        <v>90037191</v>
      </c>
      <c r="B348" s="38" t="s">
        <v>339</v>
      </c>
      <c r="C348" s="41">
        <v>1739976.3400000003</v>
      </c>
      <c r="D348" s="41">
        <v>68381.070162000018</v>
      </c>
      <c r="E348" s="15">
        <v>0</v>
      </c>
      <c r="F348" s="460">
        <f t="shared" si="5"/>
        <v>1808357.4101620005</v>
      </c>
    </row>
    <row r="349" spans="1:6" x14ac:dyDescent="0.25">
      <c r="A349" s="459">
        <v>90037251</v>
      </c>
      <c r="B349" s="38" t="s">
        <v>340</v>
      </c>
      <c r="C349" s="41">
        <v>5268035.2905000001</v>
      </c>
      <c r="D349" s="41">
        <v>207033.78691665002</v>
      </c>
      <c r="E349" s="15">
        <v>0</v>
      </c>
      <c r="F349" s="460">
        <f t="shared" si="5"/>
        <v>5475069.07741665</v>
      </c>
    </row>
    <row r="350" spans="1:6" x14ac:dyDescent="0.25">
      <c r="A350" s="459">
        <v>90037591</v>
      </c>
      <c r="B350" s="38" t="s">
        <v>341</v>
      </c>
      <c r="C350" s="41">
        <v>3487040.16</v>
      </c>
      <c r="D350" s="41">
        <v>137040.67828800002</v>
      </c>
      <c r="E350" s="15">
        <v>0</v>
      </c>
      <c r="F350" s="460">
        <f t="shared" si="5"/>
        <v>3624080.8382880003</v>
      </c>
    </row>
    <row r="351" spans="1:6" x14ac:dyDescent="0.25">
      <c r="A351" s="459">
        <v>90037841</v>
      </c>
      <c r="B351" s="38" t="s">
        <v>1060</v>
      </c>
      <c r="C351" s="41">
        <v>859711.32400000002</v>
      </c>
      <c r="D351" s="41">
        <v>33786.655033200004</v>
      </c>
      <c r="E351" s="15">
        <v>0</v>
      </c>
      <c r="F351" s="460">
        <f t="shared" si="5"/>
        <v>893497.97903320007</v>
      </c>
    </row>
    <row r="352" spans="1:6" x14ac:dyDescent="0.25">
      <c r="A352" s="459">
        <v>90037851</v>
      </c>
      <c r="B352" s="38" t="s">
        <v>342</v>
      </c>
      <c r="C352" s="41">
        <v>772535.32000000007</v>
      </c>
      <c r="D352" s="41">
        <v>30360.638076000003</v>
      </c>
      <c r="E352" s="15">
        <v>0</v>
      </c>
      <c r="F352" s="460">
        <f t="shared" si="5"/>
        <v>802895.9580760001</v>
      </c>
    </row>
    <row r="353" spans="1:6" x14ac:dyDescent="0.25">
      <c r="A353" s="459">
        <v>90037861</v>
      </c>
      <c r="B353" s="38" t="s">
        <v>343</v>
      </c>
      <c r="C353" s="41">
        <v>1670253.2555</v>
      </c>
      <c r="D353" s="41">
        <v>65640.952941149997</v>
      </c>
      <c r="E353" s="15">
        <v>0</v>
      </c>
      <c r="F353" s="460">
        <f t="shared" si="5"/>
        <v>1735894.2084411499</v>
      </c>
    </row>
    <row r="354" spans="1:6" x14ac:dyDescent="0.25">
      <c r="A354" s="459">
        <v>90037981</v>
      </c>
      <c r="B354" s="38" t="s">
        <v>344</v>
      </c>
      <c r="C354" s="41">
        <v>2553353.2634999999</v>
      </c>
      <c r="D354" s="41">
        <v>100346.78325555001</v>
      </c>
      <c r="E354" s="15">
        <v>0</v>
      </c>
      <c r="F354" s="460">
        <f t="shared" si="5"/>
        <v>2653700.04675555</v>
      </c>
    </row>
    <row r="355" spans="1:6" x14ac:dyDescent="0.25">
      <c r="A355" s="459">
        <v>90037991</v>
      </c>
      <c r="B355" s="38" t="s">
        <v>345</v>
      </c>
      <c r="C355" s="41">
        <v>1169965.7609999999</v>
      </c>
      <c r="D355" s="41">
        <v>45979.654407299997</v>
      </c>
      <c r="E355" s="15">
        <v>0</v>
      </c>
      <c r="F355" s="460">
        <f t="shared" si="5"/>
        <v>1215945.4154073</v>
      </c>
    </row>
    <row r="356" spans="1:6" x14ac:dyDescent="0.25">
      <c r="A356" s="459">
        <v>90038081</v>
      </c>
      <c r="B356" s="38" t="s">
        <v>346</v>
      </c>
      <c r="C356" s="41">
        <v>1371427.38</v>
      </c>
      <c r="D356" s="41">
        <v>53897.096033999995</v>
      </c>
      <c r="E356" s="15">
        <v>0</v>
      </c>
      <c r="F356" s="460">
        <f t="shared" si="5"/>
        <v>1425324.4760339998</v>
      </c>
    </row>
    <row r="357" spans="1:6" x14ac:dyDescent="0.25">
      <c r="A357" s="459">
        <v>90038581</v>
      </c>
      <c r="B357" s="38" t="s">
        <v>347</v>
      </c>
      <c r="C357" s="41">
        <v>345514.65</v>
      </c>
      <c r="D357" s="41">
        <v>13578.725745000002</v>
      </c>
      <c r="E357" s="15">
        <v>0</v>
      </c>
      <c r="F357" s="460">
        <f t="shared" si="5"/>
        <v>359093.37574500003</v>
      </c>
    </row>
    <row r="358" spans="1:6" x14ac:dyDescent="0.25">
      <c r="A358" s="459">
        <v>90038611</v>
      </c>
      <c r="B358" s="38" t="s">
        <v>348</v>
      </c>
      <c r="C358" s="41">
        <v>940862.97000000009</v>
      </c>
      <c r="D358" s="41">
        <v>36975.914721000008</v>
      </c>
      <c r="E358" s="15">
        <v>0</v>
      </c>
      <c r="F358" s="460">
        <f t="shared" si="5"/>
        <v>977838.8847210001</v>
      </c>
    </row>
    <row r="359" spans="1:6" x14ac:dyDescent="0.25">
      <c r="A359" s="459">
        <v>90038691</v>
      </c>
      <c r="B359" s="38" t="s">
        <v>349</v>
      </c>
      <c r="C359" s="41">
        <v>389811.4</v>
      </c>
      <c r="D359" s="41">
        <v>15319.588020000001</v>
      </c>
      <c r="E359" s="15">
        <v>0</v>
      </c>
      <c r="F359" s="460">
        <f t="shared" si="5"/>
        <v>405130.98802000005</v>
      </c>
    </row>
    <row r="360" spans="1:6" x14ac:dyDescent="0.25">
      <c r="A360" s="459">
        <v>90053421</v>
      </c>
      <c r="B360" s="38" t="s">
        <v>1061</v>
      </c>
      <c r="C360" s="41">
        <v>7583603.6000000006</v>
      </c>
      <c r="D360" s="41">
        <v>298035.62148000003</v>
      </c>
      <c r="E360" s="15">
        <v>0</v>
      </c>
      <c r="F360" s="460">
        <f t="shared" si="5"/>
        <v>7881639.2214800008</v>
      </c>
    </row>
    <row r="361" spans="1:6" x14ac:dyDescent="0.25">
      <c r="A361" s="459">
        <v>90053431</v>
      </c>
      <c r="B361" s="38" t="s">
        <v>731</v>
      </c>
      <c r="C361" s="41">
        <v>8428785.5899999999</v>
      </c>
      <c r="D361" s="41">
        <v>331251.27368699998</v>
      </c>
      <c r="E361" s="15">
        <v>0</v>
      </c>
      <c r="F361" s="460">
        <f t="shared" si="5"/>
        <v>8760036.8636869993</v>
      </c>
    </row>
    <row r="362" spans="1:6" x14ac:dyDescent="0.25">
      <c r="A362" s="459">
        <v>90000842</v>
      </c>
      <c r="B362" s="38" t="s">
        <v>350</v>
      </c>
      <c r="C362" s="41">
        <v>6093859.6007500011</v>
      </c>
      <c r="D362" s="41">
        <v>0</v>
      </c>
      <c r="E362" s="15">
        <v>0</v>
      </c>
      <c r="F362" s="460">
        <f t="shared" si="5"/>
        <v>6093859.6007500011</v>
      </c>
    </row>
    <row r="363" spans="1:6" x14ac:dyDescent="0.25">
      <c r="A363" s="459">
        <v>90000872</v>
      </c>
      <c r="B363" s="38" t="s">
        <v>351</v>
      </c>
      <c r="C363" s="41">
        <v>5507000.309919998</v>
      </c>
      <c r="D363" s="41">
        <v>0</v>
      </c>
      <c r="E363" s="15">
        <v>0</v>
      </c>
      <c r="F363" s="460">
        <f t="shared" si="5"/>
        <v>5507000.309919998</v>
      </c>
    </row>
    <row r="364" spans="1:6" x14ac:dyDescent="0.25">
      <c r="A364" s="459">
        <v>90053342</v>
      </c>
      <c r="B364" s="38" t="s">
        <v>352</v>
      </c>
      <c r="C364" s="41">
        <v>2328533.0822899998</v>
      </c>
      <c r="D364" s="41">
        <v>0</v>
      </c>
      <c r="E364" s="15">
        <v>0</v>
      </c>
      <c r="F364" s="460">
        <f t="shared" si="5"/>
        <v>2328533.0822899998</v>
      </c>
    </row>
    <row r="365" spans="1:6" x14ac:dyDescent="0.25">
      <c r="A365" s="459">
        <v>90037822</v>
      </c>
      <c r="B365" s="38" t="s">
        <v>1062</v>
      </c>
      <c r="C365" s="41">
        <v>3352851.1292900005</v>
      </c>
      <c r="D365" s="41">
        <v>0</v>
      </c>
      <c r="E365" s="15">
        <v>0</v>
      </c>
      <c r="F365" s="460">
        <f t="shared" si="5"/>
        <v>3352851.1292900005</v>
      </c>
    </row>
    <row r="366" spans="1:6" x14ac:dyDescent="0.25">
      <c r="A366" s="459">
        <v>90038382</v>
      </c>
      <c r="B366" s="38" t="s">
        <v>353</v>
      </c>
      <c r="C366" s="41">
        <v>879414.51839999959</v>
      </c>
      <c r="D366" s="41">
        <v>0</v>
      </c>
      <c r="E366" s="15">
        <v>0</v>
      </c>
      <c r="F366" s="460">
        <f t="shared" si="5"/>
        <v>879414.51839999959</v>
      </c>
    </row>
    <row r="367" spans="1:6" x14ac:dyDescent="0.25">
      <c r="A367" s="459">
        <v>90053456</v>
      </c>
      <c r="B367" s="38" t="s">
        <v>732</v>
      </c>
      <c r="C367" s="41">
        <v>955126.52350000013</v>
      </c>
      <c r="D367" s="41">
        <v>0</v>
      </c>
      <c r="E367" s="15">
        <v>0</v>
      </c>
      <c r="F367" s="460">
        <f t="shared" si="5"/>
        <v>955126.52350000013</v>
      </c>
    </row>
    <row r="368" spans="1:6" x14ac:dyDescent="0.25">
      <c r="A368" s="459">
        <v>90000837</v>
      </c>
      <c r="B368" s="38" t="s">
        <v>691</v>
      </c>
      <c r="C368" s="41">
        <v>13964036.595199998</v>
      </c>
      <c r="D368" s="41">
        <v>548786.63819135993</v>
      </c>
      <c r="E368" s="15">
        <v>0</v>
      </c>
      <c r="F368" s="460">
        <f t="shared" si="5"/>
        <v>14512823.233391358</v>
      </c>
    </row>
    <row r="369" spans="1:15" x14ac:dyDescent="0.25">
      <c r="A369" s="459">
        <v>90002047</v>
      </c>
      <c r="B369" s="38" t="s">
        <v>692</v>
      </c>
      <c r="C369" s="41">
        <v>7748174.8855999988</v>
      </c>
      <c r="D369" s="41">
        <v>304503.27300407994</v>
      </c>
      <c r="E369" s="15">
        <v>0</v>
      </c>
      <c r="F369" s="460">
        <f t="shared" si="5"/>
        <v>8052678.1586040789</v>
      </c>
    </row>
    <row r="370" spans="1:15" x14ac:dyDescent="0.25">
      <c r="A370" s="459">
        <v>90005997</v>
      </c>
      <c r="B370" s="38" t="s">
        <v>693</v>
      </c>
      <c r="C370" s="41">
        <v>8074624.2143999999</v>
      </c>
      <c r="D370" s="41">
        <v>317332.73162591999</v>
      </c>
      <c r="E370" s="15">
        <v>0</v>
      </c>
      <c r="F370" s="460">
        <f t="shared" si="5"/>
        <v>8391956.9460259192</v>
      </c>
    </row>
    <row r="371" spans="1:15" x14ac:dyDescent="0.25">
      <c r="A371" s="459">
        <v>90008177</v>
      </c>
      <c r="B371" s="38" t="s">
        <v>701</v>
      </c>
      <c r="C371" s="41">
        <v>6952038.2571999999</v>
      </c>
      <c r="D371" s="41">
        <v>273215.10350795998</v>
      </c>
      <c r="E371" s="15">
        <v>0</v>
      </c>
      <c r="F371" s="460">
        <f t="shared" si="5"/>
        <v>7225253.3607079601</v>
      </c>
    </row>
    <row r="372" spans="1:15" x14ac:dyDescent="0.25">
      <c r="A372" s="459">
        <v>90008367</v>
      </c>
      <c r="B372" s="38" t="s">
        <v>694</v>
      </c>
      <c r="C372" s="41">
        <v>9721860.8785999995</v>
      </c>
      <c r="D372" s="41">
        <v>382069.13252897997</v>
      </c>
      <c r="E372" s="15">
        <v>0</v>
      </c>
      <c r="F372" s="460">
        <f t="shared" si="5"/>
        <v>10103930.011128979</v>
      </c>
    </row>
    <row r="373" spans="1:15" x14ac:dyDescent="0.25">
      <c r="A373" s="459">
        <v>90008987</v>
      </c>
      <c r="B373" s="38" t="s">
        <v>695</v>
      </c>
      <c r="C373" s="41">
        <v>5214861.4717999995</v>
      </c>
      <c r="D373" s="41">
        <v>204944.05584173999</v>
      </c>
      <c r="E373" s="15">
        <v>0</v>
      </c>
      <c r="F373" s="460">
        <f t="shared" si="5"/>
        <v>5419805.5276417397</v>
      </c>
    </row>
    <row r="374" spans="1:15" s="45" customFormat="1" x14ac:dyDescent="0.25">
      <c r="A374" s="459">
        <v>90038737</v>
      </c>
      <c r="B374" s="38" t="s">
        <v>354</v>
      </c>
      <c r="C374" s="41">
        <v>9871761.0806000028</v>
      </c>
      <c r="D374" s="41">
        <v>387960.21046758012</v>
      </c>
      <c r="E374" s="15">
        <v>0</v>
      </c>
      <c r="F374" s="460">
        <f t="shared" si="5"/>
        <v>10259721.291067583</v>
      </c>
      <c r="G374" s="112"/>
      <c r="H374" s="112"/>
      <c r="I374" s="21"/>
      <c r="J374" s="112"/>
      <c r="K374" s="112"/>
    </row>
    <row r="375" spans="1:15" x14ac:dyDescent="0.25">
      <c r="A375" s="459">
        <v>90042287</v>
      </c>
      <c r="B375" s="38" t="s">
        <v>696</v>
      </c>
      <c r="C375" s="41">
        <v>5309798.2663999991</v>
      </c>
      <c r="D375" s="41">
        <v>208675.07186951998</v>
      </c>
      <c r="E375" s="15">
        <v>0</v>
      </c>
      <c r="F375" s="460">
        <f t="shared" si="5"/>
        <v>5518473.3382695187</v>
      </c>
    </row>
    <row r="376" spans="1:15" x14ac:dyDescent="0.25">
      <c r="A376" s="464"/>
      <c r="B376" s="38"/>
      <c r="F376" s="26"/>
    </row>
    <row r="377" spans="1:15" x14ac:dyDescent="0.25">
      <c r="A377" s="464"/>
      <c r="B377" s="38"/>
      <c r="F377" s="26"/>
    </row>
    <row r="378" spans="1:15" x14ac:dyDescent="0.25">
      <c r="A378" s="464"/>
      <c r="B378" s="38"/>
      <c r="F378" s="26"/>
    </row>
    <row r="379" spans="1:15" x14ac:dyDescent="0.25">
      <c r="A379" s="464"/>
      <c r="B379" s="38"/>
      <c r="F379" s="26"/>
    </row>
    <row r="380" spans="1:15" x14ac:dyDescent="0.25">
      <c r="A380" s="464"/>
      <c r="B380" s="38"/>
      <c r="F380" s="26"/>
    </row>
    <row r="381" spans="1:15" x14ac:dyDescent="0.25">
      <c r="A381" s="464"/>
      <c r="B381" s="38"/>
      <c r="F381" s="26"/>
    </row>
    <row r="382" spans="1:15" x14ac:dyDescent="0.25">
      <c r="A382" s="464"/>
      <c r="B382" s="38"/>
      <c r="F382" s="26"/>
    </row>
    <row r="383" spans="1:15" s="21" customFormat="1" x14ac:dyDescent="0.25">
      <c r="A383" s="464"/>
      <c r="B383" s="38"/>
      <c r="C383" s="41"/>
      <c r="D383" s="41"/>
      <c r="E383" s="41"/>
      <c r="F383" s="26"/>
      <c r="L383"/>
      <c r="M383"/>
      <c r="N383"/>
      <c r="O383"/>
    </row>
    <row r="384" spans="1:15" s="21" customFormat="1" x14ac:dyDescent="0.25">
      <c r="A384" s="464"/>
      <c r="B384" s="36"/>
      <c r="C384" s="41"/>
      <c r="D384" s="41"/>
      <c r="E384" s="41"/>
      <c r="F384" s="26"/>
      <c r="L384"/>
      <c r="M384"/>
      <c r="N384"/>
      <c r="O384"/>
    </row>
    <row r="385" spans="1:15" s="21" customFormat="1" x14ac:dyDescent="0.25">
      <c r="A385" s="464"/>
      <c r="B385" s="36"/>
      <c r="C385" s="41"/>
      <c r="D385" s="41"/>
      <c r="E385" s="41"/>
      <c r="F385" s="26"/>
      <c r="L385"/>
      <c r="M385"/>
      <c r="N385"/>
      <c r="O385"/>
    </row>
    <row r="386" spans="1:15" s="21" customFormat="1" x14ac:dyDescent="0.25">
      <c r="A386" s="464"/>
      <c r="B386" s="36"/>
      <c r="C386" s="41"/>
      <c r="D386" s="41"/>
      <c r="E386" s="41"/>
      <c r="F386" s="26"/>
      <c r="L386"/>
      <c r="M386"/>
      <c r="N386"/>
      <c r="O386"/>
    </row>
    <row r="387" spans="1:15" s="21" customFormat="1" x14ac:dyDescent="0.25">
      <c r="A387" s="464"/>
      <c r="B387" s="36"/>
      <c r="C387" s="41"/>
      <c r="D387" s="41"/>
      <c r="E387" s="41"/>
      <c r="F387" s="26"/>
      <c r="L387"/>
      <c r="M387"/>
      <c r="N387"/>
      <c r="O387"/>
    </row>
    <row r="388" spans="1:15" s="21" customFormat="1" x14ac:dyDescent="0.25">
      <c r="A388" s="464"/>
      <c r="B388" s="36"/>
      <c r="C388" s="41"/>
      <c r="D388" s="41"/>
      <c r="E388" s="41"/>
      <c r="F388" s="26"/>
      <c r="L388"/>
      <c r="M388"/>
      <c r="N388"/>
      <c r="O388"/>
    </row>
    <row r="389" spans="1:15" s="21" customFormat="1" x14ac:dyDescent="0.25">
      <c r="A389" s="464"/>
      <c r="B389" s="36"/>
      <c r="C389" s="41"/>
      <c r="D389" s="41"/>
      <c r="E389" s="41"/>
      <c r="F389" s="132"/>
      <c r="L389"/>
      <c r="M389"/>
      <c r="N389"/>
      <c r="O389"/>
    </row>
    <row r="390" spans="1:15" s="21" customFormat="1" x14ac:dyDescent="0.25">
      <c r="A390" s="464"/>
      <c r="B390" s="36"/>
      <c r="C390" s="41"/>
      <c r="D390" s="41"/>
      <c r="E390" s="41"/>
      <c r="F390" s="132"/>
      <c r="L390"/>
      <c r="M390"/>
      <c r="N390"/>
      <c r="O390"/>
    </row>
    <row r="391" spans="1:15" s="21" customFormat="1" x14ac:dyDescent="0.25">
      <c r="A391" s="464"/>
      <c r="B391" s="36"/>
      <c r="C391" s="41"/>
      <c r="D391" s="41"/>
      <c r="E391" s="41"/>
      <c r="F391" s="132"/>
      <c r="L391"/>
      <c r="M391"/>
      <c r="N391"/>
      <c r="O391"/>
    </row>
    <row r="392" spans="1:15" s="21" customFormat="1" x14ac:dyDescent="0.25">
      <c r="A392" s="464"/>
      <c r="B392" s="36"/>
      <c r="C392" s="41"/>
      <c r="D392" s="41"/>
      <c r="E392" s="41"/>
      <c r="F392" s="132"/>
      <c r="L392"/>
      <c r="M392"/>
      <c r="N392"/>
      <c r="O392"/>
    </row>
    <row r="393" spans="1:15" s="21" customFormat="1" x14ac:dyDescent="0.25">
      <c r="A393" s="464"/>
      <c r="B393" s="36"/>
      <c r="C393" s="41"/>
      <c r="D393" s="41"/>
      <c r="E393" s="41"/>
      <c r="F393" s="132"/>
      <c r="L393"/>
      <c r="M393"/>
      <c r="N393"/>
      <c r="O393"/>
    </row>
    <row r="394" spans="1:15" s="21" customFormat="1" x14ac:dyDescent="0.25">
      <c r="A394" s="465"/>
      <c r="B394" s="36"/>
      <c r="C394" s="41"/>
      <c r="D394" s="41"/>
      <c r="E394" s="41"/>
      <c r="F394" s="132"/>
      <c r="L394"/>
      <c r="M394"/>
      <c r="N394"/>
      <c r="O394"/>
    </row>
    <row r="395" spans="1:15" s="21" customFormat="1" x14ac:dyDescent="0.25">
      <c r="A395" s="465"/>
      <c r="B395" s="36"/>
      <c r="C395" s="41"/>
      <c r="D395" s="41"/>
      <c r="E395" s="41"/>
      <c r="F395" s="132"/>
      <c r="L395"/>
      <c r="M395"/>
      <c r="N395"/>
      <c r="O395"/>
    </row>
    <row r="396" spans="1:15" s="21" customFormat="1" x14ac:dyDescent="0.25">
      <c r="A396" s="465"/>
      <c r="B396" s="466"/>
      <c r="C396" s="41"/>
      <c r="D396" s="41"/>
      <c r="E396" s="41"/>
      <c r="F396" s="132"/>
      <c r="L396"/>
      <c r="M396"/>
      <c r="N396"/>
      <c r="O396"/>
    </row>
    <row r="397" spans="1:15" s="21" customFormat="1" x14ac:dyDescent="0.25">
      <c r="A397" s="465"/>
      <c r="B397" s="36"/>
      <c r="C397" s="41"/>
      <c r="D397" s="41"/>
      <c r="E397" s="41"/>
      <c r="F397" s="132"/>
      <c r="L397"/>
      <c r="M397"/>
      <c r="N397"/>
      <c r="O397"/>
    </row>
    <row r="398" spans="1:15" s="21" customFormat="1" x14ac:dyDescent="0.25">
      <c r="A398" s="465"/>
      <c r="B398" s="36"/>
      <c r="C398" s="41"/>
      <c r="D398" s="41"/>
      <c r="E398" s="41"/>
      <c r="F398" s="132"/>
      <c r="L398"/>
      <c r="M398"/>
      <c r="N398"/>
      <c r="O398"/>
    </row>
    <row r="399" spans="1:15" s="41" customFormat="1" x14ac:dyDescent="0.25">
      <c r="A399" s="465"/>
      <c r="B399" s="36"/>
      <c r="F399" s="132"/>
      <c r="G399" s="21"/>
      <c r="H399" s="21"/>
      <c r="I399" s="21"/>
      <c r="J399" s="21"/>
      <c r="K399" s="21"/>
      <c r="L399"/>
      <c r="M399"/>
      <c r="N399"/>
      <c r="O399"/>
    </row>
    <row r="400" spans="1:15" s="41" customFormat="1" x14ac:dyDescent="0.25">
      <c r="A400" s="465"/>
      <c r="B400" s="36"/>
      <c r="F400" s="132"/>
      <c r="G400" s="21"/>
      <c r="H400" s="21"/>
      <c r="I400" s="21"/>
      <c r="J400" s="21"/>
      <c r="K400" s="21"/>
      <c r="L400"/>
      <c r="M400"/>
      <c r="N400"/>
      <c r="O400"/>
    </row>
    <row r="401" spans="1:15" s="41" customFormat="1" x14ac:dyDescent="0.25">
      <c r="A401" s="465"/>
      <c r="B401" s="36"/>
      <c r="F401" s="132"/>
      <c r="G401" s="21"/>
      <c r="H401" s="21"/>
      <c r="I401" s="21"/>
      <c r="J401" s="21"/>
      <c r="K401" s="21"/>
      <c r="L401"/>
      <c r="M401"/>
      <c r="N401"/>
      <c r="O401"/>
    </row>
    <row r="402" spans="1:15" s="41" customFormat="1" x14ac:dyDescent="0.25">
      <c r="A402" s="464"/>
      <c r="B402" s="36"/>
      <c r="F402" s="132"/>
      <c r="G402" s="21"/>
      <c r="H402" s="21"/>
      <c r="I402" s="21"/>
      <c r="J402" s="21"/>
      <c r="K402" s="21"/>
      <c r="L402"/>
      <c r="M402"/>
      <c r="N402"/>
      <c r="O402"/>
    </row>
    <row r="403" spans="1:15" s="41" customFormat="1" x14ac:dyDescent="0.25">
      <c r="A403" s="465"/>
      <c r="B403" s="36"/>
      <c r="F403" s="132"/>
      <c r="G403" s="21"/>
      <c r="H403" s="21"/>
      <c r="I403" s="21"/>
      <c r="J403" s="21"/>
      <c r="K403" s="21"/>
      <c r="L403"/>
      <c r="M403"/>
      <c r="N403"/>
      <c r="O403"/>
    </row>
    <row r="404" spans="1:15" s="41" customFormat="1" x14ac:dyDescent="0.25">
      <c r="A404" s="465"/>
      <c r="B404" s="36"/>
      <c r="F404" s="132"/>
      <c r="G404" s="21"/>
      <c r="H404" s="21"/>
      <c r="I404" s="21"/>
      <c r="J404" s="21"/>
      <c r="K404" s="21"/>
      <c r="L404"/>
      <c r="M404"/>
      <c r="N404"/>
      <c r="O404"/>
    </row>
    <row r="405" spans="1:15" s="41" customFormat="1" x14ac:dyDescent="0.25">
      <c r="A405" s="465"/>
      <c r="B405" s="36"/>
      <c r="F405" s="132"/>
      <c r="G405" s="21"/>
      <c r="H405" s="21"/>
      <c r="I405" s="21"/>
      <c r="J405" s="21"/>
      <c r="K405" s="21"/>
      <c r="L405"/>
      <c r="M405"/>
      <c r="N405"/>
      <c r="O405"/>
    </row>
    <row r="406" spans="1:15" s="41" customFormat="1" x14ac:dyDescent="0.25">
      <c r="A406" s="464"/>
      <c r="B406" s="36"/>
      <c r="F406" s="132"/>
      <c r="G406" s="21"/>
      <c r="H406" s="21"/>
      <c r="I406" s="21"/>
      <c r="J406" s="21"/>
      <c r="K406" s="21"/>
      <c r="L406"/>
      <c r="M406"/>
      <c r="N406"/>
      <c r="O406"/>
    </row>
    <row r="407" spans="1:15" s="41" customFormat="1" x14ac:dyDescent="0.25">
      <c r="A407" s="465"/>
      <c r="B407" s="36"/>
      <c r="F407" s="132"/>
      <c r="G407" s="21"/>
      <c r="H407" s="21"/>
      <c r="I407" s="21"/>
      <c r="J407" s="21"/>
      <c r="K407" s="21"/>
      <c r="L407"/>
      <c r="M407"/>
      <c r="N407"/>
      <c r="O407"/>
    </row>
    <row r="408" spans="1:15" s="41" customFormat="1" x14ac:dyDescent="0.25">
      <c r="A408" s="465"/>
      <c r="B408" s="36"/>
      <c r="F408" s="132"/>
      <c r="G408" s="21"/>
      <c r="H408" s="21"/>
      <c r="I408" s="21"/>
      <c r="J408" s="21"/>
      <c r="K408" s="21"/>
      <c r="L408"/>
      <c r="M408"/>
      <c r="N408"/>
      <c r="O408"/>
    </row>
    <row r="409" spans="1:15" s="41" customFormat="1" x14ac:dyDescent="0.25">
      <c r="A409" s="465"/>
      <c r="B409" s="36"/>
      <c r="F409" s="132"/>
      <c r="G409" s="21"/>
      <c r="H409" s="21"/>
      <c r="I409" s="21"/>
      <c r="J409" s="21"/>
      <c r="K409" s="21"/>
      <c r="L409"/>
      <c r="M409"/>
      <c r="N409"/>
      <c r="O409"/>
    </row>
    <row r="410" spans="1:15" s="41" customFormat="1" x14ac:dyDescent="0.25">
      <c r="A410" s="465"/>
      <c r="B410" s="466"/>
      <c r="F410" s="132"/>
      <c r="G410" s="21"/>
      <c r="H410" s="21"/>
      <c r="I410" s="21"/>
      <c r="J410" s="21"/>
      <c r="K410" s="21"/>
      <c r="L410"/>
      <c r="M410"/>
      <c r="N410"/>
      <c r="O410"/>
    </row>
  </sheetData>
  <pageMargins left="0.7" right="0.7" top="0.75" bottom="0.75" header="0.3" footer="0.3"/>
  <pageSetup paperSize="9" orientation="portrait" r:id="rId1"/>
  <tableParts count="2">
    <tablePart r:id="rId2"/>
    <tablePart r:id="rId3"/>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3"/>
  </sheetPr>
  <dimension ref="A1:T402"/>
  <sheetViews>
    <sheetView zoomScale="90" zoomScaleNormal="90" workbookViewId="0">
      <pane xSplit="2" ySplit="6" topLeftCell="G7" activePane="bottomRight" state="frozen"/>
      <selection pane="topRight" activeCell="C1" sqref="C1"/>
      <selection pane="bottomLeft" activeCell="A11" sqref="A11"/>
      <selection pane="bottomRight" activeCell="K2" sqref="K2"/>
    </sheetView>
  </sheetViews>
  <sheetFormatPr defaultRowHeight="14.25" x14ac:dyDescent="0.2"/>
  <cols>
    <col min="1" max="1" width="20.75" style="58" customWidth="1"/>
    <col min="2" max="2" width="19.125" style="1" customWidth="1"/>
    <col min="3" max="3" width="19.125" style="2" customWidth="1"/>
    <col min="4" max="4" width="16.375" style="2" bestFit="1" customWidth="1"/>
    <col min="5" max="5" width="19.125" style="2" customWidth="1"/>
    <col min="6" max="6" width="19.125" style="7" customWidth="1"/>
    <col min="7" max="7" width="19.125" style="50" customWidth="1"/>
    <col min="8" max="8" width="19.125" style="51" customWidth="1"/>
    <col min="9" max="9" width="20.625" style="51" bestFit="1" customWidth="1"/>
    <col min="10" max="11" width="19.125" style="7" customWidth="1"/>
    <col min="12" max="12" width="19.125" style="8" customWidth="1"/>
    <col min="13" max="13" width="19.125" style="7" customWidth="1"/>
    <col min="14" max="15" width="19.125" style="66" customWidth="1"/>
    <col min="16" max="16" width="17.875" style="7" customWidth="1"/>
    <col min="17" max="17" width="19.125" style="66" customWidth="1"/>
    <col min="18" max="18" width="19.125" style="67" customWidth="1"/>
    <col min="19" max="19" width="19.125" style="9" customWidth="1"/>
    <col min="20" max="20" width="11.125" style="11" customWidth="1"/>
  </cols>
  <sheetData>
    <row r="1" spans="1:20" ht="23.25" x14ac:dyDescent="0.35">
      <c r="A1" s="310" t="s">
        <v>1103</v>
      </c>
      <c r="E1" s="4"/>
      <c r="F1" s="3"/>
      <c r="G1" s="4"/>
      <c r="H1" s="5"/>
      <c r="I1" s="6"/>
      <c r="R1" s="70"/>
    </row>
    <row r="2" spans="1:20" ht="15" x14ac:dyDescent="0.25">
      <c r="A2" s="130" t="s">
        <v>1102</v>
      </c>
      <c r="B2" s="320" t="s">
        <v>737</v>
      </c>
      <c r="C2" s="14"/>
      <c r="D2" s="14"/>
      <c r="E2" s="14"/>
      <c r="F2" s="15"/>
      <c r="G2" s="16"/>
      <c r="H2" s="17"/>
      <c r="I2" s="17"/>
      <c r="J2" s="15"/>
      <c r="K2" s="15"/>
      <c r="L2" s="18"/>
      <c r="M2" s="15"/>
      <c r="N2" s="121"/>
      <c r="O2" s="121"/>
      <c r="P2" s="15"/>
      <c r="Q2" s="121"/>
      <c r="R2" s="123"/>
      <c r="S2" s="19"/>
      <c r="T2" s="10"/>
    </row>
    <row r="3" spans="1:20" ht="15" x14ac:dyDescent="0.25">
      <c r="A3" s="22" t="s">
        <v>0</v>
      </c>
      <c r="B3" s="306">
        <v>0.25269999999999998</v>
      </c>
      <c r="C3" s="14"/>
      <c r="E3" s="14"/>
      <c r="F3" s="15"/>
      <c r="G3" s="14"/>
      <c r="H3" s="17"/>
      <c r="I3" s="17"/>
      <c r="J3" s="23"/>
      <c r="K3" s="15"/>
      <c r="L3" s="18"/>
      <c r="M3" s="24"/>
      <c r="N3" s="122"/>
      <c r="O3" s="122"/>
      <c r="P3" s="15"/>
      <c r="Q3" s="355"/>
      <c r="R3" s="34"/>
      <c r="S3" s="15"/>
      <c r="T3" s="10"/>
    </row>
    <row r="4" spans="1:20" ht="15" x14ac:dyDescent="0.25">
      <c r="A4" s="12" t="s">
        <v>690</v>
      </c>
      <c r="B4" s="307">
        <v>292</v>
      </c>
      <c r="C4" s="15"/>
      <c r="D4" s="320"/>
      <c r="E4" s="320"/>
      <c r="F4" s="320"/>
      <c r="G4" s="320"/>
      <c r="H4" s="320"/>
      <c r="I4" s="320"/>
      <c r="J4" s="320"/>
      <c r="K4" s="320"/>
      <c r="L4" s="320"/>
      <c r="M4" s="320"/>
      <c r="N4" s="320"/>
      <c r="O4" s="320"/>
      <c r="P4" s="320"/>
      <c r="Q4" s="356"/>
      <c r="R4" s="356"/>
      <c r="S4" s="356"/>
      <c r="T4" s="10"/>
    </row>
    <row r="5" spans="1:20" s="305" customFormat="1" ht="71.25" x14ac:dyDescent="0.2">
      <c r="A5" s="214" t="s">
        <v>2</v>
      </c>
      <c r="B5" s="213" t="s">
        <v>3</v>
      </c>
      <c r="C5" s="215" t="s">
        <v>1104</v>
      </c>
      <c r="D5" s="215" t="s">
        <v>4</v>
      </c>
      <c r="E5" s="215" t="s">
        <v>703</v>
      </c>
      <c r="F5" s="201" t="s">
        <v>5</v>
      </c>
      <c r="G5" s="303" t="s">
        <v>6</v>
      </c>
      <c r="H5" s="303" t="s">
        <v>7</v>
      </c>
      <c r="I5" s="303" t="s">
        <v>8</v>
      </c>
      <c r="J5" s="215" t="s">
        <v>9</v>
      </c>
      <c r="K5" s="215" t="s">
        <v>10</v>
      </c>
      <c r="L5" s="215" t="s">
        <v>734</v>
      </c>
      <c r="M5" s="215" t="s">
        <v>735</v>
      </c>
      <c r="N5" s="201" t="s">
        <v>699</v>
      </c>
      <c r="O5" s="201" t="s">
        <v>702</v>
      </c>
      <c r="P5" s="213" t="s">
        <v>727</v>
      </c>
      <c r="Q5" s="213" t="s">
        <v>1063</v>
      </c>
      <c r="R5" s="213" t="s">
        <v>725</v>
      </c>
      <c r="S5" s="304"/>
    </row>
    <row r="6" spans="1:20" s="31" customFormat="1" ht="15" x14ac:dyDescent="0.25">
      <c r="A6" s="13"/>
      <c r="B6" s="13" t="s">
        <v>11</v>
      </c>
      <c r="C6" s="309">
        <f>SUM(C7:C298)</f>
        <v>5622045</v>
      </c>
      <c r="D6" s="309">
        <f>SUM(D7:D298)</f>
        <v>9499099451.8200054</v>
      </c>
      <c r="E6" s="309">
        <f>SUM(E7:E298)</f>
        <v>2732542449.5890412</v>
      </c>
      <c r="F6" s="302">
        <f>SUM(F7:F298)</f>
        <v>12231641901.409033</v>
      </c>
      <c r="G6" s="450">
        <v>1625.87</v>
      </c>
      <c r="H6" s="309">
        <f t="shared" ref="H6:M6" si="0">SUM(H7:H298)</f>
        <v>9140714304.1500053</v>
      </c>
      <c r="I6" s="302">
        <f t="shared" si="0"/>
        <v>3090927597.2590413</v>
      </c>
      <c r="J6" s="309">
        <f t="shared" si="0"/>
        <v>323962654.07448006</v>
      </c>
      <c r="K6" s="309">
        <f t="shared" si="0"/>
        <v>-785449920.64215827</v>
      </c>
      <c r="L6" s="302">
        <f t="shared" si="0"/>
        <v>2629440330.6913643</v>
      </c>
      <c r="M6" s="309">
        <f t="shared" si="0"/>
        <v>854753330.68582487</v>
      </c>
      <c r="N6" s="302">
        <f>SUM(N7:N373)</f>
        <v>3484193661.3771877</v>
      </c>
      <c r="O6" s="241">
        <f>SUM(O7:O373)</f>
        <v>614500000.00000167</v>
      </c>
      <c r="P6" s="370">
        <f>SUM(P7:P373)</f>
        <v>4098693661.3771896</v>
      </c>
      <c r="Q6" s="309">
        <f>SUM(Q7:Q373)</f>
        <v>30196946.15433152</v>
      </c>
      <c r="R6" s="340">
        <f>SUM(R7:R373)</f>
        <v>4128890607.5315185</v>
      </c>
      <c r="S6" s="30"/>
    </row>
    <row r="7" spans="1:20" ht="15" x14ac:dyDescent="0.25">
      <c r="A7" s="32">
        <v>5</v>
      </c>
      <c r="B7" s="13" t="s">
        <v>12</v>
      </c>
      <c r="C7" s="15">
        <v>8982</v>
      </c>
      <c r="D7" s="15">
        <f>Ikärakenne[[#This Row],[Laskennalliset kustannukset, IKÄRAKENNE yhteensä, €]]</f>
        <v>16553353.680000002</v>
      </c>
      <c r="E7" s="15">
        <f>'Lask. kustannukset MUUT'!AD13</f>
        <v>3001530.2427558424</v>
      </c>
      <c r="F7" s="231">
        <f>Yhteenveto[[#This Row],[Ikärakenne, laskennallinen kustannus]]+Yhteenveto[[#This Row],[Muut laskennalliset kustannukset ]]</f>
        <v>19554883.922755845</v>
      </c>
      <c r="G7" s="450">
        <v>1625.87</v>
      </c>
      <c r="H7" s="17">
        <v>14603564.34</v>
      </c>
      <c r="I7" s="338">
        <f>Yhteenveto[[#This Row],[Laskennalliset kustannukset yhteensä]]-Yhteenveto[[#This Row],[Omarahoitusosuus, €]]</f>
        <v>4951319.582755845</v>
      </c>
      <c r="J7" s="33">
        <f>Lisäosat!U8</f>
        <v>669599.86696109246</v>
      </c>
      <c r="K7" s="34">
        <f>'Muut lis_väh'!P5</f>
        <v>52926.375882275053</v>
      </c>
      <c r="L7" s="231">
        <f>Yhteenveto[[#This Row],[Valtionosuus omarahoitusosuuden jälkeen (välisumma)]]+Yhteenveto[[#This Row],[Lisäosat yhteensä]]+Yhteenveto[[#This Row],[Valtionosuuteen tehtävät vähennykset ja lisäykset, netto]]</f>
        <v>5673845.8255992131</v>
      </c>
      <c r="M7" s="34">
        <f>'Verotuloihin perust tasaus'!N12</f>
        <v>5435345.2809698395</v>
      </c>
      <c r="N7" s="302">
        <f>SUM(Yhteenveto[[#This Row],[Valtionosuus ennen verotuloihin perustuvaa valtionosuuden tasausta]]+Yhteenveto[[#This Row],[Verotuloihin perustuva valtionosuuden tasaus]])</f>
        <v>11109191.106569052</v>
      </c>
      <c r="O7" s="241">
        <f>Verokorvaukset!H5</f>
        <v>1562445.1986970131</v>
      </c>
      <c r="P7" s="371">
        <f>SUM(Yhteenveto[[#This Row],[Kunnan  peruspalvelujen valtionosuus ]:[Veroperustemuutoksista johtuvien veromenetysten korvaus]])</f>
        <v>12671636.305266066</v>
      </c>
      <c r="Q7" s="34">
        <f>Kotikuntakorvaus!F9</f>
        <v>2720883.5719999992</v>
      </c>
      <c r="R7" s="340">
        <f>+Yhteenveto[[#This Row],[Kunnan  peruspalvelujen valtionosuus ]]+Yhteenveto[[#This Row],[Veroperustemuutoksista johtuvien veromenetysten korvaus]]+Yhteenveto[[#This Row],[Kotikuntakorvaus, netto]]</f>
        <v>15392519.877266064</v>
      </c>
      <c r="S7" s="11"/>
      <c r="T7"/>
    </row>
    <row r="8" spans="1:20" ht="15" x14ac:dyDescent="0.25">
      <c r="A8" s="32">
        <v>9</v>
      </c>
      <c r="B8" s="13" t="s">
        <v>13</v>
      </c>
      <c r="C8" s="15">
        <v>2384</v>
      </c>
      <c r="D8" s="15">
        <f>Ikärakenne[[#This Row],[Laskennalliset kustannukset, IKÄRAKENNE yhteensä, €]]</f>
        <v>4997354.95</v>
      </c>
      <c r="E8" s="15">
        <f>'Lask. kustannukset MUUT'!AD14</f>
        <v>633424.6271669704</v>
      </c>
      <c r="F8" s="231">
        <f>Yhteenveto[[#This Row],[Ikärakenne, laskennallinen kustannus]]+Yhteenveto[[#This Row],[Muut laskennalliset kustannukset ]]</f>
        <v>5630779.5771669708</v>
      </c>
      <c r="G8" s="450">
        <v>1625.87</v>
      </c>
      <c r="H8" s="17">
        <v>3876074.0799999996</v>
      </c>
      <c r="I8" s="338">
        <f>Yhteenveto[[#This Row],[Laskennalliset kustannukset yhteensä]]-Yhteenveto[[#This Row],[Omarahoitusosuus, €]]</f>
        <v>1754705.4971669712</v>
      </c>
      <c r="J8" s="33">
        <f>Lisäosat!U9</f>
        <v>82770.802963584982</v>
      </c>
      <c r="K8" s="34">
        <f>'Muut lis_väh'!P6</f>
        <v>179296.35986052628</v>
      </c>
      <c r="L8" s="231">
        <f>Yhteenveto[[#This Row],[Valtionosuus omarahoitusosuuden jälkeen (välisumma)]]+Yhteenveto[[#This Row],[Lisäosat yhteensä]]+Yhteenveto[[#This Row],[Valtionosuuteen tehtävät vähennykset ja lisäykset, netto]]</f>
        <v>2016772.6599910823</v>
      </c>
      <c r="M8" s="34">
        <f>'Verotuloihin perust tasaus'!N13</f>
        <v>1775048.3075595377</v>
      </c>
      <c r="N8" s="302">
        <f>SUM(Yhteenveto[[#This Row],[Valtionosuus ennen verotuloihin perustuvaa valtionosuuden tasausta]]+Yhteenveto[[#This Row],[Verotuloihin perustuva valtionosuuden tasaus]])</f>
        <v>3791820.96755062</v>
      </c>
      <c r="O8" s="241">
        <f>Verokorvaukset!H6</f>
        <v>402343.25519820809</v>
      </c>
      <c r="P8" s="371">
        <f>SUM(Yhteenveto[[#This Row],[Kunnan  peruspalvelujen valtionosuus ]:[Veroperustemuutoksista johtuvien veromenetysten korvaus]])</f>
        <v>4194164.2227488281</v>
      </c>
      <c r="Q8" s="34">
        <f>Kotikuntakorvaus!F10</f>
        <v>113399.68000000002</v>
      </c>
      <c r="R8" s="340">
        <f>+Yhteenveto[[#This Row],[Kunnan  peruspalvelujen valtionosuus ]]+Yhteenveto[[#This Row],[Veroperustemuutoksista johtuvien veromenetysten korvaus]]+Yhteenveto[[#This Row],[Kotikuntakorvaus, netto]]</f>
        <v>4307563.9027488278</v>
      </c>
      <c r="S8" s="11"/>
      <c r="T8"/>
    </row>
    <row r="9" spans="1:20" ht="15" x14ac:dyDescent="0.25">
      <c r="A9" s="32">
        <v>10</v>
      </c>
      <c r="B9" s="13" t="s">
        <v>14</v>
      </c>
      <c r="C9" s="15">
        <v>10634</v>
      </c>
      <c r="D9" s="15">
        <f>Ikärakenne[[#This Row],[Laskennalliset kustannukset, IKÄRAKENNE yhteensä, €]]</f>
        <v>19079973.690000001</v>
      </c>
      <c r="E9" s="15">
        <f>'Lask. kustannukset MUUT'!AD15</f>
        <v>3108630.747668813</v>
      </c>
      <c r="F9" s="231">
        <f>Yhteenveto[[#This Row],[Ikärakenne, laskennallinen kustannus]]+Yhteenveto[[#This Row],[Muut laskennalliset kustannukset ]]</f>
        <v>22188604.437668815</v>
      </c>
      <c r="G9" s="450">
        <v>1625.87</v>
      </c>
      <c r="H9" s="17">
        <v>17289501.579999998</v>
      </c>
      <c r="I9" s="338">
        <f>Yhteenveto[[#This Row],[Laskennalliset kustannukset yhteensä]]-Yhteenveto[[#This Row],[Omarahoitusosuus, €]]</f>
        <v>4899102.857668817</v>
      </c>
      <c r="J9" s="33">
        <f>Lisäosat!U10</f>
        <v>764797.07083173585</v>
      </c>
      <c r="K9" s="34">
        <f>'Muut lis_väh'!P7</f>
        <v>-1903457.1100644637</v>
      </c>
      <c r="L9" s="231">
        <f>Yhteenveto[[#This Row],[Valtionosuus omarahoitusosuuden jälkeen (välisumma)]]+Yhteenveto[[#This Row],[Lisäosat yhteensä]]+Yhteenveto[[#This Row],[Valtionosuuteen tehtävät vähennykset ja lisäykset, netto]]</f>
        <v>3760442.818436089</v>
      </c>
      <c r="M9" s="34">
        <f>'Verotuloihin perust tasaus'!N14</f>
        <v>6694979.3089454481</v>
      </c>
      <c r="N9" s="302">
        <f>SUM(Yhteenveto[[#This Row],[Valtionosuus ennen verotuloihin perustuvaa valtionosuuden tasausta]]+Yhteenveto[[#This Row],[Verotuloihin perustuva valtionosuuden tasaus]])</f>
        <v>10455422.127381537</v>
      </c>
      <c r="O9" s="241">
        <f>Verokorvaukset!H7</f>
        <v>1851156.7603187752</v>
      </c>
      <c r="P9" s="371">
        <f>SUM(Yhteenveto[[#This Row],[Kunnan  peruspalvelujen valtionosuus ]:[Veroperustemuutoksista johtuvien veromenetysten korvaus]])</f>
        <v>12306578.887700312</v>
      </c>
      <c r="Q9" s="34">
        <f>Kotikuntakorvaus!F11</f>
        <v>8947.9435000000522</v>
      </c>
      <c r="R9" s="340">
        <f>+Yhteenveto[[#This Row],[Kunnan  peruspalvelujen valtionosuus ]]+Yhteenveto[[#This Row],[Veroperustemuutoksista johtuvien veromenetysten korvaus]]+Yhteenveto[[#This Row],[Kotikuntakorvaus, netto]]</f>
        <v>12315526.831200313</v>
      </c>
      <c r="S9" s="11"/>
      <c r="T9"/>
    </row>
    <row r="10" spans="1:20" ht="15" x14ac:dyDescent="0.25">
      <c r="A10" s="32">
        <v>16</v>
      </c>
      <c r="B10" s="13" t="s">
        <v>15</v>
      </c>
      <c r="C10" s="15">
        <v>7841</v>
      </c>
      <c r="D10" s="15">
        <f>Ikärakenne[[#This Row],[Laskennalliset kustannukset, IKÄRAKENNE yhteensä, €]]</f>
        <v>11108558.449999999</v>
      </c>
      <c r="E10" s="15">
        <f>'Lask. kustannukset MUUT'!AD16</f>
        <v>2481740.2920741043</v>
      </c>
      <c r="F10" s="231">
        <f>Yhteenveto[[#This Row],[Ikärakenne, laskennallinen kustannus]]+Yhteenveto[[#This Row],[Muut laskennalliset kustannukset ]]</f>
        <v>13590298.742074104</v>
      </c>
      <c r="G10" s="450">
        <v>1625.87</v>
      </c>
      <c r="H10" s="17">
        <v>12748446.67</v>
      </c>
      <c r="I10" s="338">
        <f>Yhteenveto[[#This Row],[Laskennalliset kustannukset yhteensä]]-Yhteenveto[[#This Row],[Omarahoitusosuus, €]]</f>
        <v>841852.0720741041</v>
      </c>
      <c r="J10" s="33">
        <f>Lisäosat!U11</f>
        <v>248463.60558434913</v>
      </c>
      <c r="K10" s="34">
        <f>'Muut lis_väh'!P8</f>
        <v>2986920.6340608634</v>
      </c>
      <c r="L10" s="231">
        <f>Yhteenveto[[#This Row],[Valtionosuus omarahoitusosuuden jälkeen (välisumma)]]+Yhteenveto[[#This Row],[Lisäosat yhteensä]]+Yhteenveto[[#This Row],[Valtionosuuteen tehtävät vähennykset ja lisäykset, netto]]</f>
        <v>4077236.3117193165</v>
      </c>
      <c r="M10" s="34">
        <f>'Verotuloihin perust tasaus'!N15</f>
        <v>2349383.7511696541</v>
      </c>
      <c r="N10" s="302">
        <f>SUM(Yhteenveto[[#This Row],[Valtionosuus ennen verotuloihin perustuvaa valtionosuuden tasausta]]+Yhteenveto[[#This Row],[Verotuloihin perustuva valtionosuuden tasaus]])</f>
        <v>6426620.0628889706</v>
      </c>
      <c r="O10" s="241">
        <f>Verokorvaukset!H8</f>
        <v>1105431.664145441</v>
      </c>
      <c r="P10" s="371">
        <f>SUM(Yhteenveto[[#This Row],[Kunnan  peruspalvelujen valtionosuus ]:[Veroperustemuutoksista johtuvien veromenetysten korvaus]])</f>
        <v>7532051.7270344114</v>
      </c>
      <c r="Q10" s="34">
        <f>Kotikuntakorvaus!F12</f>
        <v>484748.19460000005</v>
      </c>
      <c r="R10" s="340">
        <f>+Yhteenveto[[#This Row],[Kunnan  peruspalvelujen valtionosuus ]]+Yhteenveto[[#This Row],[Veroperustemuutoksista johtuvien veromenetysten korvaus]]+Yhteenveto[[#This Row],[Kotikuntakorvaus, netto]]</f>
        <v>8016799.9216344114</v>
      </c>
      <c r="S10" s="11"/>
      <c r="T10"/>
    </row>
    <row r="11" spans="1:20" ht="15" x14ac:dyDescent="0.25">
      <c r="A11" s="32">
        <v>18</v>
      </c>
      <c r="B11" s="13" t="s">
        <v>16</v>
      </c>
      <c r="C11" s="15">
        <v>4677</v>
      </c>
      <c r="D11" s="15">
        <f>Ikärakenne[[#This Row],[Laskennalliset kustannukset, IKÄRAKENNE yhteensä, €]]</f>
        <v>9027217.5</v>
      </c>
      <c r="E11" s="15">
        <f>'Lask. kustannukset MUUT'!AD17</f>
        <v>1119156.4691711066</v>
      </c>
      <c r="F11" s="231">
        <f>Yhteenveto[[#This Row],[Ikärakenne, laskennallinen kustannus]]+Yhteenveto[[#This Row],[Muut laskennalliset kustannukset ]]</f>
        <v>10146373.969171107</v>
      </c>
      <c r="G11" s="450">
        <v>1625.87</v>
      </c>
      <c r="H11" s="17">
        <v>7604193.9899999993</v>
      </c>
      <c r="I11" s="338">
        <f>Yhteenveto[[#This Row],[Laskennalliset kustannukset yhteensä]]-Yhteenveto[[#This Row],[Omarahoitusosuus, €]]</f>
        <v>2542179.9791711075</v>
      </c>
      <c r="J11" s="33">
        <f>Lisäosat!U12</f>
        <v>129550.175754191</v>
      </c>
      <c r="K11" s="34">
        <f>'Muut lis_väh'!P9</f>
        <v>-974409.54627442418</v>
      </c>
      <c r="L11" s="231">
        <f>Yhteenveto[[#This Row],[Valtionosuus omarahoitusosuuden jälkeen (välisumma)]]+Yhteenveto[[#This Row],[Lisäosat yhteensä]]+Yhteenveto[[#This Row],[Valtionosuuteen tehtävät vähennykset ja lisäykset, netto]]</f>
        <v>1697320.6086508743</v>
      </c>
      <c r="M11" s="34">
        <f>'Verotuloihin perust tasaus'!N16</f>
        <v>906256.27058645955</v>
      </c>
      <c r="N11" s="302">
        <f>SUM(Yhteenveto[[#This Row],[Valtionosuus ennen verotuloihin perustuvaa valtionosuuden tasausta]]+Yhteenveto[[#This Row],[Verotuloihin perustuva valtionosuuden tasaus]])</f>
        <v>2603576.8792373338</v>
      </c>
      <c r="O11" s="241">
        <f>Verokorvaukset!H9</f>
        <v>505211.47356463538</v>
      </c>
      <c r="P11" s="371">
        <f>SUM(Yhteenveto[[#This Row],[Kunnan  peruspalvelujen valtionosuus ]:[Veroperustemuutoksista johtuvien veromenetysten korvaus]])</f>
        <v>3108788.3528019693</v>
      </c>
      <c r="Q11" s="34">
        <f>Kotikuntakorvaus!F13</f>
        <v>643454.59049999993</v>
      </c>
      <c r="R11" s="340">
        <f>+Yhteenveto[[#This Row],[Kunnan  peruspalvelujen valtionosuus ]]+Yhteenveto[[#This Row],[Veroperustemuutoksista johtuvien veromenetysten korvaus]]+Yhteenveto[[#This Row],[Kotikuntakorvaus, netto]]</f>
        <v>3752242.9433019692</v>
      </c>
      <c r="S11" s="11"/>
      <c r="T11"/>
    </row>
    <row r="12" spans="1:20" ht="15" x14ac:dyDescent="0.25">
      <c r="A12" s="32">
        <v>19</v>
      </c>
      <c r="B12" s="13" t="s">
        <v>17</v>
      </c>
      <c r="C12" s="15">
        <v>3937</v>
      </c>
      <c r="D12" s="15">
        <f>Ikärakenne[[#This Row],[Laskennalliset kustannukset, IKÄRAKENNE yhteensä, €]]</f>
        <v>7988458.5900000008</v>
      </c>
      <c r="E12" s="15">
        <f>'Lask. kustannukset MUUT'!AD18</f>
        <v>819296.98801986291</v>
      </c>
      <c r="F12" s="231">
        <f>Yhteenveto[[#This Row],[Ikärakenne, laskennallinen kustannus]]+Yhteenveto[[#This Row],[Muut laskennalliset kustannukset ]]</f>
        <v>8807755.578019863</v>
      </c>
      <c r="G12" s="450">
        <v>1625.87</v>
      </c>
      <c r="H12" s="17">
        <v>6401050.1899999995</v>
      </c>
      <c r="I12" s="338">
        <f>Yhteenveto[[#This Row],[Laskennalliset kustannukset yhteensä]]-Yhteenveto[[#This Row],[Omarahoitusosuus, €]]</f>
        <v>2406705.3880198635</v>
      </c>
      <c r="J12" s="33">
        <f>Lisäosat!U13</f>
        <v>110063.82711019964</v>
      </c>
      <c r="K12" s="34">
        <f>'Muut lis_väh'!P10</f>
        <v>-1130401.3612115281</v>
      </c>
      <c r="L12" s="231">
        <f>Yhteenveto[[#This Row],[Valtionosuus omarahoitusosuuden jälkeen (välisumma)]]+Yhteenveto[[#This Row],[Lisäosat yhteensä]]+Yhteenveto[[#This Row],[Valtionosuuteen tehtävät vähennykset ja lisäykset, netto]]</f>
        <v>1386367.8539185352</v>
      </c>
      <c r="M12" s="34">
        <f>'Verotuloihin perust tasaus'!N17</f>
        <v>1449692.6524616922</v>
      </c>
      <c r="N12" s="302">
        <f>SUM(Yhteenveto[[#This Row],[Valtionosuus ennen verotuloihin perustuvaa valtionosuuden tasausta]]+Yhteenveto[[#This Row],[Verotuloihin perustuva valtionosuuden tasaus]])</f>
        <v>2836060.5063802274</v>
      </c>
      <c r="O12" s="241">
        <f>Verokorvaukset!H10</f>
        <v>371315.03604367725</v>
      </c>
      <c r="P12" s="371">
        <f>SUM(Yhteenveto[[#This Row],[Kunnan  peruspalvelujen valtionosuus ]:[Veroperustemuutoksista johtuvien veromenetysten korvaus]])</f>
        <v>3207375.5424239049</v>
      </c>
      <c r="Q12" s="34">
        <f>Kotikuntakorvaus!F14</f>
        <v>79822.743499999982</v>
      </c>
      <c r="R12" s="340">
        <f>+Yhteenveto[[#This Row],[Kunnan  peruspalvelujen valtionosuus ]]+Yhteenveto[[#This Row],[Veroperustemuutoksista johtuvien veromenetysten korvaus]]+Yhteenveto[[#This Row],[Kotikuntakorvaus, netto]]</f>
        <v>3287198.2859239047</v>
      </c>
      <c r="S12" s="11"/>
      <c r="T12"/>
    </row>
    <row r="13" spans="1:20" ht="15" x14ac:dyDescent="0.25">
      <c r="A13" s="32">
        <v>20</v>
      </c>
      <c r="B13" s="13" t="s">
        <v>18</v>
      </c>
      <c r="C13" s="15">
        <v>16429</v>
      </c>
      <c r="D13" s="15">
        <f>Ikärakenne[[#This Row],[Laskennalliset kustannukset, IKÄRAKENNE yhteensä, €]]</f>
        <v>29199365.120000005</v>
      </c>
      <c r="E13" s="15">
        <f>'Lask. kustannukset MUUT'!AD19</f>
        <v>3928241.6785817803</v>
      </c>
      <c r="F13" s="231">
        <f>Yhteenveto[[#This Row],[Ikärakenne, laskennallinen kustannus]]+Yhteenveto[[#This Row],[Muut laskennalliset kustannukset ]]</f>
        <v>33127606.798581786</v>
      </c>
      <c r="G13" s="450">
        <v>1625.87</v>
      </c>
      <c r="H13" s="17">
        <v>26711418.229999997</v>
      </c>
      <c r="I13" s="338">
        <f>Yhteenveto[[#This Row],[Laskennalliset kustannukset yhteensä]]-Yhteenveto[[#This Row],[Omarahoitusosuus, €]]</f>
        <v>6416188.5685817897</v>
      </c>
      <c r="J13" s="33">
        <f>Lisäosat!U14</f>
        <v>492954.83231441805</v>
      </c>
      <c r="K13" s="34">
        <f>'Muut lis_väh'!P11</f>
        <v>-6001289.7455314929</v>
      </c>
      <c r="L13" s="231">
        <f>Yhteenveto[[#This Row],[Valtionosuus omarahoitusosuuden jälkeen (välisumma)]]+Yhteenveto[[#This Row],[Lisäosat yhteensä]]+Yhteenveto[[#This Row],[Valtionosuuteen tehtävät vähennykset ja lisäykset, netto]]</f>
        <v>907853.65536471456</v>
      </c>
      <c r="M13" s="34">
        <f>'Verotuloihin perust tasaus'!N18</f>
        <v>6989040.9324897891</v>
      </c>
      <c r="N13" s="302">
        <f>SUM(Yhteenveto[[#This Row],[Valtionosuus ennen verotuloihin perustuvaa valtionosuuden tasausta]]+Yhteenveto[[#This Row],[Verotuloihin perustuva valtionosuuden tasaus]])</f>
        <v>7896894.5878545037</v>
      </c>
      <c r="O13" s="241">
        <f>Verokorvaukset!H11</f>
        <v>1446336.254009628</v>
      </c>
      <c r="P13" s="371">
        <f>SUM(Yhteenveto[[#This Row],[Kunnan  peruspalvelujen valtionosuus ]:[Veroperustemuutoksista johtuvien veromenetysten korvaus]])</f>
        <v>9343230.8418641314</v>
      </c>
      <c r="Q13" s="34">
        <f>Kotikuntakorvaus!F15</f>
        <v>-359601.01650000003</v>
      </c>
      <c r="R13" s="340">
        <f>+Yhteenveto[[#This Row],[Kunnan  peruspalvelujen valtionosuus ]]+Yhteenveto[[#This Row],[Veroperustemuutoksista johtuvien veromenetysten korvaus]]+Yhteenveto[[#This Row],[Kotikuntakorvaus, netto]]</f>
        <v>8983629.8253641315</v>
      </c>
      <c r="S13" s="11"/>
      <c r="T13"/>
    </row>
    <row r="14" spans="1:20" ht="15" x14ac:dyDescent="0.25">
      <c r="A14" s="32">
        <v>46</v>
      </c>
      <c r="B14" s="13" t="s">
        <v>19</v>
      </c>
      <c r="C14" s="15">
        <v>1273</v>
      </c>
      <c r="D14" s="15">
        <f>Ikärakenne[[#This Row],[Laskennalliset kustannukset, IKÄRAKENNE yhteensä, €]]</f>
        <v>1907788.0299999998</v>
      </c>
      <c r="E14" s="15">
        <f>'Lask. kustannukset MUUT'!AD20</f>
        <v>1159842.4460739668</v>
      </c>
      <c r="F14" s="231">
        <f>Yhteenveto[[#This Row],[Ikärakenne, laskennallinen kustannus]]+Yhteenveto[[#This Row],[Muut laskennalliset kustannukset ]]</f>
        <v>3067630.4760739664</v>
      </c>
      <c r="G14" s="450">
        <v>1625.87</v>
      </c>
      <c r="H14" s="17">
        <v>2069732.5099999998</v>
      </c>
      <c r="I14" s="338">
        <f>Yhteenveto[[#This Row],[Laskennalliset kustannukset yhteensä]]-Yhteenveto[[#This Row],[Omarahoitusosuus, €]]</f>
        <v>997897.96607396659</v>
      </c>
      <c r="J14" s="33">
        <f>Lisäosat!U15</f>
        <v>207281.40910808099</v>
      </c>
      <c r="K14" s="34">
        <f>'Muut lis_väh'!P12</f>
        <v>452027.95404092781</v>
      </c>
      <c r="L14" s="231">
        <f>Yhteenveto[[#This Row],[Valtionosuus omarahoitusosuuden jälkeen (välisumma)]]+Yhteenveto[[#This Row],[Lisäosat yhteensä]]+Yhteenveto[[#This Row],[Valtionosuuteen tehtävät vähennykset ja lisäykset, netto]]</f>
        <v>1657207.3292229753</v>
      </c>
      <c r="M14" s="34">
        <f>'Verotuloihin perust tasaus'!N19</f>
        <v>510958.95085279696</v>
      </c>
      <c r="N14" s="302">
        <f>SUM(Yhteenveto[[#This Row],[Valtionosuus ennen verotuloihin perustuvaa valtionosuuden tasausta]]+Yhteenveto[[#This Row],[Verotuloihin perustuva valtionosuuden tasaus]])</f>
        <v>2168166.2800757722</v>
      </c>
      <c r="O14" s="241">
        <f>Verokorvaukset!H12</f>
        <v>266853.21263409761</v>
      </c>
      <c r="P14" s="371">
        <f>SUM(Yhteenveto[[#This Row],[Kunnan  peruspalvelujen valtionosuus ]:[Veroperustemuutoksista johtuvien veromenetysten korvaus]])</f>
        <v>2435019.49270987</v>
      </c>
      <c r="Q14" s="34">
        <f>Kotikuntakorvaus!F16</f>
        <v>512424.80399999989</v>
      </c>
      <c r="R14" s="340">
        <f>+Yhteenveto[[#This Row],[Kunnan  peruspalvelujen valtionosuus ]]+Yhteenveto[[#This Row],[Veroperustemuutoksista johtuvien veromenetysten korvaus]]+Yhteenveto[[#This Row],[Kotikuntakorvaus, netto]]</f>
        <v>2947444.29670987</v>
      </c>
      <c r="S14" s="11"/>
      <c r="T14"/>
    </row>
    <row r="15" spans="1:20" ht="15" x14ac:dyDescent="0.25">
      <c r="A15" s="32">
        <v>47</v>
      </c>
      <c r="B15" s="13" t="s">
        <v>20</v>
      </c>
      <c r="C15" s="15">
        <v>1769</v>
      </c>
      <c r="D15" s="15">
        <f>Ikärakenne[[#This Row],[Laskennalliset kustannukset, IKÄRAKENNE yhteensä, €]]</f>
        <v>2366769.2600000007</v>
      </c>
      <c r="E15" s="15">
        <f>'Lask. kustannukset MUUT'!AD21</f>
        <v>2076570.5009989783</v>
      </c>
      <c r="F15" s="231">
        <f>Yhteenveto[[#This Row],[Ikärakenne, laskennallinen kustannus]]+Yhteenveto[[#This Row],[Muut laskennalliset kustannukset ]]</f>
        <v>4443339.7609989792</v>
      </c>
      <c r="G15" s="450">
        <v>1625.87</v>
      </c>
      <c r="H15" s="17">
        <v>2876164.03</v>
      </c>
      <c r="I15" s="338">
        <f>Yhteenveto[[#This Row],[Laskennalliset kustannukset yhteensä]]-Yhteenveto[[#This Row],[Omarahoitusosuus, €]]</f>
        <v>1567175.7309989794</v>
      </c>
      <c r="J15" s="33">
        <f>Lisäosat!U16</f>
        <v>956051.11534101923</v>
      </c>
      <c r="K15" s="34">
        <f>'Muut lis_väh'!P13</f>
        <v>173666.95818618458</v>
      </c>
      <c r="L15" s="231">
        <f>Yhteenveto[[#This Row],[Valtionosuus omarahoitusosuuden jälkeen (välisumma)]]+Yhteenveto[[#This Row],[Lisäosat yhteensä]]+Yhteenveto[[#This Row],[Valtionosuuteen tehtävät vähennykset ja lisäykset, netto]]</f>
        <v>2696893.8045261833</v>
      </c>
      <c r="M15" s="34">
        <f>'Verotuloihin perust tasaus'!N20</f>
        <v>409551.89618742553</v>
      </c>
      <c r="N15" s="302">
        <f>SUM(Yhteenveto[[#This Row],[Valtionosuus ennen verotuloihin perustuvaa valtionosuuden tasausta]]+Yhteenveto[[#This Row],[Verotuloihin perustuva valtionosuuden tasaus]])</f>
        <v>3106445.7007136089</v>
      </c>
      <c r="O15" s="241">
        <f>Verokorvaukset!H13</f>
        <v>313052.83286335738</v>
      </c>
      <c r="P15" s="371">
        <f>SUM(Yhteenveto[[#This Row],[Kunnan  peruspalvelujen valtionosuus ]:[Veroperustemuutoksista johtuvien veromenetysten korvaus]])</f>
        <v>3419498.5335769663</v>
      </c>
      <c r="Q15" s="34">
        <f>Kotikuntakorvaus!F17</f>
        <v>-69102.930000000008</v>
      </c>
      <c r="R15" s="340">
        <f>+Yhteenveto[[#This Row],[Kunnan  peruspalvelujen valtionosuus ]]+Yhteenveto[[#This Row],[Veroperustemuutoksista johtuvien veromenetysten korvaus]]+Yhteenveto[[#This Row],[Kotikuntakorvaus, netto]]</f>
        <v>3350395.6035769661</v>
      </c>
      <c r="S15" s="11"/>
      <c r="T15"/>
    </row>
    <row r="16" spans="1:20" ht="15" x14ac:dyDescent="0.25">
      <c r="A16" s="32">
        <v>49</v>
      </c>
      <c r="B16" s="13" t="s">
        <v>21</v>
      </c>
      <c r="C16" s="15">
        <v>325716</v>
      </c>
      <c r="D16" s="15">
        <f>Ikärakenne[[#This Row],[Laskennalliset kustannukset, IKÄRAKENNE yhteensä, €]]</f>
        <v>648454779.12999988</v>
      </c>
      <c r="E16" s="15">
        <f>'Lask. kustannukset MUUT'!AD22</f>
        <v>251986418.06988654</v>
      </c>
      <c r="F16" s="231">
        <f>Yhteenveto[[#This Row],[Ikärakenne, laskennallinen kustannus]]+Yhteenveto[[#This Row],[Muut laskennalliset kustannukset ]]</f>
        <v>900441197.19988644</v>
      </c>
      <c r="G16" s="450">
        <v>1625.87</v>
      </c>
      <c r="H16" s="17">
        <v>529571872.91999996</v>
      </c>
      <c r="I16" s="338">
        <f>Yhteenveto[[#This Row],[Laskennalliset kustannukset yhteensä]]-Yhteenveto[[#This Row],[Omarahoitusosuus, €]]</f>
        <v>370869324.27988648</v>
      </c>
      <c r="J16" s="33">
        <f>Lisäosat!U17</f>
        <v>19573855.316220053</v>
      </c>
      <c r="K16" s="34">
        <f>'Muut lis_väh'!P14</f>
        <v>84353927.166932777</v>
      </c>
      <c r="L16" s="231">
        <f>Yhteenveto[[#This Row],[Valtionosuus omarahoitusosuuden jälkeen (välisumma)]]+Yhteenveto[[#This Row],[Lisäosat yhteensä]]+Yhteenveto[[#This Row],[Valtionosuuteen tehtävät vähennykset ja lisäykset, netto]]</f>
        <v>474797106.76303929</v>
      </c>
      <c r="M16" s="34">
        <f>'Verotuloihin perust tasaus'!N21</f>
        <v>-29806049.515387867</v>
      </c>
      <c r="N16" s="302">
        <f>SUM(Yhteenveto[[#This Row],[Valtionosuus ennen verotuloihin perustuvaa valtionosuuden tasausta]]+Yhteenveto[[#This Row],[Verotuloihin perustuva valtionosuuden tasaus]])</f>
        <v>444991057.2476514</v>
      </c>
      <c r="O16" s="241">
        <f>Verokorvaukset!H14</f>
        <v>25510294.662159897</v>
      </c>
      <c r="P16" s="371">
        <f>SUM(Yhteenveto[[#This Row],[Kunnan  peruspalvelujen valtionosuus ]:[Veroperustemuutoksista johtuvien veromenetysten korvaus]])</f>
        <v>470501351.90981132</v>
      </c>
      <c r="Q16" s="34">
        <f>Kotikuntakorvaus!F18</f>
        <v>-19112328.91110003</v>
      </c>
      <c r="R16" s="340">
        <f>+Yhteenveto[[#This Row],[Kunnan  peruspalvelujen valtionosuus ]]+Yhteenveto[[#This Row],[Veroperustemuutoksista johtuvien veromenetysten korvaus]]+Yhteenveto[[#This Row],[Kotikuntakorvaus, netto]]</f>
        <v>451389022.99871129</v>
      </c>
      <c r="S16" s="11"/>
      <c r="T16"/>
    </row>
    <row r="17" spans="1:20" ht="15" x14ac:dyDescent="0.25">
      <c r="A17" s="32">
        <v>50</v>
      </c>
      <c r="B17" s="13" t="s">
        <v>22</v>
      </c>
      <c r="C17" s="15">
        <v>11005</v>
      </c>
      <c r="D17" s="15">
        <f>Ikärakenne[[#This Row],[Laskennalliset kustannukset, IKÄRAKENNE yhteensä, €]]</f>
        <v>17931918.539999999</v>
      </c>
      <c r="E17" s="15">
        <f>'Lask. kustannukset MUUT'!AD23</f>
        <v>2992325.2255450292</v>
      </c>
      <c r="F17" s="231">
        <f>Yhteenveto[[#This Row],[Ikärakenne, laskennallinen kustannus]]+Yhteenveto[[#This Row],[Muut laskennalliset kustannukset ]]</f>
        <v>20924243.765545029</v>
      </c>
      <c r="G17" s="450">
        <v>1625.87</v>
      </c>
      <c r="H17" s="17">
        <v>17892699.349999998</v>
      </c>
      <c r="I17" s="338">
        <f>Yhteenveto[[#This Row],[Laskennalliset kustannukset yhteensä]]-Yhteenveto[[#This Row],[Omarahoitusosuus, €]]</f>
        <v>3031544.4155450314</v>
      </c>
      <c r="J17" s="33">
        <f>Lisäosat!U18</f>
        <v>295603.81090464909</v>
      </c>
      <c r="K17" s="34">
        <f>'Muut lis_väh'!P15</f>
        <v>-1958131.7881072951</v>
      </c>
      <c r="L17" s="231">
        <f>Yhteenveto[[#This Row],[Valtionosuus omarahoitusosuuden jälkeen (välisumma)]]+Yhteenveto[[#This Row],[Lisäosat yhteensä]]+Yhteenveto[[#This Row],[Valtionosuuteen tehtävät vähennykset ja lisäykset, netto]]</f>
        <v>1369016.4383423855</v>
      </c>
      <c r="M17" s="34">
        <f>'Verotuloihin perust tasaus'!N22</f>
        <v>3124572.8397047548</v>
      </c>
      <c r="N17" s="302">
        <f>SUM(Yhteenveto[[#This Row],[Valtionosuus ennen verotuloihin perustuvaa valtionosuuden tasausta]]+Yhteenveto[[#This Row],[Verotuloihin perustuva valtionosuuden tasaus]])</f>
        <v>4493589.2780471407</v>
      </c>
      <c r="O17" s="241">
        <f>Verokorvaukset!H15</f>
        <v>1297365.263778934</v>
      </c>
      <c r="P17" s="371">
        <f>SUM(Yhteenveto[[#This Row],[Kunnan  peruspalvelujen valtionosuus ]:[Veroperustemuutoksista johtuvien veromenetysten korvaus]])</f>
        <v>5790954.5418260749</v>
      </c>
      <c r="Q17" s="34">
        <f>Kotikuntakorvaus!F19</f>
        <v>273807.07110000006</v>
      </c>
      <c r="R17" s="340">
        <f>+Yhteenveto[[#This Row],[Kunnan  peruspalvelujen valtionosuus ]]+Yhteenveto[[#This Row],[Veroperustemuutoksista johtuvien veromenetysten korvaus]]+Yhteenveto[[#This Row],[Kotikuntakorvaus, netto]]</f>
        <v>6064761.6129260752</v>
      </c>
      <c r="S17" s="11"/>
      <c r="T17"/>
    </row>
    <row r="18" spans="1:20" ht="15" x14ac:dyDescent="0.25">
      <c r="A18" s="32">
        <v>51</v>
      </c>
      <c r="B18" s="13" t="s">
        <v>23</v>
      </c>
      <c r="C18" s="15">
        <v>8920</v>
      </c>
      <c r="D18" s="15">
        <f>Ikärakenne[[#This Row],[Laskennalliset kustannukset, IKÄRAKENNE yhteensä, €]]</f>
        <v>15546560.42</v>
      </c>
      <c r="E18" s="15">
        <f>'Lask. kustannukset MUUT'!AD24</f>
        <v>2088577.6131211151</v>
      </c>
      <c r="F18" s="231">
        <f>Yhteenveto[[#This Row],[Ikärakenne, laskennallinen kustannus]]+Yhteenveto[[#This Row],[Muut laskennalliset kustannukset ]]</f>
        <v>17635138.033121116</v>
      </c>
      <c r="G18" s="450">
        <v>1625.87</v>
      </c>
      <c r="H18" s="17">
        <v>14502760.399999999</v>
      </c>
      <c r="I18" s="338">
        <f>Yhteenveto[[#This Row],[Laskennalliset kustannukset yhteensä]]-Yhteenveto[[#This Row],[Omarahoitusosuus, €]]</f>
        <v>3132377.6331211179</v>
      </c>
      <c r="J18" s="33">
        <f>Lisäosat!U19</f>
        <v>332455.47056053905</v>
      </c>
      <c r="K18" s="34">
        <f>'Muut lis_väh'!P16</f>
        <v>-8842295.1316097528</v>
      </c>
      <c r="L18" s="231">
        <f>Yhteenveto[[#This Row],[Valtionosuus omarahoitusosuuden jälkeen (välisumma)]]+Yhteenveto[[#This Row],[Lisäosat yhteensä]]+Yhteenveto[[#This Row],[Valtionosuuteen tehtävät vähennykset ja lisäykset, netto]]</f>
        <v>-5377462.0279280953</v>
      </c>
      <c r="M18" s="34">
        <f>'Verotuloihin perust tasaus'!N23</f>
        <v>-268444.64395846665</v>
      </c>
      <c r="N18" s="302">
        <f>SUM(Yhteenveto[[#This Row],[Valtionosuus ennen verotuloihin perustuvaa valtionosuuden tasausta]]+Yhteenveto[[#This Row],[Verotuloihin perustuva valtionosuuden tasaus]])</f>
        <v>-5645906.6718865624</v>
      </c>
      <c r="O18" s="241">
        <f>Verokorvaukset!H16</f>
        <v>1427200.0279271444</v>
      </c>
      <c r="P18" s="371">
        <f>SUM(Yhteenveto[[#This Row],[Kunnan  peruspalvelujen valtionosuus ]:[Veroperustemuutoksista johtuvien veromenetysten korvaus]])</f>
        <v>-4218706.6439594179</v>
      </c>
      <c r="Q18" s="34">
        <f>Kotikuntakorvaus!F20</f>
        <v>-6998.8864999999059</v>
      </c>
      <c r="R18" s="340">
        <f>+Yhteenveto[[#This Row],[Kunnan  peruspalvelujen valtionosuus ]]+Yhteenveto[[#This Row],[Veroperustemuutoksista johtuvien veromenetysten korvaus]]+Yhteenveto[[#This Row],[Kotikuntakorvaus, netto]]</f>
        <v>-4225705.530459418</v>
      </c>
      <c r="S18" s="11"/>
      <c r="T18"/>
    </row>
    <row r="19" spans="1:20" ht="15" x14ac:dyDescent="0.25">
      <c r="A19" s="32">
        <v>52</v>
      </c>
      <c r="B19" s="13" t="s">
        <v>24</v>
      </c>
      <c r="C19" s="15">
        <v>2267</v>
      </c>
      <c r="D19" s="15">
        <f>Ikärakenne[[#This Row],[Laskennalliset kustannukset, IKÄRAKENNE yhteensä, €]]</f>
        <v>3996933.52</v>
      </c>
      <c r="E19" s="15">
        <f>'Lask. kustannukset MUUT'!AD25</f>
        <v>780350.62674497731</v>
      </c>
      <c r="F19" s="231">
        <f>Yhteenveto[[#This Row],[Ikärakenne, laskennallinen kustannus]]+Yhteenveto[[#This Row],[Muut laskennalliset kustannukset ]]</f>
        <v>4777284.1467449777</v>
      </c>
      <c r="G19" s="450">
        <v>1625.87</v>
      </c>
      <c r="H19" s="17">
        <v>3685847.2899999996</v>
      </c>
      <c r="I19" s="338">
        <f>Yhteenveto[[#This Row],[Laskennalliset kustannukset yhteensä]]-Yhteenveto[[#This Row],[Omarahoitusosuus, €]]</f>
        <v>1091436.8567449781</v>
      </c>
      <c r="J19" s="33">
        <f>Lisäosat!U20</f>
        <v>187444.4399653085</v>
      </c>
      <c r="K19" s="34">
        <f>'Muut lis_väh'!P17</f>
        <v>238195.72888642034</v>
      </c>
      <c r="L19" s="231">
        <f>Yhteenveto[[#This Row],[Valtionosuus omarahoitusosuuden jälkeen (välisumma)]]+Yhteenveto[[#This Row],[Lisäosat yhteensä]]+Yhteenveto[[#This Row],[Valtionosuuteen tehtävät vähennykset ja lisäykset, netto]]</f>
        <v>1517077.0255967069</v>
      </c>
      <c r="M19" s="34">
        <f>'Verotuloihin perust tasaus'!N24</f>
        <v>1079651.6010652229</v>
      </c>
      <c r="N19" s="302">
        <f>SUM(Yhteenveto[[#This Row],[Valtionosuus ennen verotuloihin perustuvaa valtionosuuden tasausta]]+Yhteenveto[[#This Row],[Verotuloihin perustuva valtionosuuden tasaus]])</f>
        <v>2596728.6266619298</v>
      </c>
      <c r="O19" s="241">
        <f>Verokorvaukset!H17</f>
        <v>407264.25945585303</v>
      </c>
      <c r="P19" s="371">
        <f>SUM(Yhteenveto[[#This Row],[Kunnan  peruspalvelujen valtionosuus ]:[Veroperustemuutoksista johtuvien veromenetysten korvaus]])</f>
        <v>3003992.8861177829</v>
      </c>
      <c r="Q19" s="34">
        <f>Kotikuntakorvaus!F21</f>
        <v>12403.089999999997</v>
      </c>
      <c r="R19" s="340">
        <f>+Yhteenveto[[#This Row],[Kunnan  peruspalvelujen valtionosuus ]]+Yhteenveto[[#This Row],[Veroperustemuutoksista johtuvien veromenetysten korvaus]]+Yhteenveto[[#This Row],[Kotikuntakorvaus, netto]]</f>
        <v>3016395.9761177828</v>
      </c>
      <c r="S19" s="11"/>
      <c r="T19"/>
    </row>
    <row r="20" spans="1:20" ht="15" x14ac:dyDescent="0.25">
      <c r="A20" s="32">
        <v>61</v>
      </c>
      <c r="B20" s="13" t="s">
        <v>25</v>
      </c>
      <c r="C20" s="15">
        <v>16307</v>
      </c>
      <c r="D20" s="15">
        <f>Ikärakenne[[#This Row],[Laskennalliset kustannukset, IKÄRAKENNE yhteensä, €]]</f>
        <v>21214971.57</v>
      </c>
      <c r="E20" s="15">
        <f>'Lask. kustannukset MUUT'!AD26</f>
        <v>7186357.3878986258</v>
      </c>
      <c r="F20" s="231">
        <f>Yhteenveto[[#This Row],[Ikärakenne, laskennallinen kustannus]]+Yhteenveto[[#This Row],[Muut laskennalliset kustannukset ]]</f>
        <v>28401328.957898624</v>
      </c>
      <c r="G20" s="450">
        <v>1625.87</v>
      </c>
      <c r="H20" s="17">
        <v>26513062.09</v>
      </c>
      <c r="I20" s="338">
        <f>Yhteenveto[[#This Row],[Laskennalliset kustannukset yhteensä]]-Yhteenveto[[#This Row],[Omarahoitusosuus, €]]</f>
        <v>1888266.8678986244</v>
      </c>
      <c r="J20" s="33">
        <f>Lisäosat!U21</f>
        <v>620681.01956050261</v>
      </c>
      <c r="K20" s="34">
        <f>'Muut lis_väh'!P18</f>
        <v>-808198.58542956901</v>
      </c>
      <c r="L20" s="231">
        <f>Yhteenveto[[#This Row],[Valtionosuus omarahoitusosuuden jälkeen (välisumma)]]+Yhteenveto[[#This Row],[Lisäosat yhteensä]]+Yhteenveto[[#This Row],[Valtionosuuteen tehtävät vähennykset ja lisäykset, netto]]</f>
        <v>1700749.3020295582</v>
      </c>
      <c r="M20" s="34">
        <f>'Verotuloihin perust tasaus'!N25</f>
        <v>6871122.9354695436</v>
      </c>
      <c r="N20" s="302">
        <f>SUM(Yhteenveto[[#This Row],[Valtionosuus ennen verotuloihin perustuvaa valtionosuuden tasausta]]+Yhteenveto[[#This Row],[Verotuloihin perustuva valtionosuuden tasaus]])</f>
        <v>8571872.2374991011</v>
      </c>
      <c r="O20" s="241">
        <f>Verokorvaukset!H18</f>
        <v>2195901.847930396</v>
      </c>
      <c r="P20" s="371">
        <f>SUM(Yhteenveto[[#This Row],[Kunnan  peruspalvelujen valtionosuus ]:[Veroperustemuutoksista johtuvien veromenetysten korvaus]])</f>
        <v>10767774.085429497</v>
      </c>
      <c r="Q20" s="34">
        <f>Kotikuntakorvaus!F22</f>
        <v>361461.48</v>
      </c>
      <c r="R20" s="340">
        <f>+Yhteenveto[[#This Row],[Kunnan  peruspalvelujen valtionosuus ]]+Yhteenveto[[#This Row],[Veroperustemuutoksista johtuvien veromenetysten korvaus]]+Yhteenveto[[#This Row],[Kotikuntakorvaus, netto]]</f>
        <v>11129235.565429498</v>
      </c>
      <c r="S20" s="11"/>
      <c r="T20"/>
    </row>
    <row r="21" spans="1:20" ht="15" x14ac:dyDescent="0.25">
      <c r="A21" s="32">
        <v>69</v>
      </c>
      <c r="B21" s="13" t="s">
        <v>26</v>
      </c>
      <c r="C21" s="15">
        <v>6441</v>
      </c>
      <c r="D21" s="15">
        <f>Ikärakenne[[#This Row],[Laskennalliset kustannukset, IKÄRAKENNE yhteensä, €]]</f>
        <v>12323264.390000001</v>
      </c>
      <c r="E21" s="15">
        <f>'Lask. kustannukset MUUT'!AD27</f>
        <v>1925636.1173287127</v>
      </c>
      <c r="F21" s="231">
        <f>Yhteenveto[[#This Row],[Ikärakenne, laskennallinen kustannus]]+Yhteenveto[[#This Row],[Muut laskennalliset kustannukset ]]</f>
        <v>14248900.507328713</v>
      </c>
      <c r="G21" s="450">
        <v>1625.87</v>
      </c>
      <c r="H21" s="17">
        <v>10472228.67</v>
      </c>
      <c r="I21" s="338">
        <f>Yhteenveto[[#This Row],[Laskennalliset kustannukset yhteensä]]-Yhteenveto[[#This Row],[Omarahoitusosuus, €]]</f>
        <v>3776671.8373287134</v>
      </c>
      <c r="J21" s="33">
        <f>Lisäosat!U22</f>
        <v>558015.18073625688</v>
      </c>
      <c r="K21" s="34">
        <f>'Muut lis_väh'!P19</f>
        <v>-4034774.4324474563</v>
      </c>
      <c r="L21" s="231">
        <f>Yhteenveto[[#This Row],[Valtionosuus omarahoitusosuuden jälkeen (välisumma)]]+Yhteenveto[[#This Row],[Lisäosat yhteensä]]+Yhteenveto[[#This Row],[Valtionosuuteen tehtävät vähennykset ja lisäykset, netto]]</f>
        <v>299912.58561751386</v>
      </c>
      <c r="M21" s="34">
        <f>'Verotuloihin perust tasaus'!N26</f>
        <v>3614262.2139519067</v>
      </c>
      <c r="N21" s="302">
        <f>SUM(Yhteenveto[[#This Row],[Valtionosuus ennen verotuloihin perustuvaa valtionosuuden tasausta]]+Yhteenveto[[#This Row],[Verotuloihin perustuva valtionosuuden tasaus]])</f>
        <v>3914174.7995694205</v>
      </c>
      <c r="O21" s="241">
        <f>Verokorvaukset!H19</f>
        <v>902506.51951266511</v>
      </c>
      <c r="P21" s="371">
        <f>SUM(Yhteenveto[[#This Row],[Kunnan  peruspalvelujen valtionosuus ]:[Veroperustemuutoksista johtuvien veromenetysten korvaus]])</f>
        <v>4816681.319082086</v>
      </c>
      <c r="Q21" s="34">
        <f>Kotikuntakorvaus!F23</f>
        <v>-23211.497000000003</v>
      </c>
      <c r="R21" s="340">
        <f>+Yhteenveto[[#This Row],[Kunnan  peruspalvelujen valtionosuus ]]+Yhteenveto[[#This Row],[Veroperustemuutoksista johtuvien veromenetysten korvaus]]+Yhteenveto[[#This Row],[Kotikuntakorvaus, netto]]</f>
        <v>4793469.8220820855</v>
      </c>
      <c r="S21" s="11"/>
      <c r="T21"/>
    </row>
    <row r="22" spans="1:20" ht="15" x14ac:dyDescent="0.25">
      <c r="A22" s="32">
        <v>71</v>
      </c>
      <c r="B22" s="13" t="s">
        <v>27</v>
      </c>
      <c r="C22" s="15">
        <v>6298</v>
      </c>
      <c r="D22" s="15">
        <f>Ikärakenne[[#This Row],[Laskennalliset kustannukset, IKÄRAKENNE yhteensä, €]]</f>
        <v>13162886.559999999</v>
      </c>
      <c r="E22" s="15">
        <f>'Lask. kustannukset MUUT'!AD28</f>
        <v>2268953.3721501925</v>
      </c>
      <c r="F22" s="231">
        <f>Yhteenveto[[#This Row],[Ikärakenne, laskennallinen kustannus]]+Yhteenveto[[#This Row],[Muut laskennalliset kustannukset ]]</f>
        <v>15431839.932150191</v>
      </c>
      <c r="G22" s="450">
        <v>1625.87</v>
      </c>
      <c r="H22" s="17">
        <v>10239729.26</v>
      </c>
      <c r="I22" s="338">
        <f>Yhteenveto[[#This Row],[Laskennalliset kustannukset yhteensä]]-Yhteenveto[[#This Row],[Omarahoitusosuus, €]]</f>
        <v>5192110.6721501909</v>
      </c>
      <c r="J22" s="33">
        <f>Lisäosat!U23</f>
        <v>529184.68637920672</v>
      </c>
      <c r="K22" s="34">
        <f>'Muut lis_väh'!P20</f>
        <v>-1521395.488191328</v>
      </c>
      <c r="L22" s="231">
        <f>Yhteenveto[[#This Row],[Valtionosuus omarahoitusosuuden jälkeen (välisumma)]]+Yhteenveto[[#This Row],[Lisäosat yhteensä]]+Yhteenveto[[#This Row],[Valtionosuuteen tehtävät vähennykset ja lisäykset, netto]]</f>
        <v>4199899.8703380693</v>
      </c>
      <c r="M22" s="34">
        <f>'Verotuloihin perust tasaus'!N27</f>
        <v>4017022.8164123711</v>
      </c>
      <c r="N22" s="302">
        <f>SUM(Yhteenveto[[#This Row],[Valtionosuus ennen verotuloihin perustuvaa valtionosuuden tasausta]]+Yhteenveto[[#This Row],[Verotuloihin perustuva valtionosuuden tasaus]])</f>
        <v>8216922.6867504399</v>
      </c>
      <c r="O22" s="241">
        <f>Verokorvaukset!H20</f>
        <v>1046214.4336481109</v>
      </c>
      <c r="P22" s="371">
        <f>SUM(Yhteenveto[[#This Row],[Kunnan  peruspalvelujen valtionosuus ]:[Veroperustemuutoksista johtuvien veromenetysten korvaus]])</f>
        <v>9263137.1203985512</v>
      </c>
      <c r="Q22" s="34">
        <f>Kotikuntakorvaus!F24</f>
        <v>31716.472999999998</v>
      </c>
      <c r="R22" s="340">
        <f>+Yhteenveto[[#This Row],[Kunnan  peruspalvelujen valtionosuus ]]+Yhteenveto[[#This Row],[Veroperustemuutoksista johtuvien veromenetysten korvaus]]+Yhteenveto[[#This Row],[Kotikuntakorvaus, netto]]</f>
        <v>9294853.5933985505</v>
      </c>
      <c r="S22" s="11"/>
      <c r="T22"/>
    </row>
    <row r="23" spans="1:20" ht="15" x14ac:dyDescent="0.25">
      <c r="A23" s="32">
        <v>72</v>
      </c>
      <c r="B23" s="13" t="s">
        <v>28</v>
      </c>
      <c r="C23" s="15">
        <v>912</v>
      </c>
      <c r="D23" s="15">
        <f>Ikärakenne[[#This Row],[Laskennalliset kustannukset, IKÄRAKENNE yhteensä, €]]</f>
        <v>1161419.99</v>
      </c>
      <c r="E23" s="15">
        <f>'Lask. kustannukset MUUT'!AD29</f>
        <v>1599651.3012038928</v>
      </c>
      <c r="F23" s="231">
        <f>Yhteenveto[[#This Row],[Ikärakenne, laskennallinen kustannus]]+Yhteenveto[[#This Row],[Muut laskennalliset kustannukset ]]</f>
        <v>2761071.2912038928</v>
      </c>
      <c r="G23" s="450">
        <v>1625.87</v>
      </c>
      <c r="H23" s="17">
        <v>1482793.44</v>
      </c>
      <c r="I23" s="338">
        <f>Yhteenveto[[#This Row],[Laskennalliset kustannukset yhteensä]]-Yhteenveto[[#This Row],[Omarahoitusosuus, €]]</f>
        <v>1278277.8512038928</v>
      </c>
      <c r="J23" s="33">
        <f>Lisäosat!U24</f>
        <v>88359.338325775898</v>
      </c>
      <c r="K23" s="34">
        <f>'Muut lis_väh'!P21</f>
        <v>-282377.07859027619</v>
      </c>
      <c r="L23" s="231">
        <f>Yhteenveto[[#This Row],[Valtionosuus omarahoitusosuuden jälkeen (välisumma)]]+Yhteenveto[[#This Row],[Lisäosat yhteensä]]+Yhteenveto[[#This Row],[Valtionosuuteen tehtävät vähennykset ja lisäykset, netto]]</f>
        <v>1084260.1109393926</v>
      </c>
      <c r="M23" s="34">
        <f>'Verotuloihin perust tasaus'!N28</f>
        <v>322927.49236002343</v>
      </c>
      <c r="N23" s="302">
        <f>SUM(Yhteenveto[[#This Row],[Valtionosuus ennen verotuloihin perustuvaa valtionosuuden tasausta]]+Yhteenveto[[#This Row],[Verotuloihin perustuva valtionosuuden tasaus]])</f>
        <v>1407187.6032994161</v>
      </c>
      <c r="O23" s="241">
        <f>Verokorvaukset!H21</f>
        <v>121972.54051174872</v>
      </c>
      <c r="P23" s="371">
        <f>SUM(Yhteenveto[[#This Row],[Kunnan  peruspalvelujen valtionosuus ]:[Veroperustemuutoksista johtuvien veromenetysten korvaus]])</f>
        <v>1529160.1438111649</v>
      </c>
      <c r="Q23" s="34">
        <f>Kotikuntakorvaus!F25</f>
        <v>-28349.920000000002</v>
      </c>
      <c r="R23" s="340">
        <f>+Yhteenveto[[#This Row],[Kunnan  peruspalvelujen valtionosuus ]]+Yhteenveto[[#This Row],[Veroperustemuutoksista johtuvien veromenetysten korvaus]]+Yhteenveto[[#This Row],[Kotikuntakorvaus, netto]]</f>
        <v>1500810.223811165</v>
      </c>
      <c r="S23" s="11"/>
      <c r="T23"/>
    </row>
    <row r="24" spans="1:20" ht="15" x14ac:dyDescent="0.25">
      <c r="A24" s="32">
        <v>74</v>
      </c>
      <c r="B24" s="13" t="s">
        <v>29</v>
      </c>
      <c r="C24" s="15">
        <v>975</v>
      </c>
      <c r="D24" s="15">
        <f>Ikärakenne[[#This Row],[Laskennalliset kustannukset, IKÄRAKENNE yhteensä, €]]</f>
        <v>1555355.19</v>
      </c>
      <c r="E24" s="15">
        <f>'Lask. kustannukset MUUT'!AD30</f>
        <v>592598.88646770816</v>
      </c>
      <c r="F24" s="231">
        <f>Yhteenveto[[#This Row],[Ikärakenne, laskennallinen kustannus]]+Yhteenveto[[#This Row],[Muut laskennalliset kustannukset ]]</f>
        <v>2147954.0764677082</v>
      </c>
      <c r="G24" s="450">
        <v>1625.87</v>
      </c>
      <c r="H24" s="17">
        <v>1585223.25</v>
      </c>
      <c r="I24" s="338">
        <f>Yhteenveto[[#This Row],[Laskennalliset kustannukset yhteensä]]-Yhteenveto[[#This Row],[Omarahoitusosuus, €]]</f>
        <v>562730.82646770822</v>
      </c>
      <c r="J24" s="33">
        <f>Lisäosat!U25</f>
        <v>175679.53123001993</v>
      </c>
      <c r="K24" s="34">
        <f>'Muut lis_väh'!P22</f>
        <v>95843.589331520838</v>
      </c>
      <c r="L24" s="231">
        <f>Yhteenveto[[#This Row],[Valtionosuus omarahoitusosuuden jälkeen (välisumma)]]+Yhteenveto[[#This Row],[Lisäosat yhteensä]]+Yhteenveto[[#This Row],[Valtionosuuteen tehtävät vähennykset ja lisäykset, netto]]</f>
        <v>834253.94702924893</v>
      </c>
      <c r="M24" s="34">
        <f>'Verotuloihin perust tasaus'!N29</f>
        <v>507369.78873816994</v>
      </c>
      <c r="N24" s="302">
        <f>SUM(Yhteenveto[[#This Row],[Valtionosuus ennen verotuloihin perustuvaa valtionosuuden tasausta]]+Yhteenveto[[#This Row],[Verotuloihin perustuva valtionosuuden tasaus]])</f>
        <v>1341623.735767419</v>
      </c>
      <c r="O24" s="241">
        <f>Verokorvaukset!H22</f>
        <v>230710.1753747192</v>
      </c>
      <c r="P24" s="371">
        <f>SUM(Yhteenveto[[#This Row],[Kunnan  peruspalvelujen valtionosuus ]:[Veroperustemuutoksista johtuvien veromenetysten korvaus]])</f>
        <v>1572333.9111421383</v>
      </c>
      <c r="Q24" s="34">
        <f>Kotikuntakorvaus!F26</f>
        <v>72646.670000000013</v>
      </c>
      <c r="R24" s="340">
        <f>+Yhteenveto[[#This Row],[Kunnan  peruspalvelujen valtionosuus ]]+Yhteenveto[[#This Row],[Veroperustemuutoksista johtuvien veromenetysten korvaus]]+Yhteenveto[[#This Row],[Kotikuntakorvaus, netto]]</f>
        <v>1644980.5811421382</v>
      </c>
      <c r="S24" s="11"/>
      <c r="T24"/>
    </row>
    <row r="25" spans="1:20" ht="15" x14ac:dyDescent="0.25">
      <c r="A25" s="32">
        <v>75</v>
      </c>
      <c r="B25" s="13" t="s">
        <v>30</v>
      </c>
      <c r="C25" s="15">
        <v>19113</v>
      </c>
      <c r="D25" s="15">
        <f>Ikärakenne[[#This Row],[Laskennalliset kustannukset, IKÄRAKENNE yhteensä, €]]</f>
        <v>26962331.059999999</v>
      </c>
      <c r="E25" s="15">
        <f>'Lask. kustannukset MUUT'!AD31</f>
        <v>7668982.7881911146</v>
      </c>
      <c r="F25" s="231">
        <f>Yhteenveto[[#This Row],[Ikärakenne, laskennallinen kustannus]]+Yhteenveto[[#This Row],[Muut laskennalliset kustannukset ]]</f>
        <v>34631313.848191112</v>
      </c>
      <c r="G25" s="450">
        <v>1625.87</v>
      </c>
      <c r="H25" s="17">
        <v>31075253.309999999</v>
      </c>
      <c r="I25" s="338">
        <f>Yhteenveto[[#This Row],[Laskennalliset kustannukset yhteensä]]-Yhteenveto[[#This Row],[Omarahoitusosuus, €]]</f>
        <v>3556060.5381911136</v>
      </c>
      <c r="J25" s="33">
        <f>Lisäosat!U26</f>
        <v>591899.66227117181</v>
      </c>
      <c r="K25" s="34">
        <f>'Muut lis_väh'!P23</f>
        <v>-6066502.954122846</v>
      </c>
      <c r="L25" s="231">
        <f>Yhteenveto[[#This Row],[Valtionosuus omarahoitusosuuden jälkeen (välisumma)]]+Yhteenveto[[#This Row],[Lisäosat yhteensä]]+Yhteenveto[[#This Row],[Valtionosuuteen tehtävät vähennykset ja lisäykset, netto]]</f>
        <v>-1918542.7536605606</v>
      </c>
      <c r="M25" s="34">
        <f>'Verotuloihin perust tasaus'!N30</f>
        <v>3382553.0237740749</v>
      </c>
      <c r="N25" s="302">
        <f>SUM(Yhteenveto[[#This Row],[Valtionosuus ennen verotuloihin perustuvaa valtionosuuden tasausta]]+Yhteenveto[[#This Row],[Verotuloihin perustuva valtionosuuden tasaus]])</f>
        <v>1464010.2701135143</v>
      </c>
      <c r="O25" s="241">
        <f>Verokorvaukset!H23</f>
        <v>1895776.1524227052</v>
      </c>
      <c r="P25" s="371">
        <f>SUM(Yhteenveto[[#This Row],[Kunnan  peruspalvelujen valtionosuus ]:[Veroperustemuutoksista johtuvien veromenetysten korvaus]])</f>
        <v>3359786.4225362195</v>
      </c>
      <c r="Q25" s="34">
        <f>Kotikuntakorvaus!F27</f>
        <v>52110.696700000088</v>
      </c>
      <c r="R25" s="340">
        <f>+Yhteenveto[[#This Row],[Kunnan  peruspalvelujen valtionosuus ]]+Yhteenveto[[#This Row],[Veroperustemuutoksista johtuvien veromenetysten korvaus]]+Yhteenveto[[#This Row],[Kotikuntakorvaus, netto]]</f>
        <v>3411897.1192362197</v>
      </c>
      <c r="S25" s="11"/>
      <c r="T25"/>
    </row>
    <row r="26" spans="1:20" ht="15" x14ac:dyDescent="0.25">
      <c r="A26" s="32">
        <v>77</v>
      </c>
      <c r="B26" s="13" t="s">
        <v>31</v>
      </c>
      <c r="C26" s="15">
        <v>4436</v>
      </c>
      <c r="D26" s="15">
        <f>Ikärakenne[[#This Row],[Laskennalliset kustannukset, IKÄRAKENNE yhteensä, €]]</f>
        <v>6611176.9499999993</v>
      </c>
      <c r="E26" s="15">
        <f>'Lask. kustannukset MUUT'!AD32</f>
        <v>1518347.5734730652</v>
      </c>
      <c r="F26" s="231">
        <f>Yhteenveto[[#This Row],[Ikärakenne, laskennallinen kustannus]]+Yhteenveto[[#This Row],[Muut laskennalliset kustannukset ]]</f>
        <v>8129524.5234730644</v>
      </c>
      <c r="G26" s="450">
        <v>1625.87</v>
      </c>
      <c r="H26" s="17">
        <v>7212359.3199999994</v>
      </c>
      <c r="I26" s="338">
        <f>Yhteenveto[[#This Row],[Laskennalliset kustannukset yhteensä]]-Yhteenveto[[#This Row],[Omarahoitusosuus, €]]</f>
        <v>917165.20347306505</v>
      </c>
      <c r="J26" s="33">
        <f>Lisäosat!U27</f>
        <v>340479.13392347109</v>
      </c>
      <c r="K26" s="34">
        <f>'Muut lis_väh'!P24</f>
        <v>-818001.48391711549</v>
      </c>
      <c r="L26" s="231">
        <f>Yhteenveto[[#This Row],[Valtionosuus omarahoitusosuuden jälkeen (välisumma)]]+Yhteenveto[[#This Row],[Lisäosat yhteensä]]+Yhteenveto[[#This Row],[Valtionosuuteen tehtävät vähennykset ja lisäykset, netto]]</f>
        <v>439642.85347942053</v>
      </c>
      <c r="M26" s="34">
        <f>'Verotuloihin perust tasaus'!N31</f>
        <v>2356871.0478046807</v>
      </c>
      <c r="N26" s="302">
        <f>SUM(Yhteenveto[[#This Row],[Valtionosuus ennen verotuloihin perustuvaa valtionosuuden tasausta]]+Yhteenveto[[#This Row],[Verotuloihin perustuva valtionosuuden tasaus]])</f>
        <v>2796513.9012841014</v>
      </c>
      <c r="O26" s="241">
        <f>Verokorvaukset!H24</f>
        <v>827164.07557640132</v>
      </c>
      <c r="P26" s="371">
        <f>SUM(Yhteenveto[[#This Row],[Kunnan  peruspalvelujen valtionosuus ]:[Veroperustemuutoksista johtuvien veromenetysten korvaus]])</f>
        <v>3623677.9768605027</v>
      </c>
      <c r="Q26" s="34">
        <f>Kotikuntakorvaus!F28</f>
        <v>14706.521000000022</v>
      </c>
      <c r="R26" s="340">
        <f>+Yhteenveto[[#This Row],[Kunnan  peruspalvelujen valtionosuus ]]+Yhteenveto[[#This Row],[Veroperustemuutoksista johtuvien veromenetysten korvaus]]+Yhteenveto[[#This Row],[Kotikuntakorvaus, netto]]</f>
        <v>3638384.4978605029</v>
      </c>
      <c r="S26" s="11"/>
      <c r="T26"/>
    </row>
    <row r="27" spans="1:20" ht="15" x14ac:dyDescent="0.25">
      <c r="A27" s="32">
        <v>78</v>
      </c>
      <c r="B27" s="13" t="s">
        <v>32</v>
      </c>
      <c r="C27" s="15">
        <v>7620</v>
      </c>
      <c r="D27" s="15">
        <f>Ikärakenne[[#This Row],[Laskennalliset kustannukset, IKÄRAKENNE yhteensä, €]]</f>
        <v>9710236.4199999999</v>
      </c>
      <c r="E27" s="15">
        <f>'Lask. kustannukset MUUT'!AD33</f>
        <v>3658288.7827363675</v>
      </c>
      <c r="F27" s="231">
        <f>Yhteenveto[[#This Row],[Ikärakenne, laskennallinen kustannus]]+Yhteenveto[[#This Row],[Muut laskennalliset kustannukset ]]</f>
        <v>13368525.202736367</v>
      </c>
      <c r="G27" s="450">
        <v>1625.87</v>
      </c>
      <c r="H27" s="17">
        <v>12389129.399999999</v>
      </c>
      <c r="I27" s="338">
        <f>Yhteenveto[[#This Row],[Laskennalliset kustannukset yhteensä]]-Yhteenveto[[#This Row],[Omarahoitusosuus, €]]</f>
        <v>979395.80273636803</v>
      </c>
      <c r="J27" s="33">
        <f>Lisäosat!U28</f>
        <v>796267.2391561293</v>
      </c>
      <c r="K27" s="34">
        <f>'Muut lis_väh'!P25</f>
        <v>-3395292.8771464997</v>
      </c>
      <c r="L27" s="231">
        <f>Yhteenveto[[#This Row],[Valtionosuus omarahoitusosuuden jälkeen (välisumma)]]+Yhteenveto[[#This Row],[Lisäosat yhteensä]]+Yhteenveto[[#This Row],[Valtionosuuteen tehtävät vähennykset ja lisäykset, netto]]</f>
        <v>-1619629.8352540024</v>
      </c>
      <c r="M27" s="34">
        <f>'Verotuloihin perust tasaus'!N32</f>
        <v>-13193.714203201211</v>
      </c>
      <c r="N27" s="302">
        <f>SUM(Yhteenveto[[#This Row],[Valtionosuus ennen verotuloihin perustuvaa valtionosuuden tasausta]]+Yhteenveto[[#This Row],[Verotuloihin perustuva valtionosuuden tasaus]])</f>
        <v>-1632823.5494572036</v>
      </c>
      <c r="O27" s="241">
        <f>Verokorvaukset!H25</f>
        <v>746720.52387701487</v>
      </c>
      <c r="P27" s="371">
        <f>SUM(Yhteenveto[[#This Row],[Kunnan  peruspalvelujen valtionosuus ]:[Veroperustemuutoksista johtuvien veromenetysten korvaus]])</f>
        <v>-886103.02558018873</v>
      </c>
      <c r="Q27" s="34">
        <f>Kotikuntakorvaus!F29</f>
        <v>37209.26999999999</v>
      </c>
      <c r="R27" s="340">
        <f>+Yhteenveto[[#This Row],[Kunnan  peruspalvelujen valtionosuus ]]+Yhteenveto[[#This Row],[Veroperustemuutoksista johtuvien veromenetysten korvaus]]+Yhteenveto[[#This Row],[Kotikuntakorvaus, netto]]</f>
        <v>-848893.75558018871</v>
      </c>
      <c r="S27" s="11"/>
      <c r="T27"/>
    </row>
    <row r="28" spans="1:20" ht="15" x14ac:dyDescent="0.25">
      <c r="A28" s="32">
        <v>79</v>
      </c>
      <c r="B28" s="13" t="s">
        <v>33</v>
      </c>
      <c r="C28" s="15">
        <v>6565</v>
      </c>
      <c r="D28" s="15">
        <f>Ikärakenne[[#This Row],[Laskennalliset kustannukset, IKÄRAKENNE yhteensä, €]]</f>
        <v>9967935.3900000006</v>
      </c>
      <c r="E28" s="15">
        <f>'Lask. kustannukset MUUT'!AD34</f>
        <v>2026742.9821270329</v>
      </c>
      <c r="F28" s="231">
        <f>Yhteenveto[[#This Row],[Ikärakenne, laskennallinen kustannus]]+Yhteenveto[[#This Row],[Muut laskennalliset kustannukset ]]</f>
        <v>11994678.372127034</v>
      </c>
      <c r="G28" s="450">
        <v>1625.87</v>
      </c>
      <c r="H28" s="17">
        <v>10673836.549999999</v>
      </c>
      <c r="I28" s="338">
        <f>Yhteenveto[[#This Row],[Laskennalliset kustannukset yhteensä]]-Yhteenveto[[#This Row],[Omarahoitusosuus, €]]</f>
        <v>1320841.8221270349</v>
      </c>
      <c r="J28" s="33">
        <f>Lisäosat!U29</f>
        <v>255321.24463624769</v>
      </c>
      <c r="K28" s="34">
        <f>'Muut lis_väh'!P26</f>
        <v>-2193188.8285648022</v>
      </c>
      <c r="L28" s="231">
        <f>Yhteenveto[[#This Row],[Valtionosuus omarahoitusosuuden jälkeen (välisumma)]]+Yhteenveto[[#This Row],[Lisäosat yhteensä]]+Yhteenveto[[#This Row],[Valtionosuuteen tehtävät vähennykset ja lisäykset, netto]]</f>
        <v>-617025.76180151966</v>
      </c>
      <c r="M28" s="34">
        <f>'Verotuloihin perust tasaus'!N33</f>
        <v>-366471.78247440537</v>
      </c>
      <c r="N28" s="302">
        <f>SUM(Yhteenveto[[#This Row],[Valtionosuus ennen verotuloihin perustuvaa valtionosuuden tasausta]]+Yhteenveto[[#This Row],[Verotuloihin perustuva valtionosuuden tasaus]])</f>
        <v>-983497.54427592503</v>
      </c>
      <c r="O28" s="241">
        <f>Verokorvaukset!H26</f>
        <v>696744.19272310613</v>
      </c>
      <c r="P28" s="371">
        <f>SUM(Yhteenveto[[#This Row],[Kunnan  peruspalvelujen valtionosuus ]:[Veroperustemuutoksista johtuvien veromenetysten korvaus]])</f>
        <v>-286753.3515528189</v>
      </c>
      <c r="Q28" s="34">
        <f>Kotikuntakorvaus!F30</f>
        <v>49700.953500000003</v>
      </c>
      <c r="R28" s="340">
        <f>+Yhteenveto[[#This Row],[Kunnan  peruspalvelujen valtionosuus ]]+Yhteenveto[[#This Row],[Veroperustemuutoksista johtuvien veromenetysten korvaus]]+Yhteenveto[[#This Row],[Kotikuntakorvaus, netto]]</f>
        <v>-237052.3980528189</v>
      </c>
      <c r="S28" s="11"/>
      <c r="T28"/>
    </row>
    <row r="29" spans="1:20" ht="15" x14ac:dyDescent="0.25">
      <c r="A29" s="32">
        <v>81</v>
      </c>
      <c r="B29" s="13" t="s">
        <v>34</v>
      </c>
      <c r="C29" s="15">
        <v>2401</v>
      </c>
      <c r="D29" s="15">
        <f>Ikärakenne[[#This Row],[Laskennalliset kustannukset, IKÄRAKENNE yhteensä, €]]</f>
        <v>2655458.67</v>
      </c>
      <c r="E29" s="15">
        <f>'Lask. kustannukset MUUT'!AD35</f>
        <v>1098010.707446276</v>
      </c>
      <c r="F29" s="231">
        <f>Yhteenveto[[#This Row],[Ikärakenne, laskennallinen kustannus]]+Yhteenveto[[#This Row],[Muut laskennalliset kustannukset ]]</f>
        <v>3753469.3774462761</v>
      </c>
      <c r="G29" s="450">
        <v>1625.87</v>
      </c>
      <c r="H29" s="17">
        <v>3903713.8699999996</v>
      </c>
      <c r="I29" s="338">
        <f>Yhteenveto[[#This Row],[Laskennalliset kustannukset yhteensä]]-Yhteenveto[[#This Row],[Omarahoitusosuus, €]]</f>
        <v>-150244.49255372351</v>
      </c>
      <c r="J29" s="33">
        <f>Lisäosat!U30</f>
        <v>329489.98369536811</v>
      </c>
      <c r="K29" s="34">
        <f>'Muut lis_väh'!P27</f>
        <v>-322912.03300869674</v>
      </c>
      <c r="L29" s="231">
        <f>Yhteenveto[[#This Row],[Valtionosuus omarahoitusosuuden jälkeen (välisumma)]]+Yhteenveto[[#This Row],[Lisäosat yhteensä]]+Yhteenveto[[#This Row],[Valtionosuuteen tehtävät vähennykset ja lisäykset, netto]]</f>
        <v>-143666.54186705215</v>
      </c>
      <c r="M29" s="34">
        <f>'Verotuloihin perust tasaus'!N34</f>
        <v>312247.77564210194</v>
      </c>
      <c r="N29" s="302">
        <f>SUM(Yhteenveto[[#This Row],[Valtionosuus ennen verotuloihin perustuvaa valtionosuuden tasausta]]+Yhteenveto[[#This Row],[Verotuloihin perustuva valtionosuuden tasaus]])</f>
        <v>168581.2337750498</v>
      </c>
      <c r="O29" s="241">
        <f>Verokorvaukset!H27</f>
        <v>510959.3274960086</v>
      </c>
      <c r="P29" s="371">
        <f>SUM(Yhteenveto[[#This Row],[Kunnan  peruspalvelujen valtionosuus ]:[Veroperustemuutoksista johtuvien veromenetysten korvaus]])</f>
        <v>679540.5612710584</v>
      </c>
      <c r="Q29" s="34">
        <f>Kotikuntakorvaus!F31</f>
        <v>-171871.38999999998</v>
      </c>
      <c r="R29" s="340">
        <f>+Yhteenveto[[#This Row],[Kunnan  peruspalvelujen valtionosuus ]]+Yhteenveto[[#This Row],[Veroperustemuutoksista johtuvien veromenetysten korvaus]]+Yhteenveto[[#This Row],[Kotikuntakorvaus, netto]]</f>
        <v>507669.17127105838</v>
      </c>
      <c r="S29" s="11"/>
      <c r="T29"/>
    </row>
    <row r="30" spans="1:20" ht="15" x14ac:dyDescent="0.25">
      <c r="A30" s="32">
        <v>82</v>
      </c>
      <c r="B30" s="36" t="s">
        <v>35</v>
      </c>
      <c r="C30" s="15">
        <v>9346</v>
      </c>
      <c r="D30" s="15">
        <f>Ikärakenne[[#This Row],[Laskennalliset kustannukset, IKÄRAKENNE yhteensä, €]]</f>
        <v>17165818.379999999</v>
      </c>
      <c r="E30" s="15">
        <f>'Lask. kustannukset MUUT'!AD36</f>
        <v>1828105.6538932344</v>
      </c>
      <c r="F30" s="231">
        <f>Yhteenveto[[#This Row],[Ikärakenne, laskennallinen kustannus]]+Yhteenveto[[#This Row],[Muut laskennalliset kustannukset ]]</f>
        <v>18993924.033893235</v>
      </c>
      <c r="G30" s="450">
        <v>1625.87</v>
      </c>
      <c r="H30" s="17">
        <v>15195381.02</v>
      </c>
      <c r="I30" s="338">
        <f>Yhteenveto[[#This Row],[Laskennalliset kustannukset yhteensä]]-Yhteenveto[[#This Row],[Omarahoitusosuus, €]]</f>
        <v>3798543.0138932355</v>
      </c>
      <c r="J30" s="33">
        <f>Lisäosat!U31</f>
        <v>288801.32900319732</v>
      </c>
      <c r="K30" s="34">
        <f>'Muut lis_väh'!P28</f>
        <v>-748151.48124597059</v>
      </c>
      <c r="L30" s="231">
        <f>Yhteenveto[[#This Row],[Valtionosuus omarahoitusosuuden jälkeen (välisumma)]]+Yhteenveto[[#This Row],[Lisäosat yhteensä]]+Yhteenveto[[#This Row],[Valtionosuuteen tehtävät vähennykset ja lisäykset, netto]]</f>
        <v>3339192.8616504623</v>
      </c>
      <c r="M30" s="34">
        <f>'Verotuloihin perust tasaus'!N35</f>
        <v>1691499.4462920604</v>
      </c>
      <c r="N30" s="302">
        <f>SUM(Yhteenveto[[#This Row],[Valtionosuus ennen verotuloihin perustuvaa valtionosuuden tasausta]]+Yhteenveto[[#This Row],[Verotuloihin perustuva valtionosuuden tasaus]])</f>
        <v>5030692.3079425227</v>
      </c>
      <c r="O30" s="241">
        <f>Verokorvaukset!H28</f>
        <v>810240.87739150797</v>
      </c>
      <c r="P30" s="371">
        <f>SUM(Yhteenveto[[#This Row],[Kunnan  peruspalvelujen valtionosuus ]:[Veroperustemuutoksista johtuvien veromenetysten korvaus]])</f>
        <v>5840933.1853340305</v>
      </c>
      <c r="Q30" s="34">
        <f>Kotikuntakorvaus!F32</f>
        <v>761.9041000000143</v>
      </c>
      <c r="R30" s="340">
        <f>+Yhteenveto[[#This Row],[Kunnan  peruspalvelujen valtionosuus ]]+Yhteenveto[[#This Row],[Veroperustemuutoksista johtuvien veromenetysten korvaus]]+Yhteenveto[[#This Row],[Kotikuntakorvaus, netto]]</f>
        <v>5841695.0894340305</v>
      </c>
      <c r="S30" s="11"/>
      <c r="T30"/>
    </row>
    <row r="31" spans="1:20" ht="15" x14ac:dyDescent="0.25">
      <c r="A31" s="32">
        <v>86</v>
      </c>
      <c r="B31" s="13" t="s">
        <v>36</v>
      </c>
      <c r="C31" s="15">
        <v>7862</v>
      </c>
      <c r="D31" s="15">
        <f>Ikärakenne[[#This Row],[Laskennalliset kustannukset, IKÄRAKENNE yhteensä, €]]</f>
        <v>13870979.660000002</v>
      </c>
      <c r="E31" s="15">
        <f>'Lask. kustannukset MUUT'!AD37</f>
        <v>1957581.7839833884</v>
      </c>
      <c r="F31" s="231">
        <f>Yhteenveto[[#This Row],[Ikärakenne, laskennallinen kustannus]]+Yhteenveto[[#This Row],[Muut laskennalliset kustannukset ]]</f>
        <v>15828561.443983391</v>
      </c>
      <c r="G31" s="450">
        <v>1625.87</v>
      </c>
      <c r="H31" s="17">
        <v>12782589.939999999</v>
      </c>
      <c r="I31" s="338">
        <f>Yhteenveto[[#This Row],[Laskennalliset kustannukset yhteensä]]-Yhteenveto[[#This Row],[Omarahoitusosuus, €]]</f>
        <v>3045971.5039833914</v>
      </c>
      <c r="J31" s="33">
        <f>Lisäosat!U32</f>
        <v>218951.51806152167</v>
      </c>
      <c r="K31" s="34">
        <f>'Muut lis_väh'!P29</f>
        <v>-1059294.733573318</v>
      </c>
      <c r="L31" s="231">
        <f>Yhteenveto[[#This Row],[Valtionosuus omarahoitusosuuden jälkeen (välisumma)]]+Yhteenveto[[#This Row],[Lisäosat yhteensä]]+Yhteenveto[[#This Row],[Valtionosuuteen tehtävät vähennykset ja lisäykset, netto]]</f>
        <v>2205628.2884715949</v>
      </c>
      <c r="M31" s="34">
        <f>'Verotuloihin perust tasaus'!N36</f>
        <v>2525132.6846214635</v>
      </c>
      <c r="N31" s="302">
        <f>SUM(Yhteenveto[[#This Row],[Valtionosuus ennen verotuloihin perustuvaa valtionosuuden tasausta]]+Yhteenveto[[#This Row],[Verotuloihin perustuva valtionosuuden tasaus]])</f>
        <v>4730760.9730930589</v>
      </c>
      <c r="O31" s="241">
        <f>Verokorvaukset!H29</f>
        <v>845455.96821162337</v>
      </c>
      <c r="P31" s="371">
        <f>SUM(Yhteenveto[[#This Row],[Kunnan  peruspalvelujen valtionosuus ]:[Veroperustemuutoksista johtuvien veromenetysten korvaus]])</f>
        <v>5576216.9413046818</v>
      </c>
      <c r="Q31" s="34">
        <f>Kotikuntakorvaus!F33</f>
        <v>23211.49700000009</v>
      </c>
      <c r="R31" s="340">
        <f>+Yhteenveto[[#This Row],[Kunnan  peruspalvelujen valtionosuus ]]+Yhteenveto[[#This Row],[Veroperustemuutoksista johtuvien veromenetysten korvaus]]+Yhteenveto[[#This Row],[Kotikuntakorvaus, netto]]</f>
        <v>5599428.4383046823</v>
      </c>
      <c r="S31" s="11"/>
      <c r="T31"/>
    </row>
    <row r="32" spans="1:20" ht="15" x14ac:dyDescent="0.25">
      <c r="A32" s="32">
        <v>90</v>
      </c>
      <c r="B32" s="13" t="s">
        <v>37</v>
      </c>
      <c r="C32" s="15">
        <v>2888</v>
      </c>
      <c r="D32" s="15">
        <f>Ikärakenne[[#This Row],[Laskennalliset kustannukset, IKÄRAKENNE yhteensä, €]]</f>
        <v>3041755.0300000003</v>
      </c>
      <c r="E32" s="15">
        <f>'Lask. kustannukset MUUT'!AD38</f>
        <v>1785846.4572778747</v>
      </c>
      <c r="F32" s="231">
        <f>Yhteenveto[[#This Row],[Ikärakenne, laskennallinen kustannus]]+Yhteenveto[[#This Row],[Muut laskennalliset kustannukset ]]</f>
        <v>4827601.4872778747</v>
      </c>
      <c r="G32" s="450">
        <v>1625.87</v>
      </c>
      <c r="H32" s="17">
        <v>4695512.5599999996</v>
      </c>
      <c r="I32" s="338">
        <f>Yhteenveto[[#This Row],[Laskennalliset kustannukset yhteensä]]-Yhteenveto[[#This Row],[Omarahoitusosuus, €]]</f>
        <v>132088.92727787513</v>
      </c>
      <c r="J32" s="33">
        <f>Lisäosat!U33</f>
        <v>1112323.8277112546</v>
      </c>
      <c r="K32" s="34">
        <f>'Muut lis_väh'!P30</f>
        <v>-1631910.3667578343</v>
      </c>
      <c r="L32" s="231">
        <f>Yhteenveto[[#This Row],[Valtionosuus omarahoitusosuuden jälkeen (välisumma)]]+Yhteenveto[[#This Row],[Lisäosat yhteensä]]+Yhteenveto[[#This Row],[Valtionosuuteen tehtävät vähennykset ja lisäykset, netto]]</f>
        <v>-387497.61176870461</v>
      </c>
      <c r="M32" s="34">
        <f>'Verotuloihin perust tasaus'!N37</f>
        <v>1011248.0372893112</v>
      </c>
      <c r="N32" s="302">
        <f>SUM(Yhteenveto[[#This Row],[Valtionosuus ennen verotuloihin perustuvaa valtionosuuden tasausta]]+Yhteenveto[[#This Row],[Verotuloihin perustuva valtionosuuden tasaus]])</f>
        <v>623750.42552060657</v>
      </c>
      <c r="O32" s="241">
        <f>Verokorvaukset!H30</f>
        <v>577028.05775520788</v>
      </c>
      <c r="P32" s="371">
        <f>SUM(Yhteenveto[[#This Row],[Kunnan  peruspalvelujen valtionosuus ]:[Veroperustemuutoksista johtuvien veromenetysten korvaus]])</f>
        <v>1200778.4832758144</v>
      </c>
      <c r="Q32" s="34">
        <f>Kotikuntakorvaus!F34</f>
        <v>-26578.050000000003</v>
      </c>
      <c r="R32" s="340">
        <f>+Yhteenveto[[#This Row],[Kunnan  peruspalvelujen valtionosuus ]]+Yhteenveto[[#This Row],[Veroperustemuutoksista johtuvien veromenetysten korvaus]]+Yhteenveto[[#This Row],[Kotikuntakorvaus, netto]]</f>
        <v>1174200.4332758144</v>
      </c>
      <c r="S32" s="11"/>
      <c r="T32"/>
    </row>
    <row r="33" spans="1:20" ht="15" x14ac:dyDescent="0.25">
      <c r="A33" s="32">
        <v>91</v>
      </c>
      <c r="B33" s="13" t="s">
        <v>38</v>
      </c>
      <c r="C33" s="15">
        <v>694392</v>
      </c>
      <c r="D33" s="15">
        <f>Ikärakenne[[#This Row],[Laskennalliset kustannukset, IKÄRAKENNE yhteensä, €]]</f>
        <v>1126076113.8699999</v>
      </c>
      <c r="E33" s="15">
        <f>'Lask. kustannukset MUUT'!AD39</f>
        <v>482099361.06557602</v>
      </c>
      <c r="F33" s="231">
        <f>Yhteenveto[[#This Row],[Ikärakenne, laskennallinen kustannus]]+Yhteenveto[[#This Row],[Muut laskennalliset kustannukset ]]</f>
        <v>1608175474.935576</v>
      </c>
      <c r="G33" s="450">
        <v>1625.87</v>
      </c>
      <c r="H33" s="17">
        <v>1128991121.04</v>
      </c>
      <c r="I33" s="338">
        <f>Yhteenveto[[#This Row],[Laskennalliset kustannukset yhteensä]]-Yhteenveto[[#This Row],[Omarahoitusosuus, €]]</f>
        <v>479184353.895576</v>
      </c>
      <c r="J33" s="33">
        <f>Lisäosat!U34</f>
        <v>41286886.931687854</v>
      </c>
      <c r="K33" s="34">
        <f>'Muut lis_väh'!P31</f>
        <v>-82814374.891340807</v>
      </c>
      <c r="L33" s="231">
        <f>Yhteenveto[[#This Row],[Valtionosuus omarahoitusosuuden jälkeen (välisumma)]]+Yhteenveto[[#This Row],[Lisäosat yhteensä]]+Yhteenveto[[#This Row],[Valtionosuuteen tehtävät vähennykset ja lisäykset, netto]]</f>
        <v>437656865.93592304</v>
      </c>
      <c r="M33" s="34">
        <f>'Verotuloihin perust tasaus'!N38</f>
        <v>-61643617.251973391</v>
      </c>
      <c r="N33" s="302">
        <f>SUM(Yhteenveto[[#This Row],[Valtionosuus ennen verotuloihin perustuvaa valtionosuuden tasausta]]+Yhteenveto[[#This Row],[Verotuloihin perustuva valtionosuuden tasaus]])</f>
        <v>376013248.68394965</v>
      </c>
      <c r="O33" s="241">
        <f>Verokorvaukset!H31</f>
        <v>78675041.429314524</v>
      </c>
      <c r="P33" s="371">
        <f>SUM(Yhteenveto[[#This Row],[Kunnan  peruspalvelujen valtionosuus ]:[Veroperustemuutoksista johtuvien veromenetysten korvaus]])</f>
        <v>454688290.1132642</v>
      </c>
      <c r="Q33" s="34">
        <f>Kotikuntakorvaus!F35</f>
        <v>-120780214.89490995</v>
      </c>
      <c r="R33" s="340">
        <f>+Yhteenveto[[#This Row],[Kunnan  peruspalvelujen valtionosuus ]]+Yhteenveto[[#This Row],[Veroperustemuutoksista johtuvien veromenetysten korvaus]]+Yhteenveto[[#This Row],[Kotikuntakorvaus, netto]]</f>
        <v>333908075.21835423</v>
      </c>
      <c r="S33" s="11"/>
      <c r="T33"/>
    </row>
    <row r="34" spans="1:20" ht="15" x14ac:dyDescent="0.25">
      <c r="A34" s="32">
        <v>92</v>
      </c>
      <c r="B34" s="13" t="s">
        <v>39</v>
      </c>
      <c r="C34" s="15">
        <v>252956</v>
      </c>
      <c r="D34" s="15">
        <f>Ikärakenne[[#This Row],[Laskennalliset kustannukset, IKÄRAKENNE yhteensä, €]]</f>
        <v>470016627.54000002</v>
      </c>
      <c r="E34" s="15">
        <f>'Lask. kustannukset MUUT'!AD40</f>
        <v>227700876.45240644</v>
      </c>
      <c r="F34" s="231">
        <f>Yhteenveto[[#This Row],[Ikärakenne, laskennallinen kustannus]]+Yhteenveto[[#This Row],[Muut laskennalliset kustannukset ]]</f>
        <v>697717503.99240649</v>
      </c>
      <c r="G34" s="450">
        <v>1625.87</v>
      </c>
      <c r="H34" s="17">
        <v>411273571.71999997</v>
      </c>
      <c r="I34" s="338">
        <f>Yhteenveto[[#This Row],[Laskennalliset kustannukset yhteensä]]-Yhteenveto[[#This Row],[Omarahoitusosuus, €]]</f>
        <v>286443932.27240652</v>
      </c>
      <c r="J34" s="33">
        <f>Lisäosat!U35</f>
        <v>13342529.794116214</v>
      </c>
      <c r="K34" s="34">
        <f>'Muut lis_väh'!P32</f>
        <v>-81593170.37483573</v>
      </c>
      <c r="L34" s="231">
        <f>Yhteenveto[[#This Row],[Valtionosuus omarahoitusosuuden jälkeen (välisumma)]]+Yhteenveto[[#This Row],[Lisäosat yhteensä]]+Yhteenveto[[#This Row],[Valtionosuuteen tehtävät vähennykset ja lisäykset, netto]]</f>
        <v>218193291.69168699</v>
      </c>
      <c r="M34" s="34">
        <f>'Verotuloihin perust tasaus'!N39</f>
        <v>-2301933.2647546101</v>
      </c>
      <c r="N34" s="302">
        <f>SUM(Yhteenveto[[#This Row],[Valtionosuus ennen verotuloihin perustuvaa valtionosuuden tasausta]]+Yhteenveto[[#This Row],[Verotuloihin perustuva valtionosuuden tasaus]])</f>
        <v>215891358.42693236</v>
      </c>
      <c r="O34" s="241">
        <f>Verokorvaukset!H32</f>
        <v>22154334.046377413</v>
      </c>
      <c r="P34" s="371">
        <f>SUM(Yhteenveto[[#This Row],[Kunnan  peruspalvelujen valtionosuus ]:[Veroperustemuutoksista johtuvien veromenetysten korvaus]])</f>
        <v>238045692.47330979</v>
      </c>
      <c r="Q34" s="34">
        <f>Kotikuntakorvaus!F36</f>
        <v>-7508717.286319999</v>
      </c>
      <c r="R34" s="340">
        <f>+Yhteenveto[[#This Row],[Kunnan  peruspalvelujen valtionosuus ]]+Yhteenveto[[#This Row],[Veroperustemuutoksista johtuvien veromenetysten korvaus]]+Yhteenveto[[#This Row],[Kotikuntakorvaus, netto]]</f>
        <v>230536975.18698978</v>
      </c>
      <c r="S34" s="11"/>
      <c r="T34"/>
    </row>
    <row r="35" spans="1:20" ht="15" x14ac:dyDescent="0.25">
      <c r="A35" s="32">
        <v>97</v>
      </c>
      <c r="B35" s="13" t="s">
        <v>40</v>
      </c>
      <c r="C35" s="15">
        <v>2023</v>
      </c>
      <c r="D35" s="15">
        <f>Ikärakenne[[#This Row],[Laskennalliset kustannukset, IKÄRAKENNE yhteensä, €]]</f>
        <v>2381859.3899999997</v>
      </c>
      <c r="E35" s="15">
        <f>'Lask. kustannukset MUUT'!AD41</f>
        <v>1372876.7918240479</v>
      </c>
      <c r="F35" s="231">
        <f>Yhteenveto[[#This Row],[Ikärakenne, laskennallinen kustannus]]+Yhteenveto[[#This Row],[Muut laskennalliset kustannukset ]]</f>
        <v>3754736.1818240476</v>
      </c>
      <c r="G35" s="450">
        <v>1625.87</v>
      </c>
      <c r="H35" s="17">
        <v>3289135.01</v>
      </c>
      <c r="I35" s="338">
        <f>Yhteenveto[[#This Row],[Laskennalliset kustannukset yhteensä]]-Yhteenveto[[#This Row],[Omarahoitusosuus, €]]</f>
        <v>465601.17182404781</v>
      </c>
      <c r="J35" s="33">
        <f>Lisäosat!U36</f>
        <v>173745.79464306138</v>
      </c>
      <c r="K35" s="34">
        <f>'Muut lis_väh'!P33</f>
        <v>-519886.26888669003</v>
      </c>
      <c r="L35" s="231">
        <f>Yhteenveto[[#This Row],[Valtionosuus omarahoitusosuuden jälkeen (välisumma)]]+Yhteenveto[[#This Row],[Lisäosat yhteensä]]+Yhteenveto[[#This Row],[Valtionosuuteen tehtävät vähennykset ja lisäykset, netto]]</f>
        <v>119460.69758041913</v>
      </c>
      <c r="M35" s="34">
        <f>'Verotuloihin perust tasaus'!N40</f>
        <v>223005.66632197957</v>
      </c>
      <c r="N35" s="302">
        <f>SUM(Yhteenveto[[#This Row],[Valtionosuus ennen verotuloihin perustuvaa valtionosuuden tasausta]]+Yhteenveto[[#This Row],[Verotuloihin perustuva valtionosuuden tasaus]])</f>
        <v>342466.36390239873</v>
      </c>
      <c r="O35" s="241">
        <f>Verokorvaukset!H33</f>
        <v>387641.69736826333</v>
      </c>
      <c r="P35" s="371">
        <f>SUM(Yhteenveto[[#This Row],[Kunnan  peruspalvelujen valtionosuus ]:[Veroperustemuutoksista johtuvien veromenetysten korvaus]])</f>
        <v>730108.06127066212</v>
      </c>
      <c r="Q35" s="34">
        <f>Kotikuntakorvaus!F37</f>
        <v>13785.148599999986</v>
      </c>
      <c r="R35" s="340">
        <f>+Yhteenveto[[#This Row],[Kunnan  peruspalvelujen valtionosuus ]]+Yhteenveto[[#This Row],[Veroperustemuutoksista johtuvien veromenetysten korvaus]]+Yhteenveto[[#This Row],[Kotikuntakorvaus, netto]]</f>
        <v>743893.20987066207</v>
      </c>
      <c r="S35" s="11"/>
      <c r="T35"/>
    </row>
    <row r="36" spans="1:20" ht="15" x14ac:dyDescent="0.25">
      <c r="A36" s="32">
        <v>98</v>
      </c>
      <c r="B36" s="13" t="s">
        <v>41</v>
      </c>
      <c r="C36" s="15">
        <v>22775</v>
      </c>
      <c r="D36" s="15">
        <f>Ikärakenne[[#This Row],[Laskennalliset kustannukset, IKÄRAKENNE yhteensä, €]]</f>
        <v>41810186.960000001</v>
      </c>
      <c r="E36" s="15">
        <f>'Lask. kustannukset MUUT'!AD42</f>
        <v>5410684.2021971801</v>
      </c>
      <c r="F36" s="231">
        <f>Yhteenveto[[#This Row],[Ikärakenne, laskennallinen kustannus]]+Yhteenveto[[#This Row],[Muut laskennalliset kustannukset ]]</f>
        <v>47220871.16219718</v>
      </c>
      <c r="G36" s="450">
        <v>1625.87</v>
      </c>
      <c r="H36" s="17">
        <v>37029189.25</v>
      </c>
      <c r="I36" s="338">
        <f>Yhteenveto[[#This Row],[Laskennalliset kustannukset yhteensä]]-Yhteenveto[[#This Row],[Omarahoitusosuus, €]]</f>
        <v>10191681.91219718</v>
      </c>
      <c r="J36" s="33">
        <f>Lisäosat!U37</f>
        <v>685878.62159841263</v>
      </c>
      <c r="K36" s="34">
        <f>'Muut lis_väh'!P34</f>
        <v>3548174.7221988738</v>
      </c>
      <c r="L36" s="231">
        <f>Yhteenveto[[#This Row],[Valtionosuus omarahoitusosuuden jälkeen (välisumma)]]+Yhteenveto[[#This Row],[Lisäosat yhteensä]]+Yhteenveto[[#This Row],[Valtionosuuteen tehtävät vähennykset ja lisäykset, netto]]</f>
        <v>14425735.255994467</v>
      </c>
      <c r="M36" s="34">
        <f>'Verotuloihin perust tasaus'!N41</f>
        <v>6222024.5551939048</v>
      </c>
      <c r="N36" s="302">
        <f>SUM(Yhteenveto[[#This Row],[Valtionosuus ennen verotuloihin perustuvaa valtionosuuden tasausta]]+Yhteenveto[[#This Row],[Verotuloihin perustuva valtionosuuden tasaus]])</f>
        <v>20647759.81118837</v>
      </c>
      <c r="O36" s="241">
        <f>Verokorvaukset!H34</f>
        <v>2186172.5250291293</v>
      </c>
      <c r="P36" s="371">
        <f>SUM(Yhteenveto[[#This Row],[Kunnan  peruspalvelujen valtionosuus ]:[Veroperustemuutoksista johtuvien veromenetysten korvaus]])</f>
        <v>22833932.3362175</v>
      </c>
      <c r="Q36" s="34">
        <f>Kotikuntakorvaus!F38</f>
        <v>-2642868.1358999992</v>
      </c>
      <c r="R36" s="340">
        <f>+Yhteenveto[[#This Row],[Kunnan  peruspalvelujen valtionosuus ]]+Yhteenveto[[#This Row],[Veroperustemuutoksista johtuvien veromenetysten korvaus]]+Yhteenveto[[#This Row],[Kotikuntakorvaus, netto]]</f>
        <v>20191064.200317502</v>
      </c>
      <c r="S36" s="11"/>
      <c r="T36"/>
    </row>
    <row r="37" spans="1:20" ht="15" x14ac:dyDescent="0.25">
      <c r="A37" s="32">
        <v>102</v>
      </c>
      <c r="B37" s="13" t="s">
        <v>42</v>
      </c>
      <c r="C37" s="15">
        <v>9546</v>
      </c>
      <c r="D37" s="15">
        <f>Ikärakenne[[#This Row],[Laskennalliset kustannukset, IKÄRAKENNE yhteensä, €]]</f>
        <v>14677296.049999999</v>
      </c>
      <c r="E37" s="15">
        <f>'Lask. kustannukset MUUT'!AD43</f>
        <v>3022422.7584084333</v>
      </c>
      <c r="F37" s="231">
        <f>Yhteenveto[[#This Row],[Ikärakenne, laskennallinen kustannus]]+Yhteenveto[[#This Row],[Muut laskennalliset kustannukset ]]</f>
        <v>17699718.808408432</v>
      </c>
      <c r="G37" s="450">
        <v>1625.87</v>
      </c>
      <c r="H37" s="17">
        <v>15520555.02</v>
      </c>
      <c r="I37" s="338">
        <f>Yhteenveto[[#This Row],[Laskennalliset kustannukset yhteensä]]-Yhteenveto[[#This Row],[Omarahoitusosuus, €]]</f>
        <v>2179163.7884084322</v>
      </c>
      <c r="J37" s="33">
        <f>Lisäosat!U38</f>
        <v>321406.7372694427</v>
      </c>
      <c r="K37" s="34">
        <f>'Muut lis_väh'!P35</f>
        <v>-396155.52151854371</v>
      </c>
      <c r="L37" s="231">
        <f>Yhteenveto[[#This Row],[Valtionosuus omarahoitusosuuden jälkeen (välisumma)]]+Yhteenveto[[#This Row],[Lisäosat yhteensä]]+Yhteenveto[[#This Row],[Valtionosuuteen tehtävät vähennykset ja lisäykset, netto]]</f>
        <v>2104415.0041593309</v>
      </c>
      <c r="M37" s="34">
        <f>'Verotuloihin perust tasaus'!N42</f>
        <v>4287679.1048347885</v>
      </c>
      <c r="N37" s="302">
        <f>SUM(Yhteenveto[[#This Row],[Valtionosuus ennen verotuloihin perustuvaa valtionosuuden tasausta]]+Yhteenveto[[#This Row],[Verotuloihin perustuva valtionosuuden tasaus]])</f>
        <v>6392094.1089941189</v>
      </c>
      <c r="O37" s="241">
        <f>Verokorvaukset!H35</f>
        <v>1603853.6349376517</v>
      </c>
      <c r="P37" s="371">
        <f>SUM(Yhteenveto[[#This Row],[Kunnan  peruspalvelujen valtionosuus ]:[Veroperustemuutoksista johtuvien veromenetysten korvaus]])</f>
        <v>7995947.7439317703</v>
      </c>
      <c r="Q37" s="34">
        <f>Kotikuntakorvaus!F39</f>
        <v>191627.74049999999</v>
      </c>
      <c r="R37" s="340">
        <f>+Yhteenveto[[#This Row],[Kunnan  peruspalvelujen valtionosuus ]]+Yhteenveto[[#This Row],[Veroperustemuutoksista johtuvien veromenetysten korvaus]]+Yhteenveto[[#This Row],[Kotikuntakorvaus, netto]]</f>
        <v>8187575.4844317706</v>
      </c>
      <c r="S37" s="11"/>
      <c r="T37"/>
    </row>
    <row r="38" spans="1:20" ht="15" x14ac:dyDescent="0.25">
      <c r="A38" s="32">
        <v>103</v>
      </c>
      <c r="B38" s="13" t="s">
        <v>43</v>
      </c>
      <c r="C38" s="15">
        <v>2074</v>
      </c>
      <c r="D38" s="15">
        <f>Ikärakenne[[#This Row],[Laskennalliset kustannukset, IKÄRAKENNE yhteensä, €]]</f>
        <v>2884115.1300000004</v>
      </c>
      <c r="E38" s="15">
        <f>'Lask. kustannukset MUUT'!AD44</f>
        <v>578857.83871482802</v>
      </c>
      <c r="F38" s="231">
        <f>Yhteenveto[[#This Row],[Ikärakenne, laskennallinen kustannus]]+Yhteenveto[[#This Row],[Muut laskennalliset kustannukset ]]</f>
        <v>3462972.9687148286</v>
      </c>
      <c r="G38" s="450">
        <v>1625.87</v>
      </c>
      <c r="H38" s="17">
        <v>3372054.38</v>
      </c>
      <c r="I38" s="338">
        <f>Yhteenveto[[#This Row],[Laskennalliset kustannukset yhteensä]]-Yhteenveto[[#This Row],[Omarahoitusosuus, €]]</f>
        <v>90918.588714828715</v>
      </c>
      <c r="J38" s="33">
        <f>Lisäosat!U39</f>
        <v>52166.287563535523</v>
      </c>
      <c r="K38" s="34">
        <f>'Muut lis_väh'!P36</f>
        <v>-17412.353661732166</v>
      </c>
      <c r="L38" s="231">
        <f>Yhteenveto[[#This Row],[Valtionosuus omarahoitusosuuden jälkeen (välisumma)]]+Yhteenveto[[#This Row],[Lisäosat yhteensä]]+Yhteenveto[[#This Row],[Valtionosuuteen tehtävät vähennykset ja lisäykset, netto]]</f>
        <v>125672.52261663208</v>
      </c>
      <c r="M38" s="34">
        <f>'Verotuloihin perust tasaus'!N43</f>
        <v>1236016.6470177791</v>
      </c>
      <c r="N38" s="302">
        <f>SUM(Yhteenveto[[#This Row],[Valtionosuus ennen verotuloihin perustuvaa valtionosuuden tasausta]]+Yhteenveto[[#This Row],[Verotuloihin perustuva valtionosuuden tasaus]])</f>
        <v>1361689.1696344111</v>
      </c>
      <c r="O38" s="241">
        <f>Verokorvaukset!H36</f>
        <v>386388.56743422727</v>
      </c>
      <c r="P38" s="371">
        <f>SUM(Yhteenveto[[#This Row],[Kunnan  peruspalvelujen valtionosuus ]:[Veroperustemuutoksista johtuvien veromenetysten korvaus]])</f>
        <v>1748077.7370686384</v>
      </c>
      <c r="Q38" s="34">
        <f>Kotikuntakorvaus!F40</f>
        <v>47840.490000000027</v>
      </c>
      <c r="R38" s="340">
        <f>+Yhteenveto[[#This Row],[Kunnan  peruspalvelujen valtionosuus ]]+Yhteenveto[[#This Row],[Veroperustemuutoksista johtuvien veromenetysten korvaus]]+Yhteenveto[[#This Row],[Kotikuntakorvaus, netto]]</f>
        <v>1795918.2270686384</v>
      </c>
      <c r="S38" s="11"/>
      <c r="T38"/>
    </row>
    <row r="39" spans="1:20" ht="15" x14ac:dyDescent="0.25">
      <c r="A39" s="32">
        <v>105</v>
      </c>
      <c r="B39" s="13" t="s">
        <v>44</v>
      </c>
      <c r="C39" s="15">
        <v>1984</v>
      </c>
      <c r="D39" s="15">
        <f>Ikärakenne[[#This Row],[Laskennalliset kustannukset, IKÄRAKENNE yhteensä, €]]</f>
        <v>2019024.02</v>
      </c>
      <c r="E39" s="15">
        <f>'Lask. kustannukset MUUT'!AD45</f>
        <v>1644761.8891789829</v>
      </c>
      <c r="F39" s="231">
        <f>Yhteenveto[[#This Row],[Ikärakenne, laskennallinen kustannus]]+Yhteenveto[[#This Row],[Muut laskennalliset kustannukset ]]</f>
        <v>3663785.909178983</v>
      </c>
      <c r="G39" s="450">
        <v>1625.87</v>
      </c>
      <c r="H39" s="17">
        <v>3225726.0799999996</v>
      </c>
      <c r="I39" s="338">
        <f>Yhteenveto[[#This Row],[Laskennalliset kustannukset yhteensä]]-Yhteenveto[[#This Row],[Omarahoitusosuus, €]]</f>
        <v>438059.82917898335</v>
      </c>
      <c r="J39" s="33">
        <f>Lisäosat!U40</f>
        <v>777492.87289917318</v>
      </c>
      <c r="K39" s="34">
        <f>'Muut lis_väh'!P37</f>
        <v>531990.08175860159</v>
      </c>
      <c r="L39" s="231">
        <f>Yhteenveto[[#This Row],[Valtionosuus omarahoitusosuuden jälkeen (välisumma)]]+Yhteenveto[[#This Row],[Lisäosat yhteensä]]+Yhteenveto[[#This Row],[Valtionosuuteen tehtävät vähennykset ja lisäykset, netto]]</f>
        <v>1747542.7838367582</v>
      </c>
      <c r="M39" s="34">
        <f>'Verotuloihin perust tasaus'!N44</f>
        <v>937668.03595227434</v>
      </c>
      <c r="N39" s="302">
        <f>SUM(Yhteenveto[[#This Row],[Valtionosuus ennen verotuloihin perustuvaa valtionosuuden tasausta]]+Yhteenveto[[#This Row],[Verotuloihin perustuva valtionosuuden tasaus]])</f>
        <v>2685210.8197890325</v>
      </c>
      <c r="O39" s="241">
        <f>Verokorvaukset!H37</f>
        <v>402494.52904123266</v>
      </c>
      <c r="P39" s="371">
        <f>SUM(Yhteenveto[[#This Row],[Kunnan  peruspalvelujen valtionosuus ]:[Veroperustemuutoksista johtuvien veromenetysten korvaus]])</f>
        <v>3087705.348830265</v>
      </c>
      <c r="Q39" s="34">
        <f>Kotikuntakorvaus!F41</f>
        <v>-19490.57</v>
      </c>
      <c r="R39" s="340">
        <f>+Yhteenveto[[#This Row],[Kunnan  peruspalvelujen valtionosuus ]]+Yhteenveto[[#This Row],[Veroperustemuutoksista johtuvien veromenetysten korvaus]]+Yhteenveto[[#This Row],[Kotikuntakorvaus, netto]]</f>
        <v>3068214.7788302652</v>
      </c>
      <c r="S39" s="11"/>
      <c r="T39"/>
    </row>
    <row r="40" spans="1:20" ht="15" x14ac:dyDescent="0.25">
      <c r="A40" s="32">
        <v>106</v>
      </c>
      <c r="B40" s="13" t="s">
        <v>45</v>
      </c>
      <c r="C40" s="15">
        <v>47015</v>
      </c>
      <c r="D40" s="15">
        <f>Ikärakenne[[#This Row],[Laskennalliset kustannukset, IKÄRAKENNE yhteensä, €]]</f>
        <v>76686443.239999995</v>
      </c>
      <c r="E40" s="15">
        <f>'Lask. kustannukset MUUT'!AD46</f>
        <v>17826700.038961783</v>
      </c>
      <c r="F40" s="231">
        <f>Yhteenveto[[#This Row],[Ikärakenne, laskennallinen kustannus]]+Yhteenveto[[#This Row],[Muut laskennalliset kustannukset ]]</f>
        <v>94513143.278961778</v>
      </c>
      <c r="G40" s="450">
        <v>1625.87</v>
      </c>
      <c r="H40" s="17">
        <v>76440278.049999997</v>
      </c>
      <c r="I40" s="338">
        <f>Yhteenveto[[#This Row],[Laskennalliset kustannukset yhteensä]]-Yhteenveto[[#This Row],[Omarahoitusosuus, €]]</f>
        <v>18072865.228961781</v>
      </c>
      <c r="J40" s="33">
        <f>Lisäosat!U41</f>
        <v>1711512.7984836516</v>
      </c>
      <c r="K40" s="34">
        <f>'Muut lis_väh'!P38</f>
        <v>-7892047.1165989097</v>
      </c>
      <c r="L40" s="231">
        <f>Yhteenveto[[#This Row],[Valtionosuus omarahoitusosuuden jälkeen (välisumma)]]+Yhteenveto[[#This Row],[Lisäosat yhteensä]]+Yhteenveto[[#This Row],[Valtionosuuteen tehtävät vähennykset ja lisäykset, netto]]</f>
        <v>11892330.910846522</v>
      </c>
      <c r="M40" s="34">
        <f>'Verotuloihin perust tasaus'!N45</f>
        <v>-95516.644419205302</v>
      </c>
      <c r="N40" s="302">
        <f>SUM(Yhteenveto[[#This Row],[Valtionosuus ennen verotuloihin perustuvaa valtionosuuden tasausta]]+Yhteenveto[[#This Row],[Verotuloihin perustuva valtionosuuden tasaus]])</f>
        <v>11796814.266427318</v>
      </c>
      <c r="O40" s="241">
        <f>Verokorvaukset!H38</f>
        <v>4272925.1675023325</v>
      </c>
      <c r="P40" s="371">
        <f>SUM(Yhteenveto[[#This Row],[Kunnan  peruspalvelujen valtionosuus ]:[Veroperustemuutoksista johtuvien veromenetysten korvaus]])</f>
        <v>16069739.43392965</v>
      </c>
      <c r="Q40" s="34">
        <f>Kotikuntakorvaus!F42</f>
        <v>-226108.33070000005</v>
      </c>
      <c r="R40" s="340">
        <f>+Yhteenveto[[#This Row],[Kunnan  peruspalvelujen valtionosuus ]]+Yhteenveto[[#This Row],[Veroperustemuutoksista johtuvien veromenetysten korvaus]]+Yhteenveto[[#This Row],[Kotikuntakorvaus, netto]]</f>
        <v>15843631.103229649</v>
      </c>
      <c r="S40" s="11"/>
      <c r="T40"/>
    </row>
    <row r="41" spans="1:20" ht="15" x14ac:dyDescent="0.25">
      <c r="A41" s="32">
        <v>108</v>
      </c>
      <c r="B41" s="13" t="s">
        <v>46</v>
      </c>
      <c r="C41" s="15">
        <v>10249</v>
      </c>
      <c r="D41" s="15">
        <f>Ikärakenne[[#This Row],[Laskennalliset kustannukset, IKÄRAKENNE yhteensä, €]]</f>
        <v>18835159.440000001</v>
      </c>
      <c r="E41" s="15">
        <f>'Lask. kustannukset MUUT'!AD47</f>
        <v>2331773.8941576681</v>
      </c>
      <c r="F41" s="231">
        <f>Yhteenveto[[#This Row],[Ikärakenne, laskennallinen kustannus]]+Yhteenveto[[#This Row],[Muut laskennalliset kustannukset ]]</f>
        <v>21166933.334157668</v>
      </c>
      <c r="G41" s="450">
        <v>1625.87</v>
      </c>
      <c r="H41" s="17">
        <v>16663541.629999999</v>
      </c>
      <c r="I41" s="338">
        <f>Yhteenveto[[#This Row],[Laskennalliset kustannukset yhteensä]]-Yhteenveto[[#This Row],[Omarahoitusosuus, €]]</f>
        <v>4503391.7041576691</v>
      </c>
      <c r="J41" s="33">
        <f>Lisäosat!U42</f>
        <v>309660.91063289565</v>
      </c>
      <c r="K41" s="34">
        <f>'Muut lis_väh'!P39</f>
        <v>-254910.74994828453</v>
      </c>
      <c r="L41" s="231">
        <f>Yhteenveto[[#This Row],[Valtionosuus omarahoitusosuuden jälkeen (välisumma)]]+Yhteenveto[[#This Row],[Lisäosat yhteensä]]+Yhteenveto[[#This Row],[Valtionosuuteen tehtävät vähennykset ja lisäykset, netto]]</f>
        <v>4558141.8648422798</v>
      </c>
      <c r="M41" s="34">
        <f>'Verotuloihin perust tasaus'!N46</f>
        <v>6031115.2324966639</v>
      </c>
      <c r="N41" s="302">
        <f>SUM(Yhteenveto[[#This Row],[Valtionosuus ennen verotuloihin perustuvaa valtionosuuden tasausta]]+Yhteenveto[[#This Row],[Verotuloihin perustuva valtionosuuden tasaus]])</f>
        <v>10589257.097338945</v>
      </c>
      <c r="O41" s="241">
        <f>Verokorvaukset!H39</f>
        <v>1083750.3476558321</v>
      </c>
      <c r="P41" s="371">
        <f>SUM(Yhteenveto[[#This Row],[Kunnan  peruspalvelujen valtionosuus ]:[Veroperustemuutoksista johtuvien veromenetysten korvaus]])</f>
        <v>11673007.444994777</v>
      </c>
      <c r="Q41" s="34">
        <f>Kotikuntakorvaus!F43</f>
        <v>40664.416499999992</v>
      </c>
      <c r="R41" s="340">
        <f>+Yhteenveto[[#This Row],[Kunnan  peruspalvelujen valtionosuus ]]+Yhteenveto[[#This Row],[Veroperustemuutoksista johtuvien veromenetysten korvaus]]+Yhteenveto[[#This Row],[Kotikuntakorvaus, netto]]</f>
        <v>11713671.861494778</v>
      </c>
      <c r="S41" s="11"/>
      <c r="T41"/>
    </row>
    <row r="42" spans="1:20" ht="15" x14ac:dyDescent="0.25">
      <c r="A42" s="32">
        <v>109</v>
      </c>
      <c r="B42" s="36" t="s">
        <v>47</v>
      </c>
      <c r="C42" s="15">
        <v>68614</v>
      </c>
      <c r="D42" s="15">
        <f>Ikärakenne[[#This Row],[Laskennalliset kustannukset, IKÄRAKENNE yhteensä, €]]</f>
        <v>108138628.85999998</v>
      </c>
      <c r="E42" s="15">
        <f>'Lask. kustannukset MUUT'!AD48</f>
        <v>25038656.093249585</v>
      </c>
      <c r="F42" s="231">
        <f>Yhteenveto[[#This Row],[Ikärakenne, laskennallinen kustannus]]+Yhteenveto[[#This Row],[Muut laskennalliset kustannukset ]]</f>
        <v>133177284.95324957</v>
      </c>
      <c r="G42" s="450">
        <v>1625.87</v>
      </c>
      <c r="H42" s="17">
        <v>111557444.17999999</v>
      </c>
      <c r="I42" s="338">
        <f>Yhteenveto[[#This Row],[Laskennalliset kustannukset yhteensä]]-Yhteenveto[[#This Row],[Omarahoitusosuus, €]]</f>
        <v>21619840.773249581</v>
      </c>
      <c r="J42" s="33">
        <f>Lisäosat!U43</f>
        <v>2722916.4678217852</v>
      </c>
      <c r="K42" s="34">
        <f>'Muut lis_väh'!P40</f>
        <v>-9457437.3593865931</v>
      </c>
      <c r="L42" s="231">
        <f>Yhteenveto[[#This Row],[Valtionosuus omarahoitusosuuden jälkeen (välisumma)]]+Yhteenveto[[#This Row],[Lisäosat yhteensä]]+Yhteenveto[[#This Row],[Valtionosuuteen tehtävät vähennykset ja lisäykset, netto]]</f>
        <v>14885319.881684773</v>
      </c>
      <c r="M42" s="34">
        <f>'Verotuloihin perust tasaus'!N47</f>
        <v>6194066.8756153751</v>
      </c>
      <c r="N42" s="302">
        <f>SUM(Yhteenveto[[#This Row],[Valtionosuus ennen verotuloihin perustuvaa valtionosuuden tasausta]]+Yhteenveto[[#This Row],[Verotuloihin perustuva valtionosuuden tasaus]])</f>
        <v>21079386.757300146</v>
      </c>
      <c r="O42" s="241">
        <f>Verokorvaukset!H40</f>
        <v>7060784.4898369322</v>
      </c>
      <c r="P42" s="371">
        <f>SUM(Yhteenveto[[#This Row],[Kunnan  peruspalvelujen valtionosuus ]:[Veroperustemuutoksista johtuvien veromenetysten korvaus]])</f>
        <v>28140171.247137077</v>
      </c>
      <c r="Q42" s="34">
        <f>Kotikuntakorvaus!F44</f>
        <v>138188.14130000002</v>
      </c>
      <c r="R42" s="340">
        <f>+Yhteenveto[[#This Row],[Kunnan  peruspalvelujen valtionosuus ]]+Yhteenveto[[#This Row],[Veroperustemuutoksista johtuvien veromenetysten korvaus]]+Yhteenveto[[#This Row],[Kotikuntakorvaus, netto]]</f>
        <v>28278359.388437077</v>
      </c>
      <c r="S42" s="11"/>
      <c r="T42"/>
    </row>
    <row r="43" spans="1:20" ht="15" x14ac:dyDescent="0.25">
      <c r="A43" s="32">
        <v>111</v>
      </c>
      <c r="B43" s="36" t="s">
        <v>48</v>
      </c>
      <c r="C43" s="15">
        <v>17694</v>
      </c>
      <c r="D43" s="15">
        <f>Ikärakenne[[#This Row],[Laskennalliset kustannukset, IKÄRAKENNE yhteensä, €]]</f>
        <v>21129744.669999998</v>
      </c>
      <c r="E43" s="15">
        <f>'Lask. kustannukset MUUT'!AD49</f>
        <v>6683104.6590295834</v>
      </c>
      <c r="F43" s="231">
        <f>Yhteenveto[[#This Row],[Ikärakenne, laskennallinen kustannus]]+Yhteenveto[[#This Row],[Muut laskennalliset kustannukset ]]</f>
        <v>27812849.329029582</v>
      </c>
      <c r="G43" s="450">
        <v>1625.87</v>
      </c>
      <c r="H43" s="17">
        <v>28768143.779999997</v>
      </c>
      <c r="I43" s="338">
        <f>Yhteenveto[[#This Row],[Laskennalliset kustannukset yhteensä]]-Yhteenveto[[#This Row],[Omarahoitusosuus, €]]</f>
        <v>-955294.45097041503</v>
      </c>
      <c r="J43" s="33">
        <f>Lisäosat!U44</f>
        <v>631093.19601650396</v>
      </c>
      <c r="K43" s="34">
        <f>'Muut lis_väh'!P41</f>
        <v>3665511.2043991857</v>
      </c>
      <c r="L43" s="231">
        <f>Yhteenveto[[#This Row],[Valtionosuus omarahoitusosuuden jälkeen (välisumma)]]+Yhteenveto[[#This Row],[Lisäosat yhteensä]]+Yhteenveto[[#This Row],[Valtionosuuteen tehtävät vähennykset ja lisäykset, netto]]</f>
        <v>3341309.9494452747</v>
      </c>
      <c r="M43" s="34">
        <f>'Verotuloihin perust tasaus'!N48</f>
        <v>4855057.41189967</v>
      </c>
      <c r="N43" s="302">
        <f>SUM(Yhteenveto[[#This Row],[Valtionosuus ennen verotuloihin perustuvaa valtionosuuden tasausta]]+Yhteenveto[[#This Row],[Verotuloihin perustuva valtionosuuden tasaus]])</f>
        <v>8196367.3613449447</v>
      </c>
      <c r="O43" s="241">
        <f>Verokorvaukset!H41</f>
        <v>2221196.4835256813</v>
      </c>
      <c r="P43" s="371">
        <f>SUM(Yhteenveto[[#This Row],[Kunnan  peruspalvelujen valtionosuus ]:[Veroperustemuutoksista johtuvien veromenetysten korvaus]])</f>
        <v>10417563.844870627</v>
      </c>
      <c r="Q43" s="34">
        <f>Kotikuntakorvaus!F45</f>
        <v>151459.44760000001</v>
      </c>
      <c r="R43" s="340">
        <f>+Yhteenveto[[#This Row],[Kunnan  peruspalvelujen valtionosuus ]]+Yhteenveto[[#This Row],[Veroperustemuutoksista johtuvien veromenetysten korvaus]]+Yhteenveto[[#This Row],[Kotikuntakorvaus, netto]]</f>
        <v>10569023.292470627</v>
      </c>
      <c r="S43" s="11"/>
      <c r="T43"/>
    </row>
    <row r="44" spans="1:20" ht="15" x14ac:dyDescent="0.25">
      <c r="A44" s="32">
        <v>139</v>
      </c>
      <c r="B44" s="36" t="s">
        <v>49</v>
      </c>
      <c r="C44" s="15">
        <v>9755</v>
      </c>
      <c r="D44" s="15">
        <f>Ikärakenne[[#This Row],[Laskennalliset kustannukset, IKÄRAKENNE yhteensä, €]]</f>
        <v>22513093.98</v>
      </c>
      <c r="E44" s="15">
        <f>'Lask. kustannukset MUUT'!AD50</f>
        <v>3299915.7802061634</v>
      </c>
      <c r="F44" s="231">
        <f>Yhteenveto[[#This Row],[Ikärakenne, laskennallinen kustannus]]+Yhteenveto[[#This Row],[Muut laskennalliset kustannukset ]]</f>
        <v>25813009.760206163</v>
      </c>
      <c r="G44" s="450">
        <v>1625.87</v>
      </c>
      <c r="H44" s="17">
        <v>15860361.85</v>
      </c>
      <c r="I44" s="338">
        <f>Yhteenveto[[#This Row],[Laskennalliset kustannukset yhteensä]]-Yhteenveto[[#This Row],[Omarahoitusosuus, €]]</f>
        <v>9952647.9102061633</v>
      </c>
      <c r="J44" s="33">
        <f>Lisäosat!U45</f>
        <v>277562.46047261287</v>
      </c>
      <c r="K44" s="34">
        <f>'Muut lis_väh'!P42</f>
        <v>-2402401.9938476705</v>
      </c>
      <c r="L44" s="231">
        <f>Yhteenveto[[#This Row],[Valtionosuus omarahoitusosuuden jälkeen (välisumma)]]+Yhteenveto[[#This Row],[Lisäosat yhteensä]]+Yhteenveto[[#This Row],[Valtionosuuteen tehtävät vähennykset ja lisäykset, netto]]</f>
        <v>7827808.3768311068</v>
      </c>
      <c r="M44" s="34">
        <f>'Verotuloihin perust tasaus'!N49</f>
        <v>5642803.5907264147</v>
      </c>
      <c r="N44" s="302">
        <f>SUM(Yhteenveto[[#This Row],[Valtionosuus ennen verotuloihin perustuvaa valtionosuuden tasausta]]+Yhteenveto[[#This Row],[Verotuloihin perustuva valtionosuuden tasaus]])</f>
        <v>13470611.967557522</v>
      </c>
      <c r="O44" s="241">
        <f>Verokorvaukset!H42</f>
        <v>863202.09314873395</v>
      </c>
      <c r="P44" s="371">
        <f>SUM(Yhteenveto[[#This Row],[Kunnan  peruspalvelujen valtionosuus ]:[Veroperustemuutoksista johtuvien veromenetysten korvaus]])</f>
        <v>14333814.060706256</v>
      </c>
      <c r="Q44" s="34">
        <f>Kotikuntakorvaus!F46</f>
        <v>148837.07999999993</v>
      </c>
      <c r="R44" s="340">
        <f>+Yhteenveto[[#This Row],[Kunnan  peruspalvelujen valtionosuus ]]+Yhteenveto[[#This Row],[Veroperustemuutoksista johtuvien veromenetysten korvaus]]+Yhteenveto[[#This Row],[Kotikuntakorvaus, netto]]</f>
        <v>14482651.140706256</v>
      </c>
      <c r="S44" s="11"/>
      <c r="T44"/>
    </row>
    <row r="45" spans="1:20" ht="15" x14ac:dyDescent="0.25">
      <c r="A45" s="32">
        <v>140</v>
      </c>
      <c r="B45" s="36" t="s">
        <v>50</v>
      </c>
      <c r="C45" s="15">
        <v>20205</v>
      </c>
      <c r="D45" s="15">
        <f>Ikärakenne[[#This Row],[Laskennalliset kustannukset, IKÄRAKENNE yhteensä, €]]</f>
        <v>32114007.859999999</v>
      </c>
      <c r="E45" s="15">
        <f>'Lask. kustannukset MUUT'!AD51</f>
        <v>6264888.4219389549</v>
      </c>
      <c r="F45" s="231">
        <f>Yhteenveto[[#This Row],[Ikärakenne, laskennallinen kustannus]]+Yhteenveto[[#This Row],[Muut laskennalliset kustannukset ]]</f>
        <v>38378896.281938955</v>
      </c>
      <c r="G45" s="450">
        <v>1625.87</v>
      </c>
      <c r="H45" s="17">
        <v>32850703.349999998</v>
      </c>
      <c r="I45" s="338">
        <f>Yhteenveto[[#This Row],[Laskennalliset kustannukset yhteensä]]-Yhteenveto[[#This Row],[Omarahoitusosuus, €]]</f>
        <v>5528192.9319389574</v>
      </c>
      <c r="J45" s="33">
        <f>Lisäosat!U46</f>
        <v>1110613.740804828</v>
      </c>
      <c r="K45" s="34">
        <f>'Muut lis_väh'!P43</f>
        <v>5008342.4817805178</v>
      </c>
      <c r="L45" s="231">
        <f>Yhteenveto[[#This Row],[Valtionosuus omarahoitusosuuden jälkeen (välisumma)]]+Yhteenveto[[#This Row],[Lisäosat yhteensä]]+Yhteenveto[[#This Row],[Valtionosuuteen tehtävät vähennykset ja lisäykset, netto]]</f>
        <v>11647149.154524304</v>
      </c>
      <c r="M45" s="34">
        <f>'Verotuloihin perust tasaus'!N50</f>
        <v>7981192.687949663</v>
      </c>
      <c r="N45" s="302">
        <f>SUM(Yhteenveto[[#This Row],[Valtionosuus ennen verotuloihin perustuvaa valtionosuuden tasausta]]+Yhteenveto[[#This Row],[Verotuloihin perustuva valtionosuuden tasaus]])</f>
        <v>19628341.842473969</v>
      </c>
      <c r="O45" s="241">
        <f>Verokorvaukset!H43</f>
        <v>2615836.6527877711</v>
      </c>
      <c r="P45" s="371">
        <f>SUM(Yhteenveto[[#This Row],[Kunnan  peruspalvelujen valtionosuus ]:[Veroperustemuutoksista johtuvien veromenetysten korvaus]])</f>
        <v>22244178.49526174</v>
      </c>
      <c r="Q45" s="34">
        <f>Kotikuntakorvaus!F47</f>
        <v>-91375.335899999831</v>
      </c>
      <c r="R45" s="340">
        <f>+Yhteenveto[[#This Row],[Kunnan  peruspalvelujen valtionosuus ]]+Yhteenveto[[#This Row],[Veroperustemuutoksista johtuvien veromenetysten korvaus]]+Yhteenveto[[#This Row],[Kotikuntakorvaus, netto]]</f>
        <v>22152803.159361739</v>
      </c>
      <c r="S45" s="11"/>
      <c r="T45"/>
    </row>
    <row r="46" spans="1:20" ht="15" x14ac:dyDescent="0.25">
      <c r="A46" s="32">
        <v>142</v>
      </c>
      <c r="B46" s="36" t="s">
        <v>51</v>
      </c>
      <c r="C46" s="15">
        <v>6329</v>
      </c>
      <c r="D46" s="15">
        <f>Ikärakenne[[#This Row],[Laskennalliset kustannukset, IKÄRAKENNE yhteensä, €]]</f>
        <v>9520273.129999999</v>
      </c>
      <c r="E46" s="15">
        <f>'Lask. kustannukset MUUT'!AD52</f>
        <v>1895386.9164490681</v>
      </c>
      <c r="F46" s="231">
        <f>Yhteenveto[[#This Row],[Ikärakenne, laskennallinen kustannus]]+Yhteenveto[[#This Row],[Muut laskennalliset kustannukset ]]</f>
        <v>11415660.046449067</v>
      </c>
      <c r="G46" s="450">
        <v>1625.87</v>
      </c>
      <c r="H46" s="17">
        <v>10290131.229999999</v>
      </c>
      <c r="I46" s="338">
        <f>Yhteenveto[[#This Row],[Laskennalliset kustannukset yhteensä]]-Yhteenveto[[#This Row],[Omarahoitusosuus, €]]</f>
        <v>1125528.8164490685</v>
      </c>
      <c r="J46" s="33">
        <f>Lisäosat!U47</f>
        <v>188822.92850388668</v>
      </c>
      <c r="K46" s="34">
        <f>'Muut lis_väh'!P44</f>
        <v>-411916.61236698087</v>
      </c>
      <c r="L46" s="231">
        <f>Yhteenveto[[#This Row],[Valtionosuus omarahoitusosuuden jälkeen (välisumma)]]+Yhteenveto[[#This Row],[Lisäosat yhteensä]]+Yhteenveto[[#This Row],[Valtionosuuteen tehtävät vähennykset ja lisäykset, netto]]</f>
        <v>902435.13258597441</v>
      </c>
      <c r="M46" s="34">
        <f>'Verotuloihin perust tasaus'!N51</f>
        <v>2693474.4084917228</v>
      </c>
      <c r="N46" s="302">
        <f>SUM(Yhteenveto[[#This Row],[Valtionosuus ennen verotuloihin perustuvaa valtionosuuden tasausta]]+Yhteenveto[[#This Row],[Verotuloihin perustuva valtionosuuden tasaus]])</f>
        <v>3595909.5410776972</v>
      </c>
      <c r="O46" s="241">
        <f>Verokorvaukset!H44</f>
        <v>904000.56804670882</v>
      </c>
      <c r="P46" s="371">
        <f>SUM(Yhteenveto[[#This Row],[Kunnan  peruspalvelujen valtionosuus ]:[Veroperustemuutoksista johtuvien veromenetysten korvaus]])</f>
        <v>4499910.1091244062</v>
      </c>
      <c r="Q46" s="34">
        <f>Kotikuntakorvaus!F48</f>
        <v>589199.93109999993</v>
      </c>
      <c r="R46" s="340">
        <f>+Yhteenveto[[#This Row],[Kunnan  peruspalvelujen valtionosuus ]]+Yhteenveto[[#This Row],[Veroperustemuutoksista johtuvien veromenetysten korvaus]]+Yhteenveto[[#This Row],[Kotikuntakorvaus, netto]]</f>
        <v>5089110.0402244059</v>
      </c>
      <c r="S46" s="11"/>
      <c r="T46"/>
    </row>
    <row r="47" spans="1:20" ht="15" x14ac:dyDescent="0.25">
      <c r="A47" s="32">
        <v>143</v>
      </c>
      <c r="B47" s="13" t="s">
        <v>52</v>
      </c>
      <c r="C47" s="15">
        <v>6704</v>
      </c>
      <c r="D47" s="15">
        <f>Ikärakenne[[#This Row],[Laskennalliset kustannukset, IKÄRAKENNE yhteensä, €]]</f>
        <v>10136057.579999998</v>
      </c>
      <c r="E47" s="15">
        <f>'Lask. kustannukset MUUT'!AD53</f>
        <v>2442747.2052814495</v>
      </c>
      <c r="F47" s="231">
        <f>Yhteenveto[[#This Row],[Ikärakenne, laskennallinen kustannus]]+Yhteenveto[[#This Row],[Muut laskennalliset kustannukset ]]</f>
        <v>12578804.785281448</v>
      </c>
      <c r="G47" s="450">
        <v>1625.87</v>
      </c>
      <c r="H47" s="17">
        <v>10899832.479999999</v>
      </c>
      <c r="I47" s="338">
        <f>Yhteenveto[[#This Row],[Laskennalliset kustannukset yhteensä]]-Yhteenveto[[#This Row],[Omarahoitusosuus, €]]</f>
        <v>1678972.3052814491</v>
      </c>
      <c r="J47" s="33">
        <f>Lisäosat!U48</f>
        <v>267212.81477162085</v>
      </c>
      <c r="K47" s="34">
        <f>'Muut lis_väh'!P45</f>
        <v>-1292196.3929375217</v>
      </c>
      <c r="L47" s="231">
        <f>Yhteenveto[[#This Row],[Valtionosuus omarahoitusosuuden jälkeen (välisumma)]]+Yhteenveto[[#This Row],[Lisäosat yhteensä]]+Yhteenveto[[#This Row],[Valtionosuuteen tehtävät vähennykset ja lisäykset, netto]]</f>
        <v>653988.72711554822</v>
      </c>
      <c r="M47" s="34">
        <f>'Verotuloihin perust tasaus'!N52</f>
        <v>2664672.1113834651</v>
      </c>
      <c r="N47" s="302">
        <f>SUM(Yhteenveto[[#This Row],[Valtionosuus ennen verotuloihin perustuvaa valtionosuuden tasausta]]+Yhteenveto[[#This Row],[Verotuloihin perustuva valtionosuuden tasaus]])</f>
        <v>3318660.8384990133</v>
      </c>
      <c r="O47" s="241">
        <f>Verokorvaukset!H45</f>
        <v>969966.44908075244</v>
      </c>
      <c r="P47" s="371">
        <f>SUM(Yhteenveto[[#This Row],[Kunnan  peruspalvelujen valtionosuus ]:[Veroperustemuutoksista johtuvien veromenetysten korvaus]])</f>
        <v>4288627.2875797655</v>
      </c>
      <c r="Q47" s="34">
        <f>Kotikuntakorvaus!F49</f>
        <v>160230.20409999997</v>
      </c>
      <c r="R47" s="340">
        <f>+Yhteenveto[[#This Row],[Kunnan  peruspalvelujen valtionosuus ]]+Yhteenveto[[#This Row],[Veroperustemuutoksista johtuvien veromenetysten korvaus]]+Yhteenveto[[#This Row],[Kotikuntakorvaus, netto]]</f>
        <v>4448857.4916797653</v>
      </c>
      <c r="S47" s="11"/>
      <c r="T47"/>
    </row>
    <row r="48" spans="1:20" ht="15" x14ac:dyDescent="0.25">
      <c r="A48" s="32">
        <v>145</v>
      </c>
      <c r="B48" s="13" t="s">
        <v>53</v>
      </c>
      <c r="C48" s="15">
        <v>12405</v>
      </c>
      <c r="D48" s="15">
        <f>Ikärakenne[[#This Row],[Laskennalliset kustannukset, IKÄRAKENNE yhteensä, €]]</f>
        <v>26352602.469999995</v>
      </c>
      <c r="E48" s="15">
        <f>'Lask. kustannukset MUUT'!AD54</f>
        <v>2228337.3798537608</v>
      </c>
      <c r="F48" s="231">
        <f>Yhteenveto[[#This Row],[Ikärakenne, laskennallinen kustannus]]+Yhteenveto[[#This Row],[Muut laskennalliset kustannukset ]]</f>
        <v>28580939.849853754</v>
      </c>
      <c r="G48" s="450">
        <v>1625.87</v>
      </c>
      <c r="H48" s="17">
        <v>20168917.349999998</v>
      </c>
      <c r="I48" s="338">
        <f>Yhteenveto[[#This Row],[Laskennalliset kustannukset yhteensä]]-Yhteenveto[[#This Row],[Omarahoitusosuus, €]]</f>
        <v>8412022.4998537563</v>
      </c>
      <c r="J48" s="33">
        <f>Lisäosat!U49</f>
        <v>373677.44002329017</v>
      </c>
      <c r="K48" s="34">
        <f>'Muut lis_väh'!P46</f>
        <v>-502592.78280297859</v>
      </c>
      <c r="L48" s="231">
        <f>Yhteenveto[[#This Row],[Valtionosuus omarahoitusosuuden jälkeen (välisumma)]]+Yhteenveto[[#This Row],[Lisäosat yhteensä]]+Yhteenveto[[#This Row],[Valtionosuuteen tehtävät vähennykset ja lisäykset, netto]]</f>
        <v>8283107.1570740677</v>
      </c>
      <c r="M48" s="34">
        <f>'Verotuloihin perust tasaus'!N53</f>
        <v>5923563.5920531126</v>
      </c>
      <c r="N48" s="302">
        <f>SUM(Yhteenveto[[#This Row],[Valtionosuus ennen verotuloihin perustuvaa valtionosuuden tasausta]]+Yhteenveto[[#This Row],[Verotuloihin perustuva valtionosuuden tasaus]])</f>
        <v>14206670.749127179</v>
      </c>
      <c r="O48" s="241">
        <f>Verokorvaukset!H46</f>
        <v>1315935.5608403254</v>
      </c>
      <c r="P48" s="371">
        <f>SUM(Yhteenveto[[#This Row],[Kunnan  peruspalvelujen valtionosuus ]:[Veroperustemuutoksista johtuvien veromenetysten korvaus]])</f>
        <v>15522606.309967505</v>
      </c>
      <c r="Q48" s="34">
        <f>Kotikuntakorvaus!F50</f>
        <v>280309.83399999997</v>
      </c>
      <c r="R48" s="340">
        <f>+Yhteenveto[[#This Row],[Kunnan  peruspalvelujen valtionosuus ]]+Yhteenveto[[#This Row],[Veroperustemuutoksista johtuvien veromenetysten korvaus]]+Yhteenveto[[#This Row],[Kotikuntakorvaus, netto]]</f>
        <v>15802916.143967506</v>
      </c>
      <c r="S48" s="11"/>
      <c r="T48"/>
    </row>
    <row r="49" spans="1:20" ht="15" x14ac:dyDescent="0.25">
      <c r="A49" s="32">
        <v>146</v>
      </c>
      <c r="B49" s="13" t="s">
        <v>54</v>
      </c>
      <c r="C49" s="15">
        <v>4293</v>
      </c>
      <c r="D49" s="15">
        <f>Ikärakenne[[#This Row],[Laskennalliset kustannukset, IKÄRAKENNE yhteensä, €]]</f>
        <v>4101135.35</v>
      </c>
      <c r="E49" s="15">
        <f>'Lask. kustannukset MUUT'!AD55</f>
        <v>3864362.1448187674</v>
      </c>
      <c r="F49" s="231">
        <f>Yhteenveto[[#This Row],[Ikärakenne, laskennallinen kustannus]]+Yhteenveto[[#This Row],[Muut laskennalliset kustannukset ]]</f>
        <v>7965497.4948187675</v>
      </c>
      <c r="G49" s="450">
        <v>1625.87</v>
      </c>
      <c r="H49" s="17">
        <v>6979859.9099999992</v>
      </c>
      <c r="I49" s="338">
        <f>Yhteenveto[[#This Row],[Laskennalliset kustannukset yhteensä]]-Yhteenveto[[#This Row],[Omarahoitusosuus, €]]</f>
        <v>985637.58481876832</v>
      </c>
      <c r="J49" s="33">
        <f>Lisäosat!U50</f>
        <v>1511268.3231324253</v>
      </c>
      <c r="K49" s="34">
        <f>'Muut lis_väh'!P47</f>
        <v>-168332.54665450851</v>
      </c>
      <c r="L49" s="231">
        <f>Yhteenveto[[#This Row],[Valtionosuus omarahoitusosuuden jälkeen (välisumma)]]+Yhteenveto[[#This Row],[Lisäosat yhteensä]]+Yhteenveto[[#This Row],[Valtionosuuteen tehtävät vähennykset ja lisäykset, netto]]</f>
        <v>2328573.3612966854</v>
      </c>
      <c r="M49" s="34">
        <f>'Verotuloihin perust tasaus'!N54</f>
        <v>805086.53022567451</v>
      </c>
      <c r="N49" s="302">
        <f>SUM(Yhteenveto[[#This Row],[Valtionosuus ennen verotuloihin perustuvaa valtionosuuden tasausta]]+Yhteenveto[[#This Row],[Verotuloihin perustuva valtionosuuden tasaus]])</f>
        <v>3133659.89152236</v>
      </c>
      <c r="O49" s="241">
        <f>Verokorvaukset!H47</f>
        <v>830301.88231549377</v>
      </c>
      <c r="P49" s="371">
        <f>SUM(Yhteenveto[[#This Row],[Kunnan  peruspalvelujen valtionosuus ]:[Veroperustemuutoksista johtuvien veromenetysten korvaus]])</f>
        <v>3963961.7738378537</v>
      </c>
      <c r="Q49" s="34">
        <f>Kotikuntakorvaus!F51</f>
        <v>145470.527</v>
      </c>
      <c r="R49" s="340">
        <f>+Yhteenveto[[#This Row],[Kunnan  peruspalvelujen valtionosuus ]]+Yhteenveto[[#This Row],[Veroperustemuutoksista johtuvien veromenetysten korvaus]]+Yhteenveto[[#This Row],[Kotikuntakorvaus, netto]]</f>
        <v>4109432.3008378539</v>
      </c>
      <c r="S49" s="11"/>
      <c r="T49"/>
    </row>
    <row r="50" spans="1:20" ht="15" x14ac:dyDescent="0.25">
      <c r="A50" s="32">
        <v>148</v>
      </c>
      <c r="B50" s="13" t="s">
        <v>55</v>
      </c>
      <c r="C50" s="15">
        <v>7244</v>
      </c>
      <c r="D50" s="15">
        <f>Ikärakenne[[#This Row],[Laskennalliset kustannukset, IKÄRAKENNE yhteensä, €]]</f>
        <v>9892333.8100000005</v>
      </c>
      <c r="E50" s="15">
        <f>'Lask. kustannukset MUUT'!AD56</f>
        <v>8830183.9657254461</v>
      </c>
      <c r="F50" s="231">
        <f>Yhteenveto[[#This Row],[Ikärakenne, laskennallinen kustannus]]+Yhteenveto[[#This Row],[Muut laskennalliset kustannukset ]]</f>
        <v>18722517.775725447</v>
      </c>
      <c r="G50" s="450">
        <v>1625.87</v>
      </c>
      <c r="H50" s="17">
        <v>11777802.279999999</v>
      </c>
      <c r="I50" s="338">
        <f>Yhteenveto[[#This Row],[Laskennalliset kustannukset yhteensä]]-Yhteenveto[[#This Row],[Omarahoitusosuus, €]]</f>
        <v>6944715.4957254473</v>
      </c>
      <c r="J50" s="33">
        <f>Lisäosat!U51</f>
        <v>3276273.8441576613</v>
      </c>
      <c r="K50" s="34">
        <f>'Muut lis_väh'!P48</f>
        <v>2132893.5754753873</v>
      </c>
      <c r="L50" s="231">
        <f>Yhteenveto[[#This Row],[Valtionosuus omarahoitusosuuden jälkeen (välisumma)]]+Yhteenveto[[#This Row],[Lisäosat yhteensä]]+Yhteenveto[[#This Row],[Valtionosuuteen tehtävät vähennykset ja lisäykset, netto]]</f>
        <v>12353882.915358495</v>
      </c>
      <c r="M50" s="34">
        <f>'Verotuloihin perust tasaus'!N55</f>
        <v>-98560.045055837458</v>
      </c>
      <c r="N50" s="302">
        <f>SUM(Yhteenveto[[#This Row],[Valtionosuus ennen verotuloihin perustuvaa valtionosuuden tasausta]]+Yhteenveto[[#This Row],[Verotuloihin perustuva valtionosuuden tasaus]])</f>
        <v>12255322.870302657</v>
      </c>
      <c r="O50" s="241">
        <f>Verokorvaukset!H48</f>
        <v>861125.50426208647</v>
      </c>
      <c r="P50" s="371">
        <f>SUM(Yhteenveto[[#This Row],[Kunnan  peruspalvelujen valtionosuus ]:[Veroperustemuutoksista johtuvien veromenetysten korvaus]])</f>
        <v>13116448.374564743</v>
      </c>
      <c r="Q50" s="34">
        <f>Kotikuntakorvaus!F52</f>
        <v>-72469.483000000022</v>
      </c>
      <c r="R50" s="340">
        <f>+Yhteenveto[[#This Row],[Kunnan  peruspalvelujen valtionosuus ]]+Yhteenveto[[#This Row],[Veroperustemuutoksista johtuvien veromenetysten korvaus]]+Yhteenveto[[#This Row],[Kotikuntakorvaus, netto]]</f>
        <v>13043978.891564742</v>
      </c>
      <c r="S50" s="11"/>
      <c r="T50"/>
    </row>
    <row r="51" spans="1:20" ht="15" x14ac:dyDescent="0.25">
      <c r="A51" s="32">
        <v>149</v>
      </c>
      <c r="B51" s="13" t="s">
        <v>56</v>
      </c>
      <c r="C51" s="15">
        <v>5391</v>
      </c>
      <c r="D51" s="15">
        <f>Ikärakenne[[#This Row],[Laskennalliset kustannukset, IKÄRAKENNE yhteensä, €]]</f>
        <v>8928396.3399999999</v>
      </c>
      <c r="E51" s="15">
        <f>'Lask. kustannukset MUUT'!AD57</f>
        <v>2514999.6379163121</v>
      </c>
      <c r="F51" s="231">
        <f>Yhteenveto[[#This Row],[Ikärakenne, laskennallinen kustannus]]+Yhteenveto[[#This Row],[Muut laskennalliset kustannukset ]]</f>
        <v>11443395.977916311</v>
      </c>
      <c r="G51" s="450">
        <v>1625.87</v>
      </c>
      <c r="H51" s="17">
        <v>8765065.1699999999</v>
      </c>
      <c r="I51" s="338">
        <f>Yhteenveto[[#This Row],[Laskennalliset kustannukset yhteensä]]-Yhteenveto[[#This Row],[Omarahoitusosuus, €]]</f>
        <v>2678330.8079163115</v>
      </c>
      <c r="J51" s="33">
        <f>Lisäosat!U52</f>
        <v>158438.45277826078</v>
      </c>
      <c r="K51" s="34">
        <f>'Muut lis_väh'!P49</f>
        <v>197736.37422018536</v>
      </c>
      <c r="L51" s="231">
        <f>Yhteenveto[[#This Row],[Valtionosuus omarahoitusosuuden jälkeen (välisumma)]]+Yhteenveto[[#This Row],[Lisäosat yhteensä]]+Yhteenveto[[#This Row],[Valtionosuuteen tehtävät vähennykset ja lisäykset, netto]]</f>
        <v>3034505.6349147577</v>
      </c>
      <c r="M51" s="34">
        <f>'Verotuloihin perust tasaus'!N56</f>
        <v>204971.82610621228</v>
      </c>
      <c r="N51" s="302">
        <f>SUM(Yhteenveto[[#This Row],[Valtionosuus ennen verotuloihin perustuvaa valtionosuuden tasausta]]+Yhteenveto[[#This Row],[Verotuloihin perustuva valtionosuuden tasaus]])</f>
        <v>3239477.4610209698</v>
      </c>
      <c r="O51" s="241">
        <f>Verokorvaukset!H49</f>
        <v>627633.05518567853</v>
      </c>
      <c r="P51" s="371">
        <f>SUM(Yhteenveto[[#This Row],[Kunnan  peruspalvelujen valtionosuus ]:[Veroperustemuutoksista johtuvien veromenetysten korvaus]])</f>
        <v>3867110.5162066482</v>
      </c>
      <c r="Q51" s="34">
        <f>Kotikuntakorvaus!F53</f>
        <v>-2743120.5405000001</v>
      </c>
      <c r="R51" s="340">
        <f>+Yhteenveto[[#This Row],[Kunnan  peruspalvelujen valtionosuus ]]+Yhteenveto[[#This Row],[Veroperustemuutoksista johtuvien veromenetysten korvaus]]+Yhteenveto[[#This Row],[Kotikuntakorvaus, netto]]</f>
        <v>1123989.9757066481</v>
      </c>
      <c r="S51" s="11"/>
      <c r="T51"/>
    </row>
    <row r="52" spans="1:20" ht="15" x14ac:dyDescent="0.25">
      <c r="A52" s="32">
        <v>151</v>
      </c>
      <c r="B52" s="13" t="s">
        <v>57</v>
      </c>
      <c r="C52" s="15">
        <v>1771</v>
      </c>
      <c r="D52" s="15">
        <f>Ikärakenne[[#This Row],[Laskennalliset kustannukset, IKÄRAKENNE yhteensä, €]]</f>
        <v>2482776.2399999998</v>
      </c>
      <c r="E52" s="15">
        <f>'Lask. kustannukset MUUT'!AD58</f>
        <v>964506.84158071224</v>
      </c>
      <c r="F52" s="231">
        <f>Yhteenveto[[#This Row],[Ikärakenne, laskennallinen kustannus]]+Yhteenveto[[#This Row],[Muut laskennalliset kustannukset ]]</f>
        <v>3447283.081580712</v>
      </c>
      <c r="G52" s="450">
        <v>1625.87</v>
      </c>
      <c r="H52" s="17">
        <v>2879415.77</v>
      </c>
      <c r="I52" s="338">
        <f>Yhteenveto[[#This Row],[Laskennalliset kustannukset yhteensä]]-Yhteenveto[[#This Row],[Omarahoitusosuus, €]]</f>
        <v>567867.31158071198</v>
      </c>
      <c r="J52" s="33">
        <f>Lisäosat!U53</f>
        <v>259392.85038391533</v>
      </c>
      <c r="K52" s="34">
        <f>'Muut lis_väh'!P50</f>
        <v>-536309.03784849925</v>
      </c>
      <c r="L52" s="231">
        <f>Yhteenveto[[#This Row],[Valtionosuus omarahoitusosuuden jälkeen (välisumma)]]+Yhteenveto[[#This Row],[Lisäosat yhteensä]]+Yhteenveto[[#This Row],[Valtionosuuteen tehtävät vähennykset ja lisäykset, netto]]</f>
        <v>290951.12411612808</v>
      </c>
      <c r="M52" s="34">
        <f>'Verotuloihin perust tasaus'!N57</f>
        <v>463413.86613677943</v>
      </c>
      <c r="N52" s="302">
        <f>SUM(Yhteenveto[[#This Row],[Valtionosuus ennen verotuloihin perustuvaa valtionosuuden tasausta]]+Yhteenveto[[#This Row],[Verotuloihin perustuva valtionosuuden tasaus]])</f>
        <v>754364.9902529075</v>
      </c>
      <c r="O52" s="241">
        <f>Verokorvaukset!H50</f>
        <v>400371.13820438716</v>
      </c>
      <c r="P52" s="371">
        <f>SUM(Yhteenveto[[#This Row],[Kunnan  peruspalvelujen valtionosuus ]:[Veroperustemuutoksista johtuvien veromenetysten korvaus]])</f>
        <v>1154736.1284572948</v>
      </c>
      <c r="Q52" s="34">
        <f>Kotikuntakorvaus!F54</f>
        <v>12314.496500000001</v>
      </c>
      <c r="R52" s="340">
        <f>+Yhteenveto[[#This Row],[Kunnan  peruspalvelujen valtionosuus ]]+Yhteenveto[[#This Row],[Veroperustemuutoksista johtuvien veromenetysten korvaus]]+Yhteenveto[[#This Row],[Kotikuntakorvaus, netto]]</f>
        <v>1167050.6249572947</v>
      </c>
      <c r="S52" s="11"/>
      <c r="T52"/>
    </row>
    <row r="53" spans="1:20" ht="15" x14ac:dyDescent="0.25">
      <c r="A53" s="32">
        <v>152</v>
      </c>
      <c r="B53" s="13" t="s">
        <v>58</v>
      </c>
      <c r="C53" s="15">
        <v>4261</v>
      </c>
      <c r="D53" s="15">
        <f>Ikärakenne[[#This Row],[Laskennalliset kustannukset, IKÄRAKENNE yhteensä, €]]</f>
        <v>7215609.0999999996</v>
      </c>
      <c r="E53" s="15">
        <f>'Lask. kustannukset MUUT'!AD59</f>
        <v>959033.53832021996</v>
      </c>
      <c r="F53" s="231">
        <f>Yhteenveto[[#This Row],[Ikärakenne, laskennallinen kustannus]]+Yhteenveto[[#This Row],[Muut laskennalliset kustannukset ]]</f>
        <v>8174642.6383202197</v>
      </c>
      <c r="G53" s="450">
        <v>1625.87</v>
      </c>
      <c r="H53" s="17">
        <v>6927832.0699999994</v>
      </c>
      <c r="I53" s="338">
        <f>Yhteenveto[[#This Row],[Laskennalliset kustannukset yhteensä]]-Yhteenveto[[#This Row],[Omarahoitusosuus, €]]</f>
        <v>1246810.5683202203</v>
      </c>
      <c r="J53" s="33">
        <f>Lisäosat!U54</f>
        <v>135013.65005831479</v>
      </c>
      <c r="K53" s="34">
        <f>'Muut lis_väh'!P51</f>
        <v>-175603.56496355837</v>
      </c>
      <c r="L53" s="231">
        <f>Yhteenveto[[#This Row],[Valtionosuus omarahoitusosuuden jälkeen (välisumma)]]+Yhteenveto[[#This Row],[Lisäosat yhteensä]]+Yhteenveto[[#This Row],[Valtionosuuteen tehtävät vähennykset ja lisäykset, netto]]</f>
        <v>1206220.6534149766</v>
      </c>
      <c r="M53" s="34">
        <f>'Verotuloihin perust tasaus'!N58</f>
        <v>2149698.921666149</v>
      </c>
      <c r="N53" s="302">
        <f>SUM(Yhteenveto[[#This Row],[Valtionosuus ennen verotuloihin perustuvaa valtionosuuden tasausta]]+Yhteenveto[[#This Row],[Verotuloihin perustuva valtionosuuden tasaus]])</f>
        <v>3355919.5750811258</v>
      </c>
      <c r="O53" s="241">
        <f>Verokorvaukset!H51</f>
        <v>698555.33769605216</v>
      </c>
      <c r="P53" s="371">
        <f>SUM(Yhteenveto[[#This Row],[Kunnan  peruspalvelujen valtionosuus ]:[Veroperustemuutoksista johtuvien veromenetysten korvaus]])</f>
        <v>4054474.912777178</v>
      </c>
      <c r="Q53" s="34">
        <f>Kotikuntakorvaus!F55</f>
        <v>421705.06000000011</v>
      </c>
      <c r="R53" s="340">
        <f>+Yhteenveto[[#This Row],[Kunnan  peruspalvelujen valtionosuus ]]+Yhteenveto[[#This Row],[Veroperustemuutoksista johtuvien veromenetysten korvaus]]+Yhteenveto[[#This Row],[Kotikuntakorvaus, netto]]</f>
        <v>4476179.9727771785</v>
      </c>
      <c r="S53" s="11"/>
      <c r="T53"/>
    </row>
    <row r="54" spans="1:20" ht="15" x14ac:dyDescent="0.25">
      <c r="A54" s="32">
        <v>153</v>
      </c>
      <c r="B54" s="13" t="s">
        <v>59</v>
      </c>
      <c r="C54" s="15">
        <v>24345</v>
      </c>
      <c r="D54" s="15">
        <f>Ikärakenne[[#This Row],[Laskennalliset kustannukset, IKÄRAKENNE yhteensä, €]]</f>
        <v>32500294.150000002</v>
      </c>
      <c r="E54" s="15">
        <f>'Lask. kustannukset MUUT'!AD60</f>
        <v>10761898.16327377</v>
      </c>
      <c r="F54" s="231">
        <f>Yhteenveto[[#This Row],[Ikärakenne, laskennallinen kustannus]]+Yhteenveto[[#This Row],[Muut laskennalliset kustannukset ]]</f>
        <v>43262192.313273773</v>
      </c>
      <c r="G54" s="450">
        <v>1625.87</v>
      </c>
      <c r="H54" s="17">
        <v>39581805.149999999</v>
      </c>
      <c r="I54" s="338">
        <f>Yhteenveto[[#This Row],[Laskennalliset kustannukset yhteensä]]-Yhteenveto[[#This Row],[Omarahoitusosuus, €]]</f>
        <v>3680387.1632737741</v>
      </c>
      <c r="J54" s="33">
        <f>Lisäosat!U55</f>
        <v>863824.58469846868</v>
      </c>
      <c r="K54" s="34">
        <f>'Muut lis_väh'!P52</f>
        <v>5139869.2572689597</v>
      </c>
      <c r="L54" s="231">
        <f>Yhteenveto[[#This Row],[Valtionosuus omarahoitusosuuden jälkeen (välisumma)]]+Yhteenveto[[#This Row],[Lisäosat yhteensä]]+Yhteenveto[[#This Row],[Valtionosuuteen tehtävät vähennykset ja lisäykset, netto]]</f>
        <v>9684081.0052412022</v>
      </c>
      <c r="M54" s="34">
        <f>'Verotuloihin perust tasaus'!N59</f>
        <v>7497112.6831938829</v>
      </c>
      <c r="N54" s="302">
        <f>SUM(Yhteenveto[[#This Row],[Valtionosuus ennen verotuloihin perustuvaa valtionosuuden tasausta]]+Yhteenveto[[#This Row],[Verotuloihin perustuva valtionosuuden tasaus]])</f>
        <v>17181193.688435085</v>
      </c>
      <c r="O54" s="241">
        <f>Verokorvaukset!H52</f>
        <v>2433554.3508211104</v>
      </c>
      <c r="P54" s="371">
        <f>SUM(Yhteenveto[[#This Row],[Kunnan  peruspalvelujen valtionosuus ]:[Veroperustemuutoksista johtuvien veromenetysten korvaus]])</f>
        <v>19614748.039256196</v>
      </c>
      <c r="Q54" s="34">
        <f>Kotikuntakorvaus!F56</f>
        <v>-988366.8047000001</v>
      </c>
      <c r="R54" s="340">
        <f>+Yhteenveto[[#This Row],[Kunnan  peruspalvelujen valtionosuus ]]+Yhteenveto[[#This Row],[Veroperustemuutoksista johtuvien veromenetysten korvaus]]+Yhteenveto[[#This Row],[Kotikuntakorvaus, netto]]</f>
        <v>18626381.234556198</v>
      </c>
      <c r="S54" s="11"/>
      <c r="T54"/>
    </row>
    <row r="55" spans="1:20" ht="15" x14ac:dyDescent="0.25">
      <c r="A55" s="32">
        <v>165</v>
      </c>
      <c r="B55" s="13" t="s">
        <v>60</v>
      </c>
      <c r="C55" s="15">
        <v>15867</v>
      </c>
      <c r="D55" s="15">
        <f>Ikärakenne[[#This Row],[Laskennalliset kustannukset, IKÄRAKENNE yhteensä, €]]</f>
        <v>27574033.830000002</v>
      </c>
      <c r="E55" s="15">
        <f>'Lask. kustannukset MUUT'!AD61</f>
        <v>4000381.1213475727</v>
      </c>
      <c r="F55" s="231">
        <f>Yhteenveto[[#This Row],[Ikärakenne, laskennallinen kustannus]]+Yhteenveto[[#This Row],[Muut laskennalliset kustannukset ]]</f>
        <v>31574414.951347575</v>
      </c>
      <c r="G55" s="450">
        <v>1625.87</v>
      </c>
      <c r="H55" s="17">
        <v>25797679.289999999</v>
      </c>
      <c r="I55" s="338">
        <f>Yhteenveto[[#This Row],[Laskennalliset kustannukset yhteensä]]-Yhteenveto[[#This Row],[Omarahoitusosuus, €]]</f>
        <v>5776735.6613475755</v>
      </c>
      <c r="J55" s="33">
        <f>Lisäosat!U56</f>
        <v>481859.4899084472</v>
      </c>
      <c r="K55" s="34">
        <f>'Muut lis_väh'!P53</f>
        <v>-1161439.438812705</v>
      </c>
      <c r="L55" s="231">
        <f>Yhteenveto[[#This Row],[Valtionosuus omarahoitusosuuden jälkeen (välisumma)]]+Yhteenveto[[#This Row],[Lisäosat yhteensä]]+Yhteenveto[[#This Row],[Valtionosuuteen tehtävät vähennykset ja lisäykset, netto]]</f>
        <v>5097155.7124433182</v>
      </c>
      <c r="M55" s="34">
        <f>'Verotuloihin perust tasaus'!N60</f>
        <v>3789951.8765588934</v>
      </c>
      <c r="N55" s="302">
        <f>SUM(Yhteenveto[[#This Row],[Valtionosuus ennen verotuloihin perustuvaa valtionosuuden tasausta]]+Yhteenveto[[#This Row],[Verotuloihin perustuva valtionosuuden tasaus]])</f>
        <v>8887107.5890022106</v>
      </c>
      <c r="O55" s="241">
        <f>Verokorvaukset!H53</f>
        <v>1514514.2997290306</v>
      </c>
      <c r="P55" s="371">
        <f>SUM(Yhteenveto[[#This Row],[Kunnan  peruspalvelujen valtionosuus ]:[Veroperustemuutoksista johtuvien veromenetysten korvaus]])</f>
        <v>10401621.888731241</v>
      </c>
      <c r="Q55" s="34">
        <f>Kotikuntakorvaus!F57</f>
        <v>375725.0334999999</v>
      </c>
      <c r="R55" s="340">
        <f>+Yhteenveto[[#This Row],[Kunnan  peruspalvelujen valtionosuus ]]+Yhteenveto[[#This Row],[Veroperustemuutoksista johtuvien veromenetysten korvaus]]+Yhteenveto[[#This Row],[Kotikuntakorvaus, netto]]</f>
        <v>10777346.922231242</v>
      </c>
      <c r="S55" s="11"/>
      <c r="T55"/>
    </row>
    <row r="56" spans="1:20" ht="15" x14ac:dyDescent="0.25">
      <c r="A56" s="32">
        <v>167</v>
      </c>
      <c r="B56" s="13" t="s">
        <v>61</v>
      </c>
      <c r="C56" s="15">
        <v>79129</v>
      </c>
      <c r="D56" s="15">
        <f>Ikärakenne[[#This Row],[Laskennalliset kustannukset, IKÄRAKENNE yhteensä, €]]</f>
        <v>117679805.06999999</v>
      </c>
      <c r="E56" s="15">
        <f>'Lask. kustannukset MUUT'!AD62</f>
        <v>33691510.314671054</v>
      </c>
      <c r="F56" s="231">
        <f>Yhteenveto[[#This Row],[Ikärakenne, laskennallinen kustannus]]+Yhteenveto[[#This Row],[Muut laskennalliset kustannukset ]]</f>
        <v>151371315.38467103</v>
      </c>
      <c r="G56" s="450">
        <v>1625.87</v>
      </c>
      <c r="H56" s="17">
        <v>128653467.22999999</v>
      </c>
      <c r="I56" s="338">
        <f>Yhteenveto[[#This Row],[Laskennalliset kustannukset yhteensä]]-Yhteenveto[[#This Row],[Omarahoitusosuus, €]]</f>
        <v>22717848.154671043</v>
      </c>
      <c r="J56" s="33">
        <f>Lisäosat!U57</f>
        <v>3577420.1394708678</v>
      </c>
      <c r="K56" s="34">
        <f>'Muut lis_väh'!P54</f>
        <v>-10995726.684395263</v>
      </c>
      <c r="L56" s="231">
        <f>Yhteenveto[[#This Row],[Valtionosuus omarahoitusosuuden jälkeen (välisumma)]]+Yhteenveto[[#This Row],[Lisäosat yhteensä]]+Yhteenveto[[#This Row],[Valtionosuuteen tehtävät vähennykset ja lisäykset, netto]]</f>
        <v>15299541.609746648</v>
      </c>
      <c r="M56" s="34">
        <f>'Verotuloihin perust tasaus'!N61</f>
        <v>28436404.541771233</v>
      </c>
      <c r="N56" s="302">
        <f>SUM(Yhteenveto[[#This Row],[Valtionosuus ennen verotuloihin perustuvaa valtionosuuden tasausta]]+Yhteenveto[[#This Row],[Verotuloihin perustuva valtionosuuden tasaus]])</f>
        <v>43735946.151517883</v>
      </c>
      <c r="O56" s="241">
        <f>Verokorvaukset!H54</f>
        <v>9878780.7494331747</v>
      </c>
      <c r="P56" s="371">
        <f>SUM(Yhteenveto[[#This Row],[Kunnan  peruspalvelujen valtionosuus ]:[Veroperustemuutoksista johtuvien veromenetysten korvaus]])</f>
        <v>53614726.900951058</v>
      </c>
      <c r="Q56" s="34">
        <f>Kotikuntakorvaus!F58</f>
        <v>-11833132.577100009</v>
      </c>
      <c r="R56" s="340">
        <f>+Yhteenveto[[#This Row],[Kunnan  peruspalvelujen valtionosuus ]]+Yhteenveto[[#This Row],[Veroperustemuutoksista johtuvien veromenetysten korvaus]]+Yhteenveto[[#This Row],[Kotikuntakorvaus, netto]]</f>
        <v>41781594.323851049</v>
      </c>
      <c r="S56" s="11"/>
      <c r="T56"/>
    </row>
    <row r="57" spans="1:20" ht="15" x14ac:dyDescent="0.25">
      <c r="A57" s="32">
        <v>169</v>
      </c>
      <c r="B57" s="13" t="s">
        <v>62</v>
      </c>
      <c r="C57" s="15">
        <v>4795</v>
      </c>
      <c r="D57" s="15">
        <f>Ikärakenne[[#This Row],[Laskennalliset kustannukset, IKÄRAKENNE yhteensä, €]]</f>
        <v>7915996.2199999997</v>
      </c>
      <c r="E57" s="15">
        <f>'Lask. kustannukset MUUT'!AD63</f>
        <v>1165726.499203122</v>
      </c>
      <c r="F57" s="231">
        <f>Yhteenveto[[#This Row],[Ikärakenne, laskennallinen kustannus]]+Yhteenveto[[#This Row],[Muut laskennalliset kustannukset ]]</f>
        <v>9081722.719203122</v>
      </c>
      <c r="G57" s="450">
        <v>1625.87</v>
      </c>
      <c r="H57" s="17">
        <v>7796046.6499999994</v>
      </c>
      <c r="I57" s="338">
        <f>Yhteenveto[[#This Row],[Laskennalliset kustannukset yhteensä]]-Yhteenveto[[#This Row],[Omarahoitusosuus, €]]</f>
        <v>1285676.0692031225</v>
      </c>
      <c r="J57" s="33">
        <f>Lisäosat!U58</f>
        <v>128805.50513586236</v>
      </c>
      <c r="K57" s="34">
        <f>'Muut lis_väh'!P55</f>
        <v>-63856.557711782254</v>
      </c>
      <c r="L57" s="231">
        <f>Yhteenveto[[#This Row],[Valtionosuus omarahoitusosuuden jälkeen (välisumma)]]+Yhteenveto[[#This Row],[Lisäosat yhteensä]]+Yhteenveto[[#This Row],[Valtionosuuteen tehtävät vähennykset ja lisäykset, netto]]</f>
        <v>1350625.0166272027</v>
      </c>
      <c r="M57" s="34">
        <f>'Verotuloihin perust tasaus'!N62</f>
        <v>1971442.9384155124</v>
      </c>
      <c r="N57" s="302">
        <f>SUM(Yhteenveto[[#This Row],[Valtionosuus ennen verotuloihin perustuvaa valtionosuuden tasausta]]+Yhteenveto[[#This Row],[Verotuloihin perustuva valtionosuuden tasaus]])</f>
        <v>3322067.9550427152</v>
      </c>
      <c r="O57" s="241">
        <f>Verokorvaukset!H55</f>
        <v>564952.78316751355</v>
      </c>
      <c r="P57" s="371">
        <f>SUM(Yhteenveto[[#This Row],[Kunnan  peruspalvelujen valtionosuus ]:[Veroperustemuutoksista johtuvien veromenetysten korvaus]])</f>
        <v>3887020.7382102287</v>
      </c>
      <c r="Q57" s="34">
        <f>Kotikuntakorvaus!F59</f>
        <v>-74329.946499999962</v>
      </c>
      <c r="R57" s="340">
        <f>+Yhteenveto[[#This Row],[Kunnan  peruspalvelujen valtionosuus ]]+Yhteenveto[[#This Row],[Veroperustemuutoksista johtuvien veromenetysten korvaus]]+Yhteenveto[[#This Row],[Kotikuntakorvaus, netto]]</f>
        <v>3812690.7917102287</v>
      </c>
      <c r="S57" s="11"/>
      <c r="T57"/>
    </row>
    <row r="58" spans="1:20" ht="15" x14ac:dyDescent="0.25">
      <c r="A58" s="32">
        <v>171</v>
      </c>
      <c r="B58" s="13" t="s">
        <v>63</v>
      </c>
      <c r="C58" s="15">
        <v>4494</v>
      </c>
      <c r="D58" s="15">
        <f>Ikärakenne[[#This Row],[Laskennalliset kustannukset, IKÄRAKENNE yhteensä, €]]</f>
        <v>6554928.6599999992</v>
      </c>
      <c r="E58" s="15">
        <f>'Lask. kustannukset MUUT'!AD64</f>
        <v>1917343.2956570524</v>
      </c>
      <c r="F58" s="231">
        <f>Yhteenveto[[#This Row],[Ikärakenne, laskennallinen kustannus]]+Yhteenveto[[#This Row],[Muut laskennalliset kustannukset ]]</f>
        <v>8472271.9556570519</v>
      </c>
      <c r="G58" s="450">
        <v>1625.87</v>
      </c>
      <c r="H58" s="17">
        <v>7306659.7799999993</v>
      </c>
      <c r="I58" s="338">
        <f>Yhteenveto[[#This Row],[Laskennalliset kustannukset yhteensä]]-Yhteenveto[[#This Row],[Omarahoitusosuus, €]]</f>
        <v>1165612.1756570525</v>
      </c>
      <c r="J58" s="33">
        <f>Lisäosat!U59</f>
        <v>167897.17887638835</v>
      </c>
      <c r="K58" s="34">
        <f>'Muut lis_väh'!P56</f>
        <v>-379670.1975352575</v>
      </c>
      <c r="L58" s="231">
        <f>Yhteenveto[[#This Row],[Valtionosuus omarahoitusosuuden jälkeen (välisumma)]]+Yhteenveto[[#This Row],[Lisäosat yhteensä]]+Yhteenveto[[#This Row],[Valtionosuuteen tehtävät vähennykset ja lisäykset, netto]]</f>
        <v>953839.15699818335</v>
      </c>
      <c r="M58" s="34">
        <f>'Verotuloihin perust tasaus'!N63</f>
        <v>1579029.0247461037</v>
      </c>
      <c r="N58" s="302">
        <f>SUM(Yhteenveto[[#This Row],[Valtionosuus ennen verotuloihin perustuvaa valtionosuuden tasausta]]+Yhteenveto[[#This Row],[Verotuloihin perustuva valtionosuuden tasaus]])</f>
        <v>2532868.1817442868</v>
      </c>
      <c r="O58" s="241">
        <f>Verokorvaukset!H56</f>
        <v>756850.48580210796</v>
      </c>
      <c r="P58" s="371">
        <f>SUM(Yhteenveto[[#This Row],[Kunnan  peruspalvelujen valtionosuus ]:[Veroperustemuutoksista johtuvien veromenetysten korvaus]])</f>
        <v>3289718.6675463947</v>
      </c>
      <c r="Q58" s="34">
        <f>Kotikuntakorvaus!F60</f>
        <v>37209.270000000004</v>
      </c>
      <c r="R58" s="340">
        <f>+Yhteenveto[[#This Row],[Kunnan  peruspalvelujen valtionosuus ]]+Yhteenveto[[#This Row],[Veroperustemuutoksista johtuvien veromenetysten korvaus]]+Yhteenveto[[#This Row],[Kotikuntakorvaus, netto]]</f>
        <v>3326927.9375463948</v>
      </c>
      <c r="S58" s="11"/>
      <c r="T58"/>
    </row>
    <row r="59" spans="1:20" ht="15" x14ac:dyDescent="0.25">
      <c r="A59" s="32">
        <v>172</v>
      </c>
      <c r="B59" s="13" t="s">
        <v>64</v>
      </c>
      <c r="C59" s="15">
        <v>4079</v>
      </c>
      <c r="D59" s="15">
        <f>Ikärakenne[[#This Row],[Laskennalliset kustannukset, IKÄRAKENNE yhteensä, €]]</f>
        <v>4851306.3500000006</v>
      </c>
      <c r="E59" s="15">
        <f>'Lask. kustannukset MUUT'!AD65</f>
        <v>2129000.4488593629</v>
      </c>
      <c r="F59" s="231">
        <f>Yhteenveto[[#This Row],[Ikärakenne, laskennallinen kustannus]]+Yhteenveto[[#This Row],[Muut laskennalliset kustannukset ]]</f>
        <v>6980306.7988593634</v>
      </c>
      <c r="G59" s="450">
        <v>1625.87</v>
      </c>
      <c r="H59" s="17">
        <v>6631923.7299999995</v>
      </c>
      <c r="I59" s="338">
        <f>Yhteenveto[[#This Row],[Laskennalliset kustannukset yhteensä]]-Yhteenveto[[#This Row],[Omarahoitusosuus, €]]</f>
        <v>348383.06885936391</v>
      </c>
      <c r="J59" s="33">
        <f>Lisäosat!U60</f>
        <v>727871.00776957779</v>
      </c>
      <c r="K59" s="34">
        <f>'Muut lis_väh'!P57</f>
        <v>-536689.20266797696</v>
      </c>
      <c r="L59" s="231">
        <f>Yhteenveto[[#This Row],[Valtionosuus omarahoitusosuuden jälkeen (välisumma)]]+Yhteenveto[[#This Row],[Lisäosat yhteensä]]+Yhteenveto[[#This Row],[Valtionosuuteen tehtävät vähennykset ja lisäykset, netto]]</f>
        <v>539564.87396096461</v>
      </c>
      <c r="M59" s="34">
        <f>'Verotuloihin perust tasaus'!N64</f>
        <v>1871022.4919016168</v>
      </c>
      <c r="N59" s="302">
        <f>SUM(Yhteenveto[[#This Row],[Valtionosuus ennen verotuloihin perustuvaa valtionosuuden tasausta]]+Yhteenveto[[#This Row],[Verotuloihin perustuva valtionosuuden tasaus]])</f>
        <v>2410587.3658625814</v>
      </c>
      <c r="O59" s="241">
        <f>Verokorvaukset!H57</f>
        <v>758811.99018686241</v>
      </c>
      <c r="P59" s="371">
        <f>SUM(Yhteenveto[[#This Row],[Kunnan  peruspalvelujen valtionosuus ]:[Veroperustemuutoksista johtuvien veromenetysten korvaus]])</f>
        <v>3169399.3560494436</v>
      </c>
      <c r="Q59" s="34">
        <f>Kotikuntakorvaus!F61</f>
        <v>142989.9090000001</v>
      </c>
      <c r="R59" s="340">
        <f>+Yhteenveto[[#This Row],[Kunnan  peruspalvelujen valtionosuus ]]+Yhteenveto[[#This Row],[Veroperustemuutoksista johtuvien veromenetysten korvaus]]+Yhteenveto[[#This Row],[Kotikuntakorvaus, netto]]</f>
        <v>3312389.2650494436</v>
      </c>
      <c r="S59" s="11"/>
      <c r="T59"/>
    </row>
    <row r="60" spans="1:20" ht="15" x14ac:dyDescent="0.25">
      <c r="A60" s="32">
        <v>176</v>
      </c>
      <c r="B60" s="13" t="s">
        <v>65</v>
      </c>
      <c r="C60" s="15">
        <v>4059</v>
      </c>
      <c r="D60" s="15">
        <f>Ikärakenne[[#This Row],[Laskennalliset kustannukset, IKÄRAKENNE yhteensä, €]]</f>
        <v>4077164.1299999994</v>
      </c>
      <c r="E60" s="15">
        <f>'Lask. kustannukset MUUT'!AD66</f>
        <v>2673991.5890847407</v>
      </c>
      <c r="F60" s="231">
        <f>Yhteenveto[[#This Row],[Ikärakenne, laskennallinen kustannus]]+Yhteenveto[[#This Row],[Muut laskennalliset kustannukset ]]</f>
        <v>6751155.7190847397</v>
      </c>
      <c r="G60" s="450">
        <v>1625.87</v>
      </c>
      <c r="H60" s="17">
        <v>6599406.3299999991</v>
      </c>
      <c r="I60" s="338">
        <f>Yhteenveto[[#This Row],[Laskennalliset kustannukset yhteensä]]-Yhteenveto[[#This Row],[Omarahoitusosuus, €]]</f>
        <v>151749.38908474054</v>
      </c>
      <c r="J60" s="33">
        <f>Lisäosat!U61</f>
        <v>1408189.0412063214</v>
      </c>
      <c r="K60" s="34">
        <f>'Muut lis_väh'!P58</f>
        <v>-2215960.2124784561</v>
      </c>
      <c r="L60" s="231">
        <f>Yhteenveto[[#This Row],[Valtionosuus omarahoitusosuuden jälkeen (välisumma)]]+Yhteenveto[[#This Row],[Lisäosat yhteensä]]+Yhteenveto[[#This Row],[Valtionosuuteen tehtävät vähennykset ja lisäykset, netto]]</f>
        <v>-656021.7821873941</v>
      </c>
      <c r="M60" s="34">
        <f>'Verotuloihin perust tasaus'!N65</f>
        <v>1968951.045518873</v>
      </c>
      <c r="N60" s="302">
        <f>SUM(Yhteenveto[[#This Row],[Valtionosuus ennen verotuloihin perustuvaa valtionosuuden tasausta]]+Yhteenveto[[#This Row],[Verotuloihin perustuva valtionosuuden tasaus]])</f>
        <v>1312929.2633314789</v>
      </c>
      <c r="O60" s="241">
        <f>Verokorvaukset!H58</f>
        <v>825515.05889631086</v>
      </c>
      <c r="P60" s="371">
        <f>SUM(Yhteenveto[[#This Row],[Kunnan  peruspalvelujen valtionosuus ]:[Veroperustemuutoksista johtuvien veromenetysten korvaus]])</f>
        <v>2138444.32222779</v>
      </c>
      <c r="Q60" s="34">
        <f>Kotikuntakorvaus!F62</f>
        <v>-255326.46700000003</v>
      </c>
      <c r="R60" s="340">
        <f>+Yhteenveto[[#This Row],[Kunnan  peruspalvelujen valtionosuus ]]+Yhteenveto[[#This Row],[Veroperustemuutoksista johtuvien veromenetysten korvaus]]+Yhteenveto[[#This Row],[Kotikuntakorvaus, netto]]</f>
        <v>1883117.8552277901</v>
      </c>
      <c r="S60" s="11"/>
      <c r="T60"/>
    </row>
    <row r="61" spans="1:20" ht="15" x14ac:dyDescent="0.25">
      <c r="A61" s="32">
        <v>177</v>
      </c>
      <c r="B61" s="13" t="s">
        <v>66</v>
      </c>
      <c r="C61" s="15">
        <v>1663</v>
      </c>
      <c r="D61" s="15">
        <f>Ikärakenne[[#This Row],[Laskennalliset kustannukset, IKÄRAKENNE yhteensä, €]]</f>
        <v>2490776.29</v>
      </c>
      <c r="E61" s="15">
        <f>'Lask. kustannukset MUUT'!AD67</f>
        <v>508326.27984914824</v>
      </c>
      <c r="F61" s="231">
        <f>Yhteenveto[[#This Row],[Ikärakenne, laskennallinen kustannus]]+Yhteenveto[[#This Row],[Muut laskennalliset kustannukset ]]</f>
        <v>2999102.5698491484</v>
      </c>
      <c r="G61" s="450">
        <v>1625.87</v>
      </c>
      <c r="H61" s="17">
        <v>2703821.8099999996</v>
      </c>
      <c r="I61" s="338">
        <f>Yhteenveto[[#This Row],[Laskennalliset kustannukset yhteensä]]-Yhteenveto[[#This Row],[Omarahoitusosuus, €]]</f>
        <v>295280.7598491488</v>
      </c>
      <c r="J61" s="33">
        <f>Lisäosat!U62</f>
        <v>122203.69903119677</v>
      </c>
      <c r="K61" s="34">
        <f>'Muut lis_väh'!P59</f>
        <v>468991.68148773105</v>
      </c>
      <c r="L61" s="231">
        <f>Yhteenveto[[#This Row],[Valtionosuus omarahoitusosuuden jälkeen (välisumma)]]+Yhteenveto[[#This Row],[Lisäosat yhteensä]]+Yhteenveto[[#This Row],[Valtionosuuteen tehtävät vähennykset ja lisäykset, netto]]</f>
        <v>886476.14036807662</v>
      </c>
      <c r="M61" s="34">
        <f>'Verotuloihin perust tasaus'!N66</f>
        <v>-7551.0216643490185</v>
      </c>
      <c r="N61" s="302">
        <f>SUM(Yhteenveto[[#This Row],[Valtionosuus ennen verotuloihin perustuvaa valtionosuuden tasausta]]+Yhteenveto[[#This Row],[Verotuloihin perustuva valtionosuuden tasaus]])</f>
        <v>878925.11870372761</v>
      </c>
      <c r="O61" s="241">
        <f>Verokorvaukset!H59</f>
        <v>305647.2351989827</v>
      </c>
      <c r="P61" s="371">
        <f>SUM(Yhteenveto[[#This Row],[Kunnan  peruspalvelujen valtionosuus ]:[Veroperustemuutoksista johtuvien veromenetysten korvaus]])</f>
        <v>1184572.3539027104</v>
      </c>
      <c r="Q61" s="34">
        <f>Kotikuntakorvaus!F63</f>
        <v>269590.02049999998</v>
      </c>
      <c r="R61" s="340">
        <f>+Yhteenveto[[#This Row],[Kunnan  peruspalvelujen valtionosuus ]]+Yhteenveto[[#This Row],[Veroperustemuutoksista johtuvien veromenetysten korvaus]]+Yhteenveto[[#This Row],[Kotikuntakorvaus, netto]]</f>
        <v>1454162.3744027102</v>
      </c>
      <c r="S61" s="11"/>
      <c r="T61"/>
    </row>
    <row r="62" spans="1:20" ht="15" x14ac:dyDescent="0.25">
      <c r="A62" s="32">
        <v>178</v>
      </c>
      <c r="B62" s="13" t="s">
        <v>67</v>
      </c>
      <c r="C62" s="15">
        <v>5569</v>
      </c>
      <c r="D62" s="15">
        <f>Ikärakenne[[#This Row],[Laskennalliset kustannukset, IKÄRAKENNE yhteensä, €]]</f>
        <v>6988165.9299999997</v>
      </c>
      <c r="E62" s="15">
        <f>'Lask. kustannukset MUUT'!AD68</f>
        <v>2279458.2265894613</v>
      </c>
      <c r="F62" s="231">
        <f>Yhteenveto[[#This Row],[Ikärakenne, laskennallinen kustannus]]+Yhteenveto[[#This Row],[Muut laskennalliset kustannukset ]]</f>
        <v>9267624.1565894615</v>
      </c>
      <c r="G62" s="450">
        <v>1625.87</v>
      </c>
      <c r="H62" s="17">
        <v>9054470.0299999993</v>
      </c>
      <c r="I62" s="338">
        <f>Yhteenveto[[#This Row],[Laskennalliset kustannukset yhteensä]]-Yhteenveto[[#This Row],[Omarahoitusosuus, €]]</f>
        <v>213154.12658946216</v>
      </c>
      <c r="J62" s="33">
        <f>Lisäosat!U63</f>
        <v>491193.66011585447</v>
      </c>
      <c r="K62" s="34">
        <f>'Muut lis_väh'!P60</f>
        <v>61783.59115240231</v>
      </c>
      <c r="L62" s="231">
        <f>Yhteenveto[[#This Row],[Valtionosuus omarahoitusosuuden jälkeen (välisumma)]]+Yhteenveto[[#This Row],[Lisäosat yhteensä]]+Yhteenveto[[#This Row],[Valtionosuuteen tehtävät vähennykset ja lisäykset, netto]]</f>
        <v>766131.37785771897</v>
      </c>
      <c r="M62" s="34">
        <f>'Verotuloihin perust tasaus'!N67</f>
        <v>2316436.2420476074</v>
      </c>
      <c r="N62" s="302">
        <f>SUM(Yhteenveto[[#This Row],[Valtionosuus ennen verotuloihin perustuvaa valtionosuuden tasausta]]+Yhteenveto[[#This Row],[Verotuloihin perustuva valtionosuuden tasaus]])</f>
        <v>3082567.6199053265</v>
      </c>
      <c r="O62" s="241">
        <f>Verokorvaukset!H60</f>
        <v>1055959.8874813961</v>
      </c>
      <c r="P62" s="371">
        <f>SUM(Yhteenveto[[#This Row],[Kunnan  peruspalvelujen valtionosuus ]:[Veroperustemuutoksista johtuvien veromenetysten korvaus]])</f>
        <v>4138527.5073867226</v>
      </c>
      <c r="Q62" s="34">
        <f>Kotikuntakorvaus!F64</f>
        <v>17807.293500000029</v>
      </c>
      <c r="R62" s="340">
        <f>+Yhteenveto[[#This Row],[Kunnan  peruspalvelujen valtionosuus ]]+Yhteenveto[[#This Row],[Veroperustemuutoksista johtuvien veromenetysten korvaus]]+Yhteenveto[[#This Row],[Kotikuntakorvaus, netto]]</f>
        <v>4156334.8008867227</v>
      </c>
      <c r="S62" s="11"/>
      <c r="T62"/>
    </row>
    <row r="63" spans="1:20" ht="15" x14ac:dyDescent="0.25">
      <c r="A63" s="32">
        <v>179</v>
      </c>
      <c r="B63" s="13" t="s">
        <v>68</v>
      </c>
      <c r="C63" s="15">
        <v>149895</v>
      </c>
      <c r="D63" s="15">
        <f>Ikärakenne[[#This Row],[Laskennalliset kustannukset, IKÄRAKENNE yhteensä, €]]</f>
        <v>242851056.41</v>
      </c>
      <c r="E63" s="15">
        <f>'Lask. kustannukset MUUT'!AD69</f>
        <v>56760452.48071865</v>
      </c>
      <c r="F63" s="231">
        <f>Yhteenveto[[#This Row],[Ikärakenne, laskennallinen kustannus]]+Yhteenveto[[#This Row],[Muut laskennalliset kustannukset ]]</f>
        <v>299611508.89071864</v>
      </c>
      <c r="G63" s="450">
        <v>1625.87</v>
      </c>
      <c r="H63" s="17">
        <v>243709783.64999998</v>
      </c>
      <c r="I63" s="338">
        <f>Yhteenveto[[#This Row],[Laskennalliset kustannukset yhteensä]]-Yhteenveto[[#This Row],[Omarahoitusosuus, €]]</f>
        <v>55901725.240718663</v>
      </c>
      <c r="J63" s="33">
        <f>Lisäosat!U64</f>
        <v>7212364.2562659504</v>
      </c>
      <c r="K63" s="34">
        <f>'Muut lis_väh'!P61</f>
        <v>-42018260.706200957</v>
      </c>
      <c r="L63" s="231">
        <f>Yhteenveto[[#This Row],[Valtionosuus omarahoitusosuuden jälkeen (välisumma)]]+Yhteenveto[[#This Row],[Lisäosat yhteensä]]+Yhteenveto[[#This Row],[Valtionosuuteen tehtävät vähennykset ja lisäykset, netto]]</f>
        <v>21095828.790783659</v>
      </c>
      <c r="M63" s="34">
        <f>'Verotuloihin perust tasaus'!N68</f>
        <v>42245019.983880624</v>
      </c>
      <c r="N63" s="302">
        <f>SUM(Yhteenveto[[#This Row],[Valtionosuus ennen verotuloihin perustuvaa valtionosuuden tasausta]]+Yhteenveto[[#This Row],[Verotuloihin perustuva valtionosuuden tasaus]])</f>
        <v>63340848.774664283</v>
      </c>
      <c r="O63" s="241">
        <f>Verokorvaukset!H61</f>
        <v>15161730.844892627</v>
      </c>
      <c r="P63" s="371">
        <f>SUM(Yhteenveto[[#This Row],[Kunnan  peruspalvelujen valtionosuus ]:[Veroperustemuutoksista johtuvien veromenetysten korvaus]])</f>
        <v>78502579.619556904</v>
      </c>
      <c r="Q63" s="34">
        <f>Kotikuntakorvaus!F65</f>
        <v>-13603974.892500006</v>
      </c>
      <c r="R63" s="340">
        <f>+Yhteenveto[[#This Row],[Kunnan  peruspalvelujen valtionosuus ]]+Yhteenveto[[#This Row],[Veroperustemuutoksista johtuvien veromenetysten korvaus]]+Yhteenveto[[#This Row],[Kotikuntakorvaus, netto]]</f>
        <v>64898604.727056898</v>
      </c>
      <c r="S63" s="11"/>
      <c r="T63"/>
    </row>
    <row r="64" spans="1:20" ht="15" x14ac:dyDescent="0.25">
      <c r="A64" s="32">
        <v>181</v>
      </c>
      <c r="B64" s="13" t="s">
        <v>69</v>
      </c>
      <c r="C64" s="15">
        <v>1663</v>
      </c>
      <c r="D64" s="15">
        <f>Ikärakenne[[#This Row],[Laskennalliset kustannukset, IKÄRAKENNE yhteensä, €]]</f>
        <v>2797157.8899999997</v>
      </c>
      <c r="E64" s="15">
        <f>'Lask. kustannukset MUUT'!AD70</f>
        <v>515989.14931881335</v>
      </c>
      <c r="F64" s="231">
        <f>Yhteenveto[[#This Row],[Ikärakenne, laskennallinen kustannus]]+Yhteenveto[[#This Row],[Muut laskennalliset kustannukset ]]</f>
        <v>3313147.039318813</v>
      </c>
      <c r="G64" s="450">
        <v>1625.87</v>
      </c>
      <c r="H64" s="17">
        <v>2703821.8099999996</v>
      </c>
      <c r="I64" s="338">
        <f>Yhteenveto[[#This Row],[Laskennalliset kustannukset yhteensä]]-Yhteenveto[[#This Row],[Omarahoitusosuus, €]]</f>
        <v>609325.22931881342</v>
      </c>
      <c r="J64" s="33">
        <f>Lisäosat!U65</f>
        <v>88953.809677935089</v>
      </c>
      <c r="K64" s="34">
        <f>'Muut lis_väh'!P62</f>
        <v>396852.74889025727</v>
      </c>
      <c r="L64" s="231">
        <f>Yhteenveto[[#This Row],[Valtionosuus omarahoitusosuuden jälkeen (välisumma)]]+Yhteenveto[[#This Row],[Lisäosat yhteensä]]+Yhteenveto[[#This Row],[Valtionosuuteen tehtävät vähennykset ja lisäykset, netto]]</f>
        <v>1095131.7878870058</v>
      </c>
      <c r="M64" s="34">
        <f>'Verotuloihin perust tasaus'!N69</f>
        <v>954984.9748778377</v>
      </c>
      <c r="N64" s="302">
        <f>SUM(Yhteenveto[[#This Row],[Valtionosuus ennen verotuloihin perustuvaa valtionosuuden tasausta]]+Yhteenveto[[#This Row],[Verotuloihin perustuva valtionosuuden tasaus]])</f>
        <v>2050116.7627648436</v>
      </c>
      <c r="O64" s="241">
        <f>Verokorvaukset!H62</f>
        <v>318978.2717145395</v>
      </c>
      <c r="P64" s="371">
        <f>SUM(Yhteenveto[[#This Row],[Kunnan  peruspalvelujen valtionosuus ]:[Veroperustemuutoksista johtuvien veromenetysten korvaus]])</f>
        <v>2369095.0344793834</v>
      </c>
      <c r="Q64" s="34">
        <f>Kotikuntakorvaus!F66</f>
        <v>-33665.53</v>
      </c>
      <c r="R64" s="340">
        <f>+Yhteenveto[[#This Row],[Kunnan  peruspalvelujen valtionosuus ]]+Yhteenveto[[#This Row],[Veroperustemuutoksista johtuvien veromenetysten korvaus]]+Yhteenveto[[#This Row],[Kotikuntakorvaus, netto]]</f>
        <v>2335429.5044793836</v>
      </c>
      <c r="S64" s="11"/>
      <c r="T64"/>
    </row>
    <row r="65" spans="1:20" ht="15" x14ac:dyDescent="0.25">
      <c r="A65" s="32">
        <v>182</v>
      </c>
      <c r="B65" s="13" t="s">
        <v>70</v>
      </c>
      <c r="C65" s="15">
        <v>19020</v>
      </c>
      <c r="D65" s="15">
        <f>Ikärakenne[[#This Row],[Laskennalliset kustannukset, IKÄRAKENNE yhteensä, €]]</f>
        <v>25761802.530000001</v>
      </c>
      <c r="E65" s="15">
        <f>'Lask. kustannukset MUUT'!AD71</f>
        <v>7054926.756663125</v>
      </c>
      <c r="F65" s="231">
        <f>Yhteenveto[[#This Row],[Ikärakenne, laskennallinen kustannus]]+Yhteenveto[[#This Row],[Muut laskennalliset kustannukset ]]</f>
        <v>32816729.286663126</v>
      </c>
      <c r="G65" s="450">
        <v>1625.87</v>
      </c>
      <c r="H65" s="17">
        <v>30924047.399999999</v>
      </c>
      <c r="I65" s="338">
        <f>Yhteenveto[[#This Row],[Laskennalliset kustannukset yhteensä]]-Yhteenveto[[#This Row],[Omarahoitusosuus, €]]</f>
        <v>1892681.8866631277</v>
      </c>
      <c r="J65" s="33">
        <f>Lisäosat!U66</f>
        <v>985666.65023419843</v>
      </c>
      <c r="K65" s="34">
        <f>'Muut lis_väh'!P63</f>
        <v>-3638574.770646493</v>
      </c>
      <c r="L65" s="231">
        <f>Yhteenveto[[#This Row],[Valtionosuus omarahoitusosuuden jälkeen (välisumma)]]+Yhteenveto[[#This Row],[Lisäosat yhteensä]]+Yhteenveto[[#This Row],[Valtionosuuteen tehtävät vähennykset ja lisäykset, netto]]</f>
        <v>-760226.23374916706</v>
      </c>
      <c r="M65" s="34">
        <f>'Verotuloihin perust tasaus'!N70</f>
        <v>4171387.3458613348</v>
      </c>
      <c r="N65" s="302">
        <f>SUM(Yhteenveto[[#This Row],[Valtionosuus ennen verotuloihin perustuvaa valtionosuuden tasausta]]+Yhteenveto[[#This Row],[Verotuloihin perustuva valtionosuuden tasaus]])</f>
        <v>3411161.1121121678</v>
      </c>
      <c r="O65" s="241">
        <f>Verokorvaukset!H63</f>
        <v>2113630.1606417457</v>
      </c>
      <c r="P65" s="371">
        <f>SUM(Yhteenveto[[#This Row],[Kunnan  peruspalvelujen valtionosuus ]:[Veroperustemuutoksista johtuvien veromenetysten korvaus]])</f>
        <v>5524791.272753913</v>
      </c>
      <c r="Q65" s="34">
        <f>Kotikuntakorvaus!F67</f>
        <v>-63149.446799999918</v>
      </c>
      <c r="R65" s="340">
        <f>+Yhteenveto[[#This Row],[Kunnan  peruspalvelujen valtionosuus ]]+Yhteenveto[[#This Row],[Veroperustemuutoksista johtuvien veromenetysten korvaus]]+Yhteenveto[[#This Row],[Kotikuntakorvaus, netto]]</f>
        <v>5461641.8259539129</v>
      </c>
      <c r="S65" s="11"/>
      <c r="T65"/>
    </row>
    <row r="66" spans="1:20" ht="15" x14ac:dyDescent="0.25">
      <c r="A66" s="32">
        <v>186</v>
      </c>
      <c r="B66" s="13" t="s">
        <v>71</v>
      </c>
      <c r="C66" s="15">
        <v>46944</v>
      </c>
      <c r="D66" s="15">
        <f>Ikärakenne[[#This Row],[Laskennalliset kustannukset, IKÄRAKENNE yhteensä, €]]</f>
        <v>85646247.299999997</v>
      </c>
      <c r="E66" s="15">
        <f>'Lask. kustannukset MUUT'!AD72</f>
        <v>18280783.166402981</v>
      </c>
      <c r="F66" s="231">
        <f>Yhteenveto[[#This Row],[Ikärakenne, laskennallinen kustannus]]+Yhteenveto[[#This Row],[Muut laskennalliset kustannukset ]]</f>
        <v>103927030.46640298</v>
      </c>
      <c r="G66" s="450">
        <v>1625.87</v>
      </c>
      <c r="H66" s="17">
        <v>76324841.280000001</v>
      </c>
      <c r="I66" s="338">
        <f>Yhteenveto[[#This Row],[Laskennalliset kustannukset yhteensä]]-Yhteenveto[[#This Row],[Omarahoitusosuus, €]]</f>
        <v>27602189.186402977</v>
      </c>
      <c r="J66" s="33">
        <f>Lisäosat!U67</f>
        <v>2109991.5455901534</v>
      </c>
      <c r="K66" s="34">
        <f>'Muut lis_väh'!P64</f>
        <v>-15069859.2990737</v>
      </c>
      <c r="L66" s="231">
        <f>Yhteenveto[[#This Row],[Valtionosuus omarahoitusosuuden jälkeen (välisumma)]]+Yhteenveto[[#This Row],[Lisäosat yhteensä]]+Yhteenveto[[#This Row],[Valtionosuuteen tehtävät vähennykset ja lisäykset, netto]]</f>
        <v>14642321.432919431</v>
      </c>
      <c r="M66" s="34">
        <f>'Verotuloihin perust tasaus'!N71</f>
        <v>2635712.3437295989</v>
      </c>
      <c r="N66" s="302">
        <f>SUM(Yhteenveto[[#This Row],[Valtionosuus ennen verotuloihin perustuvaa valtionosuuden tasausta]]+Yhteenveto[[#This Row],[Verotuloihin perustuva valtionosuuden tasaus]])</f>
        <v>17278033.776649032</v>
      </c>
      <c r="O66" s="241">
        <f>Verokorvaukset!H64</f>
        <v>3060845.6746153068</v>
      </c>
      <c r="P66" s="371">
        <f>SUM(Yhteenveto[[#This Row],[Kunnan  peruspalvelujen valtionosuus ]:[Veroperustemuutoksista johtuvien veromenetysten korvaus]])</f>
        <v>20338879.451264337</v>
      </c>
      <c r="Q66" s="34">
        <f>Kotikuntakorvaus!F68</f>
        <v>-3398995.9396999986</v>
      </c>
      <c r="R66" s="340">
        <f>+Yhteenveto[[#This Row],[Kunnan  peruspalvelujen valtionosuus ]]+Yhteenveto[[#This Row],[Veroperustemuutoksista johtuvien veromenetysten korvaus]]+Yhteenveto[[#This Row],[Kotikuntakorvaus, netto]]</f>
        <v>16939883.511564337</v>
      </c>
      <c r="S66" s="11"/>
      <c r="T66"/>
    </row>
    <row r="67" spans="1:20" ht="15" x14ac:dyDescent="0.25">
      <c r="A67" s="32">
        <v>202</v>
      </c>
      <c r="B67" s="13" t="s">
        <v>72</v>
      </c>
      <c r="C67" s="15">
        <v>36675</v>
      </c>
      <c r="D67" s="15">
        <f>Ikärakenne[[#This Row],[Laskennalliset kustannukset, IKÄRAKENNE yhteensä, €]]</f>
        <v>74741968.209999993</v>
      </c>
      <c r="E67" s="15">
        <f>'Lask. kustannukset MUUT'!AD73</f>
        <v>9625241.3631188944</v>
      </c>
      <c r="F67" s="231">
        <f>Yhteenveto[[#This Row],[Ikärakenne, laskennallinen kustannus]]+Yhteenveto[[#This Row],[Muut laskennalliset kustannukset ]]</f>
        <v>84367209.573118895</v>
      </c>
      <c r="G67" s="450">
        <v>1625.87</v>
      </c>
      <c r="H67" s="17">
        <v>59628782.249999993</v>
      </c>
      <c r="I67" s="338">
        <f>Yhteenveto[[#This Row],[Laskennalliset kustannukset yhteensä]]-Yhteenveto[[#This Row],[Omarahoitusosuus, €]]</f>
        <v>24738427.323118903</v>
      </c>
      <c r="J67" s="33">
        <f>Lisäosat!U68</f>
        <v>1446622.4556421295</v>
      </c>
      <c r="K67" s="34">
        <f>'Muut lis_väh'!P65</f>
        <v>2390387.4437889662</v>
      </c>
      <c r="L67" s="231">
        <f>Yhteenveto[[#This Row],[Valtionosuus omarahoitusosuuden jälkeen (välisumma)]]+Yhteenveto[[#This Row],[Lisäosat yhteensä]]+Yhteenveto[[#This Row],[Valtionosuuteen tehtävät vähennykset ja lisäykset, netto]]</f>
        <v>28575437.222549997</v>
      </c>
      <c r="M67" s="34">
        <f>'Verotuloihin perust tasaus'!N72</f>
        <v>-137015.96242578278</v>
      </c>
      <c r="N67" s="302">
        <f>SUM(Yhteenveto[[#This Row],[Valtionosuus ennen verotuloihin perustuvaa valtionosuuden tasausta]]+Yhteenveto[[#This Row],[Verotuloihin perustuva valtionosuuden tasaus]])</f>
        <v>28438421.260124214</v>
      </c>
      <c r="O67" s="241">
        <f>Verokorvaukset!H65</f>
        <v>1673195.5234471464</v>
      </c>
      <c r="P67" s="371">
        <f>SUM(Yhteenveto[[#This Row],[Kunnan  peruspalvelujen valtionosuus ]:[Veroperustemuutoksista johtuvien veromenetysten korvaus]])</f>
        <v>30111616.783571359</v>
      </c>
      <c r="Q67" s="34">
        <f>Kotikuntakorvaus!F69</f>
        <v>-3863332.1919000004</v>
      </c>
      <c r="R67" s="340">
        <f>+Yhteenveto[[#This Row],[Kunnan  peruspalvelujen valtionosuus ]]+Yhteenveto[[#This Row],[Veroperustemuutoksista johtuvien veromenetysten korvaus]]+Yhteenveto[[#This Row],[Kotikuntakorvaus, netto]]</f>
        <v>26248284.591671359</v>
      </c>
      <c r="S67" s="11"/>
      <c r="T67"/>
    </row>
    <row r="68" spans="1:20" ht="15" x14ac:dyDescent="0.25">
      <c r="A68" s="32">
        <v>204</v>
      </c>
      <c r="B68" s="13" t="s">
        <v>73</v>
      </c>
      <c r="C68" s="15">
        <v>2547</v>
      </c>
      <c r="D68" s="15">
        <f>Ikärakenne[[#This Row],[Laskennalliset kustannukset, IKÄRAKENNE yhteensä, €]]</f>
        <v>3204424.6100000003</v>
      </c>
      <c r="E68" s="15">
        <f>'Lask. kustannukset MUUT'!AD74</f>
        <v>1212581.6301754562</v>
      </c>
      <c r="F68" s="231">
        <f>Yhteenveto[[#This Row],[Ikärakenne, laskennallinen kustannus]]+Yhteenveto[[#This Row],[Muut laskennalliset kustannukset ]]</f>
        <v>4417006.2401754567</v>
      </c>
      <c r="G68" s="450">
        <v>1625.87</v>
      </c>
      <c r="H68" s="17">
        <v>4141090.8899999997</v>
      </c>
      <c r="I68" s="338">
        <f>Yhteenveto[[#This Row],[Laskennalliset kustannukset yhteensä]]-Yhteenveto[[#This Row],[Omarahoitusosuus, €]]</f>
        <v>275915.35017545708</v>
      </c>
      <c r="J68" s="33">
        <f>Lisäosat!U69</f>
        <v>399110.90033157275</v>
      </c>
      <c r="K68" s="34">
        <f>'Muut lis_väh'!P66</f>
        <v>-1834516.5151485398</v>
      </c>
      <c r="L68" s="231">
        <f>Yhteenveto[[#This Row],[Valtionosuus omarahoitusosuuden jälkeen (välisumma)]]+Yhteenveto[[#This Row],[Lisäosat yhteensä]]+Yhteenveto[[#This Row],[Valtionosuuteen tehtävät vähennykset ja lisäykset, netto]]</f>
        <v>-1159490.2646415099</v>
      </c>
      <c r="M68" s="34">
        <f>'Verotuloihin perust tasaus'!N73</f>
        <v>1315949.4226757551</v>
      </c>
      <c r="N68" s="302">
        <f>SUM(Yhteenveto[[#This Row],[Valtionosuus ennen verotuloihin perustuvaa valtionosuuden tasausta]]+Yhteenveto[[#This Row],[Verotuloihin perustuva valtionosuuden tasaus]])</f>
        <v>156459.15803424525</v>
      </c>
      <c r="O68" s="241">
        <f>Verokorvaukset!H66</f>
        <v>459314.91495040822</v>
      </c>
      <c r="P68" s="371">
        <f>SUM(Yhteenveto[[#This Row],[Kunnan  peruspalvelujen valtionosuus ]:[Veroperustemuutoksista johtuvien veromenetysten korvaus]])</f>
        <v>615774.07298465353</v>
      </c>
      <c r="Q68" s="34">
        <f>Kotikuntakorvaus!F70</f>
        <v>-881859.69900000002</v>
      </c>
      <c r="R68" s="340">
        <f>+Yhteenveto[[#This Row],[Kunnan  peruspalvelujen valtionosuus ]]+Yhteenveto[[#This Row],[Veroperustemuutoksista johtuvien veromenetysten korvaus]]+Yhteenveto[[#This Row],[Kotikuntakorvaus, netto]]</f>
        <v>-266085.6260153465</v>
      </c>
      <c r="S68" s="11"/>
      <c r="T68"/>
    </row>
    <row r="69" spans="1:20" ht="15" x14ac:dyDescent="0.25">
      <c r="A69" s="32">
        <v>205</v>
      </c>
      <c r="B69" s="13" t="s">
        <v>74</v>
      </c>
      <c r="C69" s="15">
        <v>36370</v>
      </c>
      <c r="D69" s="15">
        <f>Ikärakenne[[#This Row],[Laskennalliset kustannukset, IKÄRAKENNE yhteensä, €]]</f>
        <v>61241196.259999998</v>
      </c>
      <c r="E69" s="15">
        <f>'Lask. kustannukset MUUT'!AD75</f>
        <v>14402542.493224774</v>
      </c>
      <c r="F69" s="231">
        <f>Yhteenveto[[#This Row],[Ikärakenne, laskennallinen kustannus]]+Yhteenveto[[#This Row],[Muut laskennalliset kustannukset ]]</f>
        <v>75643738.753224775</v>
      </c>
      <c r="G69" s="450">
        <v>1625.87</v>
      </c>
      <c r="H69" s="17">
        <v>59132891.899999999</v>
      </c>
      <c r="I69" s="338">
        <f>Yhteenveto[[#This Row],[Laskennalliset kustannukset yhteensä]]-Yhteenveto[[#This Row],[Omarahoitusosuus, €]]</f>
        <v>16510846.853224777</v>
      </c>
      <c r="J69" s="33">
        <f>Lisäosat!U70</f>
        <v>1732367.6994674215</v>
      </c>
      <c r="K69" s="34">
        <f>'Muut lis_väh'!P67</f>
        <v>-11605431.217739392</v>
      </c>
      <c r="L69" s="231">
        <f>Yhteenveto[[#This Row],[Valtionosuus omarahoitusosuuden jälkeen (välisumma)]]+Yhteenveto[[#This Row],[Lisäosat yhteensä]]+Yhteenveto[[#This Row],[Valtionosuuteen tehtävät vähennykset ja lisäykset, netto]]</f>
        <v>6637783.3349528052</v>
      </c>
      <c r="M69" s="34">
        <f>'Verotuloihin perust tasaus'!N74</f>
        <v>10892162.479220847</v>
      </c>
      <c r="N69" s="302">
        <f>SUM(Yhteenveto[[#This Row],[Valtionosuus ennen verotuloihin perustuvaa valtionosuuden tasausta]]+Yhteenveto[[#This Row],[Verotuloihin perustuva valtionosuuden tasaus]])</f>
        <v>17529945.814173654</v>
      </c>
      <c r="O69" s="241">
        <f>Verokorvaukset!H67</f>
        <v>3677036.3890849031</v>
      </c>
      <c r="P69" s="371">
        <f>SUM(Yhteenveto[[#This Row],[Kunnan  peruspalvelujen valtionosuus ]:[Veroperustemuutoksista johtuvien veromenetysten korvaus]])</f>
        <v>21206982.203258555</v>
      </c>
      <c r="Q69" s="34">
        <f>Kotikuntakorvaus!F71</f>
        <v>89302.24800000008</v>
      </c>
      <c r="R69" s="340">
        <f>+Yhteenveto[[#This Row],[Kunnan  peruspalvelujen valtionosuus ]]+Yhteenveto[[#This Row],[Veroperustemuutoksista johtuvien veromenetysten korvaus]]+Yhteenveto[[#This Row],[Kotikuntakorvaus, netto]]</f>
        <v>21296284.451258555</v>
      </c>
      <c r="S69" s="11"/>
      <c r="T69"/>
    </row>
    <row r="70" spans="1:20" ht="15" x14ac:dyDescent="0.25">
      <c r="A70" s="32">
        <v>208</v>
      </c>
      <c r="B70" s="13" t="s">
        <v>75</v>
      </c>
      <c r="C70" s="15">
        <v>12155</v>
      </c>
      <c r="D70" s="15">
        <f>Ikärakenne[[#This Row],[Laskennalliset kustannukset, IKÄRAKENNE yhteensä, €]]</f>
        <v>23292188.149999999</v>
      </c>
      <c r="E70" s="15">
        <f>'Lask. kustannukset MUUT'!AD76</f>
        <v>3242505.269115211</v>
      </c>
      <c r="F70" s="231">
        <f>Yhteenveto[[#This Row],[Ikärakenne, laskennallinen kustannus]]+Yhteenveto[[#This Row],[Muut laskennalliset kustannukset ]]</f>
        <v>26534693.419115208</v>
      </c>
      <c r="G70" s="450">
        <v>1625.87</v>
      </c>
      <c r="H70" s="17">
        <v>19762449.849999998</v>
      </c>
      <c r="I70" s="338">
        <f>Yhteenveto[[#This Row],[Laskennalliset kustannukset yhteensä]]-Yhteenveto[[#This Row],[Omarahoitusosuus, €]]</f>
        <v>6772243.5691152103</v>
      </c>
      <c r="J70" s="33">
        <f>Lisäosat!U71</f>
        <v>796994.44585314882</v>
      </c>
      <c r="K70" s="34">
        <f>'Muut lis_väh'!P68</f>
        <v>-236732.21801230282</v>
      </c>
      <c r="L70" s="231">
        <f>Yhteenveto[[#This Row],[Valtionosuus omarahoitusosuuden jälkeen (välisumma)]]+Yhteenveto[[#This Row],[Lisäosat yhteensä]]+Yhteenveto[[#This Row],[Valtionosuuteen tehtävät vähennykset ja lisäykset, netto]]</f>
        <v>7332505.7969560558</v>
      </c>
      <c r="M70" s="34">
        <f>'Verotuloihin perust tasaus'!N75</f>
        <v>5565336.9338098066</v>
      </c>
      <c r="N70" s="302">
        <f>SUM(Yhteenveto[[#This Row],[Valtionosuus ennen verotuloihin perustuvaa valtionosuuden tasausta]]+Yhteenveto[[#This Row],[Verotuloihin perustuva valtionosuuden tasaus]])</f>
        <v>12897842.730765862</v>
      </c>
      <c r="O70" s="241">
        <f>Verokorvaukset!H68</f>
        <v>1850801.1231766534</v>
      </c>
      <c r="P70" s="371">
        <f>SUM(Yhteenveto[[#This Row],[Kunnan  peruspalvelujen valtionosuus ]:[Veroperustemuutoksista johtuvien veromenetysten korvaus]])</f>
        <v>14748643.853942515</v>
      </c>
      <c r="Q70" s="34">
        <f>Kotikuntakorvaus!F72</f>
        <v>42524.880000000005</v>
      </c>
      <c r="R70" s="340">
        <f>+Yhteenveto[[#This Row],[Kunnan  peruspalvelujen valtionosuus ]]+Yhteenveto[[#This Row],[Veroperustemuutoksista johtuvien veromenetysten korvaus]]+Yhteenveto[[#This Row],[Kotikuntakorvaus, netto]]</f>
        <v>14791168.733942516</v>
      </c>
      <c r="S70" s="11"/>
      <c r="T70"/>
    </row>
    <row r="71" spans="1:20" ht="15" x14ac:dyDescent="0.25">
      <c r="A71" s="32">
        <v>211</v>
      </c>
      <c r="B71" s="13" t="s">
        <v>76</v>
      </c>
      <c r="C71" s="15">
        <v>34379</v>
      </c>
      <c r="D71" s="15">
        <f>Ikärakenne[[#This Row],[Laskennalliset kustannukset, IKÄRAKENNE yhteensä, €]]</f>
        <v>68687431.24000001</v>
      </c>
      <c r="E71" s="15">
        <f>'Lask. kustannukset MUUT'!AD77</f>
        <v>7683672.6253575133</v>
      </c>
      <c r="F71" s="231">
        <f>Yhteenveto[[#This Row],[Ikärakenne, laskennallinen kustannus]]+Yhteenveto[[#This Row],[Muut laskennalliset kustannukset ]]</f>
        <v>76371103.865357518</v>
      </c>
      <c r="G71" s="450">
        <v>1625.87</v>
      </c>
      <c r="H71" s="17">
        <v>55895784.729999997</v>
      </c>
      <c r="I71" s="338">
        <f>Yhteenveto[[#This Row],[Laskennalliset kustannukset yhteensä]]-Yhteenveto[[#This Row],[Omarahoitusosuus, €]]</f>
        <v>20475319.135357521</v>
      </c>
      <c r="J71" s="33">
        <f>Lisäosat!U72</f>
        <v>1573915.8597004092</v>
      </c>
      <c r="K71" s="34">
        <f>'Muut lis_väh'!P69</f>
        <v>-4088663.4899548041</v>
      </c>
      <c r="L71" s="231">
        <f>Yhteenveto[[#This Row],[Valtionosuus omarahoitusosuuden jälkeen (välisumma)]]+Yhteenveto[[#This Row],[Lisäosat yhteensä]]+Yhteenveto[[#This Row],[Valtionosuuteen tehtävät vähennykset ja lisäykset, netto]]</f>
        <v>17960571.505103126</v>
      </c>
      <c r="M71" s="34">
        <f>'Verotuloihin perust tasaus'!N76</f>
        <v>4762176.6661084853</v>
      </c>
      <c r="N71" s="302">
        <f>SUM(Yhteenveto[[#This Row],[Valtionosuus ennen verotuloihin perustuvaa valtionosuuden tasausta]]+Yhteenveto[[#This Row],[Verotuloihin perustuva valtionosuuden tasaus]])</f>
        <v>22722748.171211611</v>
      </c>
      <c r="O71" s="241">
        <f>Verokorvaukset!H69</f>
        <v>1790732.2600611011</v>
      </c>
      <c r="P71" s="371">
        <f>SUM(Yhteenveto[[#This Row],[Kunnan  peruspalvelujen valtionosuus ]:[Veroperustemuutoksista johtuvien veromenetysten korvaus]])</f>
        <v>24513480.431272712</v>
      </c>
      <c r="Q71" s="34">
        <f>Kotikuntakorvaus!F73</f>
        <v>-1182191.6640000003</v>
      </c>
      <c r="R71" s="340">
        <f>+Yhteenveto[[#This Row],[Kunnan  peruspalvelujen valtionosuus ]]+Yhteenveto[[#This Row],[Veroperustemuutoksista johtuvien veromenetysten korvaus]]+Yhteenveto[[#This Row],[Kotikuntakorvaus, netto]]</f>
        <v>23331288.767272711</v>
      </c>
      <c r="S71" s="11"/>
      <c r="T71"/>
    </row>
    <row r="72" spans="1:20" ht="15" x14ac:dyDescent="0.25">
      <c r="A72" s="32">
        <v>213</v>
      </c>
      <c r="B72" s="13" t="s">
        <v>77</v>
      </c>
      <c r="C72" s="15">
        <v>4952</v>
      </c>
      <c r="D72" s="15">
        <f>Ikärakenne[[#This Row],[Laskennalliset kustannukset, IKÄRAKENNE yhteensä, €]]</f>
        <v>6410605.1500000004</v>
      </c>
      <c r="E72" s="15">
        <f>'Lask. kustannukset MUUT'!AD78</f>
        <v>2130467.0126813026</v>
      </c>
      <c r="F72" s="231">
        <f>Yhteenveto[[#This Row],[Ikärakenne, laskennallinen kustannus]]+Yhteenveto[[#This Row],[Muut laskennalliset kustannukset ]]</f>
        <v>8541072.1626813039</v>
      </c>
      <c r="G72" s="450">
        <v>1625.87</v>
      </c>
      <c r="H72" s="17">
        <v>8051308.2399999993</v>
      </c>
      <c r="I72" s="338">
        <f>Yhteenveto[[#This Row],[Laskennalliset kustannukset yhteensä]]-Yhteenveto[[#This Row],[Omarahoitusosuus, €]]</f>
        <v>489763.92268130463</v>
      </c>
      <c r="J72" s="33">
        <f>Lisäosat!U73</f>
        <v>685917.26531642745</v>
      </c>
      <c r="K72" s="34">
        <f>'Muut lis_väh'!P70</f>
        <v>-937681.10515148076</v>
      </c>
      <c r="L72" s="231">
        <f>Yhteenveto[[#This Row],[Valtionosuus omarahoitusosuuden jälkeen (välisumma)]]+Yhteenveto[[#This Row],[Lisäosat yhteensä]]+Yhteenveto[[#This Row],[Valtionosuuteen tehtävät vähennykset ja lisäykset, netto]]</f>
        <v>238000.08284625132</v>
      </c>
      <c r="M72" s="34">
        <f>'Verotuloihin perust tasaus'!N77</f>
        <v>1354309.0300145715</v>
      </c>
      <c r="N72" s="302">
        <f>SUM(Yhteenveto[[#This Row],[Valtionosuus ennen verotuloihin perustuvaa valtionosuuden tasausta]]+Yhteenveto[[#This Row],[Verotuloihin perustuva valtionosuuden tasaus]])</f>
        <v>1592309.1128608228</v>
      </c>
      <c r="O72" s="241">
        <f>Verokorvaukset!H70</f>
        <v>869415.52639412705</v>
      </c>
      <c r="P72" s="371">
        <f>SUM(Yhteenveto[[#This Row],[Kunnan  peruspalvelujen valtionosuus ]:[Veroperustemuutoksista johtuvien veromenetysten korvaus]])</f>
        <v>2461724.63925495</v>
      </c>
      <c r="Q72" s="34">
        <f>Kotikuntakorvaus!F74</f>
        <v>-70343.238999999987</v>
      </c>
      <c r="R72" s="340">
        <f>+Yhteenveto[[#This Row],[Kunnan  peruspalvelujen valtionosuus ]]+Yhteenveto[[#This Row],[Veroperustemuutoksista johtuvien veromenetysten korvaus]]+Yhteenveto[[#This Row],[Kotikuntakorvaus, netto]]</f>
        <v>2391381.4002549499</v>
      </c>
      <c r="S72" s="11"/>
      <c r="T72"/>
    </row>
    <row r="73" spans="1:20" ht="15" x14ac:dyDescent="0.25">
      <c r="A73" s="32">
        <v>214</v>
      </c>
      <c r="B73" s="13" t="s">
        <v>78</v>
      </c>
      <c r="C73" s="15">
        <v>12508</v>
      </c>
      <c r="D73" s="15">
        <f>Ikärakenne[[#This Row],[Laskennalliset kustannukset, IKÄRAKENNE yhteensä, €]]</f>
        <v>19787103.09</v>
      </c>
      <c r="E73" s="15">
        <f>'Lask. kustannukset MUUT'!AD79</f>
        <v>5263892.2460300699</v>
      </c>
      <c r="F73" s="231">
        <f>Yhteenveto[[#This Row],[Ikärakenne, laskennallinen kustannus]]+Yhteenveto[[#This Row],[Muut laskennalliset kustannukset ]]</f>
        <v>25050995.33603007</v>
      </c>
      <c r="G73" s="450">
        <v>1625.87</v>
      </c>
      <c r="H73" s="17">
        <v>20336381.959999997</v>
      </c>
      <c r="I73" s="338">
        <f>Yhteenveto[[#This Row],[Laskennalliset kustannukset yhteensä]]-Yhteenveto[[#This Row],[Omarahoitusosuus, €]]</f>
        <v>4714613.3760300726</v>
      </c>
      <c r="J73" s="33">
        <f>Lisäosat!U74</f>
        <v>709262.70830496994</v>
      </c>
      <c r="K73" s="34">
        <f>'Muut lis_väh'!P71</f>
        <v>-1546783.6146390261</v>
      </c>
      <c r="L73" s="231">
        <f>Yhteenveto[[#This Row],[Valtionosuus omarahoitusosuuden jälkeen (välisumma)]]+Yhteenveto[[#This Row],[Lisäosat yhteensä]]+Yhteenveto[[#This Row],[Valtionosuuteen tehtävät vähennykset ja lisäykset, netto]]</f>
        <v>3877092.4696960161</v>
      </c>
      <c r="M73" s="34">
        <f>'Verotuloihin perust tasaus'!N78</f>
        <v>5789760.5094387596</v>
      </c>
      <c r="N73" s="302">
        <f>SUM(Yhteenveto[[#This Row],[Valtionosuus ennen verotuloihin perustuvaa valtionosuuden tasausta]]+Yhteenveto[[#This Row],[Verotuloihin perustuva valtionosuuden tasaus]])</f>
        <v>9666852.9791347757</v>
      </c>
      <c r="O73" s="241">
        <f>Verokorvaukset!H71</f>
        <v>2005167.8174547066</v>
      </c>
      <c r="P73" s="371">
        <f>SUM(Yhteenveto[[#This Row],[Kunnan  peruspalvelujen valtionosuus ]:[Veroperustemuutoksista johtuvien veromenetysten korvaus]])</f>
        <v>11672020.796589483</v>
      </c>
      <c r="Q73" s="34">
        <f>Kotikuntakorvaus!F75</f>
        <v>374041.75699999998</v>
      </c>
      <c r="R73" s="340">
        <f>+Yhteenveto[[#This Row],[Kunnan  peruspalvelujen valtionosuus ]]+Yhteenveto[[#This Row],[Veroperustemuutoksista johtuvien veromenetysten korvaus]]+Yhteenveto[[#This Row],[Kotikuntakorvaus, netto]]</f>
        <v>12046062.553589482</v>
      </c>
      <c r="S73" s="11"/>
      <c r="T73"/>
    </row>
    <row r="74" spans="1:20" ht="15" x14ac:dyDescent="0.25">
      <c r="A74" s="32">
        <v>216</v>
      </c>
      <c r="B74" s="13" t="s">
        <v>79</v>
      </c>
      <c r="C74" s="15">
        <v>1137</v>
      </c>
      <c r="D74" s="15">
        <f>Ikärakenne[[#This Row],[Laskennalliset kustannukset, IKÄRAKENNE yhteensä, €]]</f>
        <v>1463938.0600000003</v>
      </c>
      <c r="E74" s="15">
        <f>'Lask. kustannukset MUUT'!AD80</f>
        <v>644284.87589250971</v>
      </c>
      <c r="F74" s="231">
        <f>Yhteenveto[[#This Row],[Ikärakenne, laskennallinen kustannus]]+Yhteenveto[[#This Row],[Muut laskennalliset kustannukset ]]</f>
        <v>2108222.9358925102</v>
      </c>
      <c r="G74" s="450">
        <v>1625.87</v>
      </c>
      <c r="H74" s="17">
        <v>1848614.19</v>
      </c>
      <c r="I74" s="338">
        <f>Yhteenveto[[#This Row],[Laskennalliset kustannukset yhteensä]]-Yhteenveto[[#This Row],[Omarahoitusosuus, €]]</f>
        <v>259608.74589251028</v>
      </c>
      <c r="J74" s="33">
        <f>Lisäosat!U75</f>
        <v>397187.16089636571</v>
      </c>
      <c r="K74" s="34">
        <f>'Muut lis_väh'!P72</f>
        <v>5270.7631043956644</v>
      </c>
      <c r="L74" s="231">
        <f>Yhteenveto[[#This Row],[Valtionosuus omarahoitusosuuden jälkeen (välisumma)]]+Yhteenveto[[#This Row],[Lisäosat yhteensä]]+Yhteenveto[[#This Row],[Valtionosuuteen tehtävät vähennykset ja lisäykset, netto]]</f>
        <v>662066.66989327176</v>
      </c>
      <c r="M74" s="34">
        <f>'Verotuloihin perust tasaus'!N79</f>
        <v>438110.18514355842</v>
      </c>
      <c r="N74" s="302">
        <f>SUM(Yhteenveto[[#This Row],[Valtionosuus ennen verotuloihin perustuvaa valtionosuuden tasausta]]+Yhteenveto[[#This Row],[Verotuloihin perustuva valtionosuuden tasaus]])</f>
        <v>1100176.8550368301</v>
      </c>
      <c r="O74" s="241">
        <f>Verokorvaukset!H72</f>
        <v>252907.77586625208</v>
      </c>
      <c r="P74" s="371">
        <f>SUM(Yhteenveto[[#This Row],[Kunnan  peruspalvelujen valtionosuus ]:[Veroperustemuutoksista johtuvien veromenetysten korvaus]])</f>
        <v>1353084.6309030822</v>
      </c>
      <c r="Q74" s="34">
        <f>Kotikuntakorvaus!F76</f>
        <v>19490.570000000007</v>
      </c>
      <c r="R74" s="340">
        <f>+Yhteenveto[[#This Row],[Kunnan  peruspalvelujen valtionosuus ]]+Yhteenveto[[#This Row],[Veroperustemuutoksista johtuvien veromenetysten korvaus]]+Yhteenveto[[#This Row],[Kotikuntakorvaus, netto]]</f>
        <v>1372575.2009030823</v>
      </c>
      <c r="S74" s="11"/>
      <c r="T74"/>
    </row>
    <row r="75" spans="1:20" ht="15" x14ac:dyDescent="0.25">
      <c r="A75" s="32">
        <v>217</v>
      </c>
      <c r="B75" s="13" t="s">
        <v>80</v>
      </c>
      <c r="C75" s="15">
        <v>5246</v>
      </c>
      <c r="D75" s="15">
        <f>Ikärakenne[[#This Row],[Laskennalliset kustannukset, IKÄRAKENNE yhteensä, €]]</f>
        <v>10494376.279999999</v>
      </c>
      <c r="E75" s="15">
        <f>'Lask. kustannukset MUUT'!AD81</f>
        <v>1401404.4600409053</v>
      </c>
      <c r="F75" s="231">
        <f>Yhteenveto[[#This Row],[Ikärakenne, laskennallinen kustannus]]+Yhteenveto[[#This Row],[Muut laskennalliset kustannukset ]]</f>
        <v>11895780.740040904</v>
      </c>
      <c r="G75" s="450">
        <v>1625.87</v>
      </c>
      <c r="H75" s="17">
        <v>8529314.0199999996</v>
      </c>
      <c r="I75" s="338">
        <f>Yhteenveto[[#This Row],[Laskennalliset kustannukset yhteensä]]-Yhteenveto[[#This Row],[Omarahoitusosuus, €]]</f>
        <v>3366466.7200409044</v>
      </c>
      <c r="J75" s="33">
        <f>Lisäosat!U76</f>
        <v>246564.18177738244</v>
      </c>
      <c r="K75" s="34">
        <f>'Muut lis_väh'!P73</f>
        <v>-1843889.9906331385</v>
      </c>
      <c r="L75" s="231">
        <f>Yhteenveto[[#This Row],[Valtionosuus omarahoitusosuuden jälkeen (välisumma)]]+Yhteenveto[[#This Row],[Lisäosat yhteensä]]+Yhteenveto[[#This Row],[Valtionosuuteen tehtävät vähennykset ja lisäykset, netto]]</f>
        <v>1769140.9111851482</v>
      </c>
      <c r="M75" s="34">
        <f>'Verotuloihin perust tasaus'!N80</f>
        <v>2758890.1406009812</v>
      </c>
      <c r="N75" s="302">
        <f>SUM(Yhteenveto[[#This Row],[Valtionosuus ennen verotuloihin perustuvaa valtionosuuden tasausta]]+Yhteenveto[[#This Row],[Verotuloihin perustuva valtionosuuden tasaus]])</f>
        <v>4528031.0517861294</v>
      </c>
      <c r="O75" s="241">
        <f>Verokorvaukset!H73</f>
        <v>686227.40723527002</v>
      </c>
      <c r="P75" s="371">
        <f>SUM(Yhteenveto[[#This Row],[Kunnan  peruspalvelujen valtionosuus ]:[Veroperustemuutoksista johtuvien veromenetysten korvaus]])</f>
        <v>5214258.4590213997</v>
      </c>
      <c r="Q75" s="34">
        <f>Kotikuntakorvaus!F77</f>
        <v>-44562.530500000015</v>
      </c>
      <c r="R75" s="340">
        <f>+Yhteenveto[[#This Row],[Kunnan  peruspalvelujen valtionosuus ]]+Yhteenveto[[#This Row],[Veroperustemuutoksista johtuvien veromenetysten korvaus]]+Yhteenveto[[#This Row],[Kotikuntakorvaus, netto]]</f>
        <v>5169695.9285213994</v>
      </c>
      <c r="S75" s="11"/>
      <c r="T75"/>
    </row>
    <row r="76" spans="1:20" ht="15" x14ac:dyDescent="0.25">
      <c r="A76" s="32">
        <v>218</v>
      </c>
      <c r="B76" s="13" t="s">
        <v>81</v>
      </c>
      <c r="C76" s="15">
        <v>1134</v>
      </c>
      <c r="D76" s="15">
        <f>Ikärakenne[[#This Row],[Laskennalliset kustannukset, IKÄRAKENNE yhteensä, €]]</f>
        <v>1439496.2999999998</v>
      </c>
      <c r="E76" s="15">
        <f>'Lask. kustannukset MUUT'!AD82</f>
        <v>394102.27203649568</v>
      </c>
      <c r="F76" s="231">
        <f>Yhteenveto[[#This Row],[Ikärakenne, laskennallinen kustannus]]+Yhteenveto[[#This Row],[Muut laskennalliset kustannukset ]]</f>
        <v>1833598.5720364954</v>
      </c>
      <c r="G76" s="450">
        <v>1625.87</v>
      </c>
      <c r="H76" s="17">
        <v>1843736.5799999998</v>
      </c>
      <c r="I76" s="338">
        <f>Yhteenveto[[#This Row],[Laskennalliset kustannukset yhteensä]]-Yhteenveto[[#This Row],[Omarahoitusosuus, €]]</f>
        <v>-10138.007963504409</v>
      </c>
      <c r="J76" s="33">
        <f>Lisäosat!U77</f>
        <v>78422.012472390066</v>
      </c>
      <c r="K76" s="34">
        <f>'Muut lis_väh'!P74</f>
        <v>333192.77017896163</v>
      </c>
      <c r="L76" s="231">
        <f>Yhteenveto[[#This Row],[Valtionosuus omarahoitusosuuden jälkeen (välisumma)]]+Yhteenveto[[#This Row],[Lisäosat yhteensä]]+Yhteenveto[[#This Row],[Valtionosuuteen tehtävät vähennykset ja lisäykset, netto]]</f>
        <v>401476.7746878473</v>
      </c>
      <c r="M76" s="34">
        <f>'Verotuloihin perust tasaus'!N81</f>
        <v>684961.92135777522</v>
      </c>
      <c r="N76" s="302">
        <f>SUM(Yhteenveto[[#This Row],[Valtionosuus ennen verotuloihin perustuvaa valtionosuuden tasausta]]+Yhteenveto[[#This Row],[Verotuloihin perustuva valtionosuuden tasaus]])</f>
        <v>1086438.6960456225</v>
      </c>
      <c r="O76" s="241">
        <f>Verokorvaukset!H74</f>
        <v>274742.19842344138</v>
      </c>
      <c r="P76" s="371">
        <f>SUM(Yhteenveto[[#This Row],[Kunnan  peruspalvelujen valtionosuus ]:[Veroperustemuutoksista johtuvien veromenetysten korvaus]])</f>
        <v>1361180.8944690637</v>
      </c>
      <c r="Q76" s="34">
        <f>Kotikuntakorvaus!F78</f>
        <v>-306356.32299999997</v>
      </c>
      <c r="R76" s="340">
        <f>+Yhteenveto[[#This Row],[Kunnan  peruspalvelujen valtionosuus ]]+Yhteenveto[[#This Row],[Veroperustemuutoksista johtuvien veromenetysten korvaus]]+Yhteenveto[[#This Row],[Kotikuntakorvaus, netto]]</f>
        <v>1054824.5714690639</v>
      </c>
      <c r="S76" s="11"/>
      <c r="T76"/>
    </row>
    <row r="77" spans="1:20" ht="15" x14ac:dyDescent="0.25">
      <c r="A77" s="32">
        <v>224</v>
      </c>
      <c r="B77" s="13" t="s">
        <v>82</v>
      </c>
      <c r="C77" s="15">
        <v>8274</v>
      </c>
      <c r="D77" s="15">
        <f>Ikärakenne[[#This Row],[Laskennalliset kustannukset, IKÄRAKENNE yhteensä, €]]</f>
        <v>12378856.920000002</v>
      </c>
      <c r="E77" s="15">
        <f>'Lask. kustannukset MUUT'!AD83</f>
        <v>3381162.7254764657</v>
      </c>
      <c r="F77" s="231">
        <f>Yhteenveto[[#This Row],[Ikärakenne, laskennallinen kustannus]]+Yhteenveto[[#This Row],[Muut laskennalliset kustannukset ]]</f>
        <v>15760019.645476468</v>
      </c>
      <c r="G77" s="450">
        <v>1625.87</v>
      </c>
      <c r="H77" s="17">
        <v>13452448.379999999</v>
      </c>
      <c r="I77" s="338">
        <f>Yhteenveto[[#This Row],[Laskennalliset kustannukset yhteensä]]-Yhteenveto[[#This Row],[Omarahoitusosuus, €]]</f>
        <v>2307571.265476469</v>
      </c>
      <c r="J77" s="33">
        <f>Lisäosat!U78</f>
        <v>255373.98209099966</v>
      </c>
      <c r="K77" s="34">
        <f>'Muut lis_väh'!P75</f>
        <v>-1119498.6624745973</v>
      </c>
      <c r="L77" s="231">
        <f>Yhteenveto[[#This Row],[Valtionosuus omarahoitusosuuden jälkeen (välisumma)]]+Yhteenveto[[#This Row],[Lisäosat yhteensä]]+Yhteenveto[[#This Row],[Valtionosuuteen tehtävät vähennykset ja lisäykset, netto]]</f>
        <v>1443446.5850928714</v>
      </c>
      <c r="M77" s="34">
        <f>'Verotuloihin perust tasaus'!N82</f>
        <v>3861455.8073824528</v>
      </c>
      <c r="N77" s="302">
        <f>SUM(Yhteenveto[[#This Row],[Valtionosuus ennen verotuloihin perustuvaa valtionosuuden tasausta]]+Yhteenveto[[#This Row],[Verotuloihin perustuva valtionosuuden tasaus]])</f>
        <v>5304902.3924753238</v>
      </c>
      <c r="O77" s="241">
        <f>Verokorvaukset!H75</f>
        <v>930255.37431691226</v>
      </c>
      <c r="P77" s="371">
        <f>SUM(Yhteenveto[[#This Row],[Kunnan  peruspalvelujen valtionosuus ]:[Veroperustemuutoksista johtuvien veromenetysten korvaus]])</f>
        <v>6235157.7667922359</v>
      </c>
      <c r="Q77" s="34">
        <f>Kotikuntakorvaus!F79</f>
        <v>334883.43000000005</v>
      </c>
      <c r="R77" s="340">
        <f>+Yhteenveto[[#This Row],[Kunnan  peruspalvelujen valtionosuus ]]+Yhteenveto[[#This Row],[Veroperustemuutoksista johtuvien veromenetysten korvaus]]+Yhteenveto[[#This Row],[Kotikuntakorvaus, netto]]</f>
        <v>6570041.1967922356</v>
      </c>
      <c r="S77" s="11"/>
      <c r="T77"/>
    </row>
    <row r="78" spans="1:20" ht="15" x14ac:dyDescent="0.25">
      <c r="A78" s="32">
        <v>226</v>
      </c>
      <c r="B78" s="13" t="s">
        <v>83</v>
      </c>
      <c r="C78" s="15">
        <v>3514</v>
      </c>
      <c r="D78" s="15">
        <f>Ikärakenne[[#This Row],[Laskennalliset kustannukset, IKÄRAKENNE yhteensä, €]]</f>
        <v>4470576.17</v>
      </c>
      <c r="E78" s="15">
        <f>'Lask. kustannukset MUUT'!AD84</f>
        <v>1539624.3284903467</v>
      </c>
      <c r="F78" s="231">
        <f>Yhteenveto[[#This Row],[Ikärakenne, laskennallinen kustannus]]+Yhteenveto[[#This Row],[Muut laskennalliset kustannukset ]]</f>
        <v>6010200.4984903466</v>
      </c>
      <c r="G78" s="450">
        <v>1625.87</v>
      </c>
      <c r="H78" s="17">
        <v>5713307.1799999997</v>
      </c>
      <c r="I78" s="338">
        <f>Yhteenveto[[#This Row],[Laskennalliset kustannukset yhteensä]]-Yhteenveto[[#This Row],[Omarahoitusosuus, €]]</f>
        <v>296893.31849034689</v>
      </c>
      <c r="J78" s="33">
        <f>Lisäosat!U79</f>
        <v>613648.03002320812</v>
      </c>
      <c r="K78" s="34">
        <f>'Muut lis_väh'!P76</f>
        <v>165473.23118595511</v>
      </c>
      <c r="L78" s="231">
        <f>Yhteenveto[[#This Row],[Valtionosuus omarahoitusosuuden jälkeen (välisumma)]]+Yhteenveto[[#This Row],[Lisäosat yhteensä]]+Yhteenveto[[#This Row],[Valtionosuuteen tehtävät vähennykset ja lisäykset, netto]]</f>
        <v>1076014.5796995102</v>
      </c>
      <c r="M78" s="34">
        <f>'Verotuloihin perust tasaus'!N83</f>
        <v>1686066.3763213148</v>
      </c>
      <c r="N78" s="302">
        <f>SUM(Yhteenveto[[#This Row],[Valtionosuus ennen verotuloihin perustuvaa valtionosuuden tasausta]]+Yhteenveto[[#This Row],[Verotuloihin perustuva valtionosuuden tasaus]])</f>
        <v>2762080.9560208251</v>
      </c>
      <c r="O78" s="241">
        <f>Verokorvaukset!H76</f>
        <v>632076.80419761105</v>
      </c>
      <c r="P78" s="371">
        <f>SUM(Yhteenveto[[#This Row],[Kunnan  peruspalvelujen valtionosuus ]:[Veroperustemuutoksista johtuvien veromenetysten korvaus]])</f>
        <v>3394157.7602184359</v>
      </c>
      <c r="Q78" s="34">
        <f>Kotikuntakorvaus!F80</f>
        <v>53244.693500000001</v>
      </c>
      <c r="R78" s="340">
        <f>+Yhteenveto[[#This Row],[Kunnan  peruspalvelujen valtionosuus ]]+Yhteenveto[[#This Row],[Veroperustemuutoksista johtuvien veromenetysten korvaus]]+Yhteenveto[[#This Row],[Kotikuntakorvaus, netto]]</f>
        <v>3447402.453718436</v>
      </c>
      <c r="S78" s="11"/>
      <c r="T78"/>
    </row>
    <row r="79" spans="1:20" ht="15" x14ac:dyDescent="0.25">
      <c r="A79" s="32">
        <v>230</v>
      </c>
      <c r="B79" s="13" t="s">
        <v>84</v>
      </c>
      <c r="C79" s="15">
        <v>2133</v>
      </c>
      <c r="D79" s="15">
        <f>Ikärakenne[[#This Row],[Laskennalliset kustannukset, IKÄRAKENNE yhteensä, €]]</f>
        <v>3021051.54</v>
      </c>
      <c r="E79" s="15">
        <f>'Lask. kustannukset MUUT'!AD85</f>
        <v>978545.85517195077</v>
      </c>
      <c r="F79" s="231">
        <f>Yhteenveto[[#This Row],[Ikärakenne, laskennallinen kustannus]]+Yhteenveto[[#This Row],[Muut laskennalliset kustannukset ]]</f>
        <v>3999597.3951719506</v>
      </c>
      <c r="G79" s="450">
        <v>1625.87</v>
      </c>
      <c r="H79" s="17">
        <v>3467980.71</v>
      </c>
      <c r="I79" s="338">
        <f>Yhteenveto[[#This Row],[Laskennalliset kustannukset yhteensä]]-Yhteenveto[[#This Row],[Omarahoitusosuus, €]]</f>
        <v>531616.68517195061</v>
      </c>
      <c r="J79" s="33">
        <f>Lisäosat!U80</f>
        <v>306754.927046859</v>
      </c>
      <c r="K79" s="34">
        <f>'Muut lis_väh'!P77</f>
        <v>-80989.249317540874</v>
      </c>
      <c r="L79" s="231">
        <f>Yhteenveto[[#This Row],[Valtionosuus omarahoitusosuuden jälkeen (välisumma)]]+Yhteenveto[[#This Row],[Lisäosat yhteensä]]+Yhteenveto[[#This Row],[Valtionosuuteen tehtävät vähennykset ja lisäykset, netto]]</f>
        <v>757382.36290126864</v>
      </c>
      <c r="M79" s="34">
        <f>'Verotuloihin perust tasaus'!N84</f>
        <v>1168436.4223862665</v>
      </c>
      <c r="N79" s="302">
        <f>SUM(Yhteenveto[[#This Row],[Valtionosuus ennen verotuloihin perustuvaa valtionosuuden tasausta]]+Yhteenveto[[#This Row],[Verotuloihin perustuva valtionosuuden tasaus]])</f>
        <v>1925818.7852875353</v>
      </c>
      <c r="O79" s="241">
        <f>Verokorvaukset!H77</f>
        <v>515081.33239332942</v>
      </c>
      <c r="P79" s="371">
        <f>SUM(Yhteenveto[[#This Row],[Kunnan  peruspalvelujen valtionosuus ]:[Veroperustemuutoksista johtuvien veromenetysten korvaus]])</f>
        <v>2440900.1176808649</v>
      </c>
      <c r="Q79" s="34">
        <f>Kotikuntakorvaus!F81</f>
        <v>7087.4800000000032</v>
      </c>
      <c r="R79" s="340">
        <f>+Yhteenveto[[#This Row],[Kunnan  peruspalvelujen valtionosuus ]]+Yhteenveto[[#This Row],[Veroperustemuutoksista johtuvien veromenetysten korvaus]]+Yhteenveto[[#This Row],[Kotikuntakorvaus, netto]]</f>
        <v>2447987.5976808649</v>
      </c>
      <c r="S79" s="11"/>
      <c r="T79"/>
    </row>
    <row r="80" spans="1:20" ht="15" x14ac:dyDescent="0.25">
      <c r="A80" s="32">
        <v>231</v>
      </c>
      <c r="B80" s="13" t="s">
        <v>85</v>
      </c>
      <c r="C80" s="15">
        <v>1248</v>
      </c>
      <c r="D80" s="15">
        <f>Ikärakenne[[#This Row],[Laskennalliset kustannukset, IKÄRAKENNE yhteensä, €]]</f>
        <v>1915364.07</v>
      </c>
      <c r="E80" s="15">
        <f>'Lask. kustannukset MUUT'!AD86</f>
        <v>910784.85941277421</v>
      </c>
      <c r="F80" s="231">
        <f>Yhteenveto[[#This Row],[Ikärakenne, laskennallinen kustannus]]+Yhteenveto[[#This Row],[Muut laskennalliset kustannukset ]]</f>
        <v>2826148.9294127743</v>
      </c>
      <c r="G80" s="450">
        <v>1625.87</v>
      </c>
      <c r="H80" s="17">
        <v>2029085.7599999998</v>
      </c>
      <c r="I80" s="338">
        <f>Yhteenveto[[#This Row],[Laskennalliset kustannukset yhteensä]]-Yhteenveto[[#This Row],[Omarahoitusosuus, €]]</f>
        <v>797063.1694127745</v>
      </c>
      <c r="J80" s="33">
        <f>Lisäosat!U81</f>
        <v>113453.72037567425</v>
      </c>
      <c r="K80" s="34">
        <f>'Muut lis_väh'!P78</f>
        <v>-1432375.8706596445</v>
      </c>
      <c r="L80" s="231">
        <f>Yhteenveto[[#This Row],[Valtionosuus omarahoitusosuuden jälkeen (välisumma)]]+Yhteenveto[[#This Row],[Lisäosat yhteensä]]+Yhteenveto[[#This Row],[Valtionosuuteen tehtävät vähennykset ja lisäykset, netto]]</f>
        <v>-521858.98087119567</v>
      </c>
      <c r="M80" s="34">
        <f>'Verotuloihin perust tasaus'!N85</f>
        <v>26811.975756691907</v>
      </c>
      <c r="N80" s="302">
        <f>SUM(Yhteenveto[[#This Row],[Valtionosuus ennen verotuloihin perustuvaa valtionosuuden tasausta]]+Yhteenveto[[#This Row],[Verotuloihin perustuva valtionosuuden tasaus]])</f>
        <v>-495047.00511450379</v>
      </c>
      <c r="O80" s="241">
        <f>Verokorvaukset!H78</f>
        <v>163472.93801457985</v>
      </c>
      <c r="P80" s="371">
        <f>SUM(Yhteenveto[[#This Row],[Kunnan  peruspalvelujen valtionosuus ]:[Veroperustemuutoksista johtuvien veromenetysten korvaus]])</f>
        <v>-331574.06709992397</v>
      </c>
      <c r="Q80" s="34">
        <f>Kotikuntakorvaus!F82</f>
        <v>-405758.2300000001</v>
      </c>
      <c r="R80" s="340">
        <f>+Yhteenveto[[#This Row],[Kunnan  peruspalvelujen valtionosuus ]]+Yhteenveto[[#This Row],[Veroperustemuutoksista johtuvien veromenetysten korvaus]]+Yhteenveto[[#This Row],[Kotikuntakorvaus, netto]]</f>
        <v>-737332.29709992406</v>
      </c>
      <c r="S80" s="11"/>
      <c r="T80"/>
    </row>
    <row r="81" spans="1:20" ht="15" x14ac:dyDescent="0.25">
      <c r="A81" s="32">
        <v>232</v>
      </c>
      <c r="B81" s="13" t="s">
        <v>86</v>
      </c>
      <c r="C81" s="15">
        <v>12429</v>
      </c>
      <c r="D81" s="15">
        <f>Ikärakenne[[#This Row],[Laskennalliset kustannukset, IKÄRAKENNE yhteensä, €]]</f>
        <v>20115772.109999999</v>
      </c>
      <c r="E81" s="15">
        <f>'Lask. kustannukset MUUT'!AD87</f>
        <v>4236201.5892580636</v>
      </c>
      <c r="F81" s="231">
        <f>Yhteenveto[[#This Row],[Ikärakenne, laskennallinen kustannus]]+Yhteenveto[[#This Row],[Muut laskennalliset kustannukset ]]</f>
        <v>24351973.699258063</v>
      </c>
      <c r="G81" s="450">
        <v>1625.87</v>
      </c>
      <c r="H81" s="17">
        <v>20207938.23</v>
      </c>
      <c r="I81" s="338">
        <f>Yhteenveto[[#This Row],[Laskennalliset kustannukset yhteensä]]-Yhteenveto[[#This Row],[Omarahoitusosuus, €]]</f>
        <v>4144035.4692580625</v>
      </c>
      <c r="J81" s="33">
        <f>Lisäosat!U82</f>
        <v>459773.65799400362</v>
      </c>
      <c r="K81" s="34">
        <f>'Muut lis_väh'!P79</f>
        <v>-1312567.4432735655</v>
      </c>
      <c r="L81" s="231">
        <f>Yhteenveto[[#This Row],[Valtionosuus omarahoitusosuuden jälkeen (välisumma)]]+Yhteenveto[[#This Row],[Lisäosat yhteensä]]+Yhteenveto[[#This Row],[Valtionosuuteen tehtävät vähennykset ja lisäykset, netto]]</f>
        <v>3291241.6839785008</v>
      </c>
      <c r="M81" s="34">
        <f>'Verotuloihin perust tasaus'!N86</f>
        <v>6106882.7855163217</v>
      </c>
      <c r="N81" s="302">
        <f>SUM(Yhteenveto[[#This Row],[Valtionosuus ennen verotuloihin perustuvaa valtionosuuden tasausta]]+Yhteenveto[[#This Row],[Verotuloihin perustuva valtionosuuden tasaus]])</f>
        <v>9398124.4694948234</v>
      </c>
      <c r="O81" s="241">
        <f>Verokorvaukset!H79</f>
        <v>2064016.3477181909</v>
      </c>
      <c r="P81" s="371">
        <f>SUM(Yhteenveto[[#This Row],[Kunnan  peruspalvelujen valtionosuus ]:[Veroperustemuutoksista johtuvien veromenetysten korvaus]])</f>
        <v>11462140.817213014</v>
      </c>
      <c r="Q81" s="34">
        <f>Kotikuntakorvaus!F83</f>
        <v>10631.219999999914</v>
      </c>
      <c r="R81" s="340">
        <f>+Yhteenveto[[#This Row],[Kunnan  peruspalvelujen valtionosuus ]]+Yhteenveto[[#This Row],[Veroperustemuutoksista johtuvien veromenetysten korvaus]]+Yhteenveto[[#This Row],[Kotikuntakorvaus, netto]]</f>
        <v>11472772.037213014</v>
      </c>
      <c r="S81" s="11"/>
      <c r="T81"/>
    </row>
    <row r="82" spans="1:20" ht="15" x14ac:dyDescent="0.25">
      <c r="A82" s="32">
        <v>233</v>
      </c>
      <c r="B82" s="13" t="s">
        <v>87</v>
      </c>
      <c r="C82" s="15">
        <v>14909</v>
      </c>
      <c r="D82" s="15">
        <f>Ikärakenne[[#This Row],[Laskennalliset kustannukset, IKÄRAKENNE yhteensä, €]]</f>
        <v>23895471.32</v>
      </c>
      <c r="E82" s="15">
        <f>'Lask. kustannukset MUUT'!AD88</f>
        <v>5142162.9391603936</v>
      </c>
      <c r="F82" s="231">
        <f>Yhteenveto[[#This Row],[Ikärakenne, laskennallinen kustannus]]+Yhteenveto[[#This Row],[Muut laskennalliset kustannukset ]]</f>
        <v>29037634.259160392</v>
      </c>
      <c r="G82" s="450">
        <v>1625.87</v>
      </c>
      <c r="H82" s="17">
        <v>24240095.829999998</v>
      </c>
      <c r="I82" s="338">
        <f>Yhteenveto[[#This Row],[Laskennalliset kustannukset yhteensä]]-Yhteenveto[[#This Row],[Omarahoitusosuus, €]]</f>
        <v>4797538.4291603938</v>
      </c>
      <c r="J82" s="33">
        <f>Lisäosat!U83</f>
        <v>462370.22630928189</v>
      </c>
      <c r="K82" s="34">
        <f>'Muut lis_väh'!P80</f>
        <v>161887.15187925473</v>
      </c>
      <c r="L82" s="231">
        <f>Yhteenveto[[#This Row],[Valtionosuus omarahoitusosuuden jälkeen (välisumma)]]+Yhteenveto[[#This Row],[Lisäosat yhteensä]]+Yhteenveto[[#This Row],[Valtionosuuteen tehtävät vähennykset ja lisäykset, netto]]</f>
        <v>5421795.8073489303</v>
      </c>
      <c r="M82" s="34">
        <f>'Verotuloihin perust tasaus'!N87</f>
        <v>7217631.9953816142</v>
      </c>
      <c r="N82" s="302">
        <f>SUM(Yhteenveto[[#This Row],[Valtionosuus ennen verotuloihin perustuvaa valtionosuuden tasausta]]+Yhteenveto[[#This Row],[Verotuloihin perustuva valtionosuuden tasaus]])</f>
        <v>12639427.802730545</v>
      </c>
      <c r="O82" s="241">
        <f>Verokorvaukset!H80</f>
        <v>2574916.3898582445</v>
      </c>
      <c r="P82" s="371">
        <f>SUM(Yhteenveto[[#This Row],[Kunnan  peruspalvelujen valtionosuus ]:[Veroperustemuutoksista johtuvien veromenetysten korvaus]])</f>
        <v>15214344.192588789</v>
      </c>
      <c r="Q82" s="34">
        <f>Kotikuntakorvaus!F84</f>
        <v>162126.10500000004</v>
      </c>
      <c r="R82" s="340">
        <f>+Yhteenveto[[#This Row],[Kunnan  peruspalvelujen valtionosuus ]]+Yhteenveto[[#This Row],[Veroperustemuutoksista johtuvien veromenetysten korvaus]]+Yhteenveto[[#This Row],[Kotikuntakorvaus, netto]]</f>
        <v>15376470.29758879</v>
      </c>
      <c r="S82" s="11"/>
      <c r="T82"/>
    </row>
    <row r="83" spans="1:20" ht="15" x14ac:dyDescent="0.25">
      <c r="A83" s="32">
        <v>235</v>
      </c>
      <c r="B83" s="13" t="s">
        <v>88</v>
      </c>
      <c r="C83" s="15">
        <v>10318</v>
      </c>
      <c r="D83" s="15">
        <f>Ikärakenne[[#This Row],[Laskennalliset kustannukset, IKÄRAKENNE yhteensä, €]]</f>
        <v>20825253.370000001</v>
      </c>
      <c r="E83" s="15">
        <f>'Lask. kustannukset MUUT'!AD89</f>
        <v>4856425.0566398855</v>
      </c>
      <c r="F83" s="231">
        <f>Yhteenveto[[#This Row],[Ikärakenne, laskennallinen kustannus]]+Yhteenveto[[#This Row],[Muut laskennalliset kustannukset ]]</f>
        <v>25681678.426639885</v>
      </c>
      <c r="G83" s="450">
        <v>1625.87</v>
      </c>
      <c r="H83" s="17">
        <v>16775726.659999998</v>
      </c>
      <c r="I83" s="338">
        <f>Yhteenveto[[#This Row],[Laskennalliset kustannukset yhteensä]]-Yhteenveto[[#This Row],[Omarahoitusosuus, €]]</f>
        <v>8905951.7666398864</v>
      </c>
      <c r="J83" s="33">
        <f>Lisäosat!U84</f>
        <v>335000.35604547302</v>
      </c>
      <c r="K83" s="34">
        <f>'Muut lis_väh'!P81</f>
        <v>10834197.809256848</v>
      </c>
      <c r="L83" s="231">
        <f>Yhteenveto[[#This Row],[Valtionosuus omarahoitusosuuden jälkeen (välisumma)]]+Yhteenveto[[#This Row],[Lisäosat yhteensä]]+Yhteenveto[[#This Row],[Valtionosuuteen tehtävät vähennykset ja lisäykset, netto]]</f>
        <v>20075149.93194221</v>
      </c>
      <c r="M83" s="34">
        <f>'Verotuloihin perust tasaus'!N88</f>
        <v>-1807458.2830044981</v>
      </c>
      <c r="N83" s="302">
        <f>SUM(Yhteenveto[[#This Row],[Valtionosuus ennen verotuloihin perustuvaa valtionosuuden tasausta]]+Yhteenveto[[#This Row],[Verotuloihin perustuva valtionosuuden tasaus]])</f>
        <v>18267691.64893771</v>
      </c>
      <c r="O83" s="241">
        <f>Verokorvaukset!H81</f>
        <v>493014.852387172</v>
      </c>
      <c r="P83" s="371">
        <f>SUM(Yhteenveto[[#This Row],[Kunnan  peruspalvelujen valtionosuus ]:[Veroperustemuutoksista johtuvien veromenetysten korvaus]])</f>
        <v>18760706.501324881</v>
      </c>
      <c r="Q83" s="34">
        <f>Kotikuntakorvaus!F85</f>
        <v>2873140.3611000003</v>
      </c>
      <c r="R83" s="340">
        <f>+Yhteenveto[[#This Row],[Kunnan  peruspalvelujen valtionosuus ]]+Yhteenveto[[#This Row],[Veroperustemuutoksista johtuvien veromenetysten korvaus]]+Yhteenveto[[#This Row],[Kotikuntakorvaus, netto]]</f>
        <v>21633846.86242488</v>
      </c>
      <c r="S83" s="11"/>
      <c r="T83"/>
    </row>
    <row r="84" spans="1:20" ht="15" x14ac:dyDescent="0.25">
      <c r="A84" s="32">
        <v>236</v>
      </c>
      <c r="B84" s="13" t="s">
        <v>89</v>
      </c>
      <c r="C84" s="15">
        <v>4074</v>
      </c>
      <c r="D84" s="15">
        <f>Ikärakenne[[#This Row],[Laskennalliset kustannukset, IKÄRAKENNE yhteensä, €]]</f>
        <v>7879346.2200000007</v>
      </c>
      <c r="E84" s="15">
        <f>'Lask. kustannukset MUUT'!AD90</f>
        <v>1003432.5448479676</v>
      </c>
      <c r="F84" s="231">
        <f>Yhteenveto[[#This Row],[Ikärakenne, laskennallinen kustannus]]+Yhteenveto[[#This Row],[Muut laskennalliset kustannukset ]]</f>
        <v>8882778.7648479678</v>
      </c>
      <c r="G84" s="450">
        <v>1625.87</v>
      </c>
      <c r="H84" s="17">
        <v>6623794.3799999999</v>
      </c>
      <c r="I84" s="338">
        <f>Yhteenveto[[#This Row],[Laskennalliset kustannukset yhteensä]]-Yhteenveto[[#This Row],[Omarahoitusosuus, €]]</f>
        <v>2258984.3848479679</v>
      </c>
      <c r="J84" s="33">
        <f>Lisäosat!U85</f>
        <v>228312.84844216844</v>
      </c>
      <c r="K84" s="34">
        <f>'Muut lis_väh'!P82</f>
        <v>-423626.89161833649</v>
      </c>
      <c r="L84" s="231">
        <f>Yhteenveto[[#This Row],[Valtionosuus omarahoitusosuuden jälkeen (välisumma)]]+Yhteenveto[[#This Row],[Lisäosat yhteensä]]+Yhteenveto[[#This Row],[Valtionosuuteen tehtävät vähennykset ja lisäykset, netto]]</f>
        <v>2063670.3416717998</v>
      </c>
      <c r="M84" s="34">
        <f>'Verotuloihin perust tasaus'!N89</f>
        <v>2075395.1385229242</v>
      </c>
      <c r="N84" s="302">
        <f>SUM(Yhteenveto[[#This Row],[Valtionosuus ennen verotuloihin perustuvaa valtionosuuden tasausta]]+Yhteenveto[[#This Row],[Verotuloihin perustuva valtionosuuden tasaus]])</f>
        <v>4139065.4801947242</v>
      </c>
      <c r="O84" s="241">
        <f>Verokorvaukset!H82</f>
        <v>587564.7330896596</v>
      </c>
      <c r="P84" s="371">
        <f>SUM(Yhteenveto[[#This Row],[Kunnan  peruspalvelujen valtionosuus ]:[Veroperustemuutoksista johtuvien veromenetysten korvaus]])</f>
        <v>4726630.2132843835</v>
      </c>
      <c r="Q84" s="34">
        <f>Kotikuntakorvaus!F86</f>
        <v>319113.78700000001</v>
      </c>
      <c r="R84" s="340">
        <f>+Yhteenveto[[#This Row],[Kunnan  peruspalvelujen valtionosuus ]]+Yhteenveto[[#This Row],[Veroperustemuutoksista johtuvien veromenetysten korvaus]]+Yhteenveto[[#This Row],[Kotikuntakorvaus, netto]]</f>
        <v>5045744.0002843831</v>
      </c>
      <c r="S84" s="11"/>
      <c r="T84"/>
    </row>
    <row r="85" spans="1:20" ht="15" x14ac:dyDescent="0.25">
      <c r="A85" s="32">
        <v>239</v>
      </c>
      <c r="B85" s="13" t="s">
        <v>90</v>
      </c>
      <c r="C85" s="15">
        <v>1922</v>
      </c>
      <c r="D85" s="15">
        <f>Ikärakenne[[#This Row],[Laskennalliset kustannukset, IKÄRAKENNE yhteensä, €]]</f>
        <v>2385894.7200000002</v>
      </c>
      <c r="E85" s="15">
        <f>'Lask. kustannukset MUUT'!AD91</f>
        <v>832601.32194327761</v>
      </c>
      <c r="F85" s="231">
        <f>Yhteenveto[[#This Row],[Ikärakenne, laskennallinen kustannus]]+Yhteenveto[[#This Row],[Muut laskennalliset kustannukset ]]</f>
        <v>3218496.0419432777</v>
      </c>
      <c r="G85" s="450">
        <v>1625.87</v>
      </c>
      <c r="H85" s="17">
        <v>3124922.1399999997</v>
      </c>
      <c r="I85" s="338">
        <f>Yhteenveto[[#This Row],[Laskennalliset kustannukset yhteensä]]-Yhteenveto[[#This Row],[Omarahoitusosuus, €]]</f>
        <v>93573.901943278033</v>
      </c>
      <c r="J85" s="33">
        <f>Lisäosat!U86</f>
        <v>694235.43478406582</v>
      </c>
      <c r="K85" s="34">
        <f>'Muut lis_väh'!P83</f>
        <v>-55087.053350323622</v>
      </c>
      <c r="L85" s="231">
        <f>Yhteenveto[[#This Row],[Valtionosuus omarahoitusosuuden jälkeen (välisumma)]]+Yhteenveto[[#This Row],[Lisäosat yhteensä]]+Yhteenveto[[#This Row],[Valtionosuuteen tehtävät vähennykset ja lisäykset, netto]]</f>
        <v>732722.28337702027</v>
      </c>
      <c r="M85" s="34">
        <f>'Verotuloihin perust tasaus'!N90</f>
        <v>-155547.8058348746</v>
      </c>
      <c r="N85" s="302">
        <f>SUM(Yhteenveto[[#This Row],[Valtionosuus ennen verotuloihin perustuvaa valtionosuuden tasausta]]+Yhteenveto[[#This Row],[Verotuloihin perustuva valtionosuuden tasaus]])</f>
        <v>577174.47754214564</v>
      </c>
      <c r="O85" s="241">
        <f>Verokorvaukset!H83</f>
        <v>346244.83599228482</v>
      </c>
      <c r="P85" s="371">
        <f>SUM(Yhteenveto[[#This Row],[Kunnan  peruspalvelujen valtionosuus ]:[Veroperustemuutoksista johtuvien veromenetysten korvaus]])</f>
        <v>923419.31353443046</v>
      </c>
      <c r="Q85" s="34">
        <f>Kotikuntakorvaus!F87</f>
        <v>-14174.96</v>
      </c>
      <c r="R85" s="340">
        <f>+Yhteenveto[[#This Row],[Kunnan  peruspalvelujen valtionosuus ]]+Yhteenveto[[#This Row],[Veroperustemuutoksista johtuvien veromenetysten korvaus]]+Yhteenveto[[#This Row],[Kotikuntakorvaus, netto]]</f>
        <v>909244.3535344305</v>
      </c>
      <c r="S85" s="11"/>
      <c r="T85"/>
    </row>
    <row r="86" spans="1:20" ht="15" x14ac:dyDescent="0.25">
      <c r="A86" s="32">
        <v>240</v>
      </c>
      <c r="B86" s="13" t="s">
        <v>91</v>
      </c>
      <c r="C86" s="15">
        <v>19339</v>
      </c>
      <c r="D86" s="15">
        <f>Ikärakenne[[#This Row],[Laskennalliset kustannukset, IKÄRAKENNE yhteensä, €]]</f>
        <v>29482656.760000002</v>
      </c>
      <c r="E86" s="15">
        <f>'Lask. kustannukset MUUT'!AD92</f>
        <v>7246294.0743279252</v>
      </c>
      <c r="F86" s="231">
        <f>Yhteenveto[[#This Row],[Ikärakenne, laskennallinen kustannus]]+Yhteenveto[[#This Row],[Muut laskennalliset kustannukset ]]</f>
        <v>36728950.834327929</v>
      </c>
      <c r="G86" s="450">
        <v>1625.87</v>
      </c>
      <c r="H86" s="17">
        <v>31442699.93</v>
      </c>
      <c r="I86" s="338">
        <f>Yhteenveto[[#This Row],[Laskennalliset kustannukset yhteensä]]-Yhteenveto[[#This Row],[Omarahoitusosuus, €]]</f>
        <v>5286250.904327929</v>
      </c>
      <c r="J86" s="33">
        <f>Lisäosat!U87</f>
        <v>878124.7303163805</v>
      </c>
      <c r="K86" s="34">
        <f>'Muut lis_väh'!P84</f>
        <v>-14422622.993515162</v>
      </c>
      <c r="L86" s="231">
        <f>Yhteenveto[[#This Row],[Valtionosuus omarahoitusosuuden jälkeen (välisumma)]]+Yhteenveto[[#This Row],[Lisäosat yhteensä]]+Yhteenveto[[#This Row],[Valtionosuuteen tehtävät vähennykset ja lisäykset, netto]]</f>
        <v>-8258247.3588708527</v>
      </c>
      <c r="M86" s="34">
        <f>'Verotuloihin perust tasaus'!N91</f>
        <v>3686933.6072753086</v>
      </c>
      <c r="N86" s="302">
        <f>SUM(Yhteenveto[[#This Row],[Valtionosuus ennen verotuloihin perustuvaa valtionosuuden tasausta]]+Yhteenveto[[#This Row],[Verotuloihin perustuva valtionosuuden tasaus]])</f>
        <v>-4571313.7515955437</v>
      </c>
      <c r="O86" s="241">
        <f>Verokorvaukset!H84</f>
        <v>2114257.3465067437</v>
      </c>
      <c r="P86" s="371">
        <f>SUM(Yhteenveto[[#This Row],[Kunnan  peruspalvelujen valtionosuus ]:[Veroperustemuutoksista johtuvien veromenetysten korvaus]])</f>
        <v>-2457056.4050888</v>
      </c>
      <c r="Q86" s="34">
        <f>Kotikuntakorvaus!F88</f>
        <v>-218294.38399999985</v>
      </c>
      <c r="R86" s="340">
        <f>+Yhteenveto[[#This Row],[Kunnan  peruspalvelujen valtionosuus ]]+Yhteenveto[[#This Row],[Veroperustemuutoksista johtuvien veromenetysten korvaus]]+Yhteenveto[[#This Row],[Kotikuntakorvaus, netto]]</f>
        <v>-2675350.7890887996</v>
      </c>
      <c r="S86" s="11"/>
      <c r="T86"/>
    </row>
    <row r="87" spans="1:20" ht="15" x14ac:dyDescent="0.25">
      <c r="A87" s="32">
        <v>241</v>
      </c>
      <c r="B87" s="13" t="s">
        <v>92</v>
      </c>
      <c r="C87" s="15">
        <v>7576</v>
      </c>
      <c r="D87" s="15">
        <f>Ikärakenne[[#This Row],[Laskennalliset kustannukset, IKÄRAKENNE yhteensä, €]]</f>
        <v>13458730.179999998</v>
      </c>
      <c r="E87" s="15">
        <f>'Lask. kustannukset MUUT'!AD93</f>
        <v>1649401.8119574678</v>
      </c>
      <c r="F87" s="231">
        <f>Yhteenveto[[#This Row],[Ikärakenne, laskennallinen kustannus]]+Yhteenveto[[#This Row],[Muut laskennalliset kustannukset ]]</f>
        <v>15108131.991957465</v>
      </c>
      <c r="G87" s="450">
        <v>1625.87</v>
      </c>
      <c r="H87" s="17">
        <v>12317591.119999999</v>
      </c>
      <c r="I87" s="338">
        <f>Yhteenveto[[#This Row],[Laskennalliset kustannukset yhteensä]]-Yhteenveto[[#This Row],[Omarahoitusosuus, €]]</f>
        <v>2790540.871957466</v>
      </c>
      <c r="J87" s="33">
        <f>Lisäosat!U88</f>
        <v>297796.37982511526</v>
      </c>
      <c r="K87" s="34">
        <f>'Muut lis_väh'!P85</f>
        <v>-3069647.4463787586</v>
      </c>
      <c r="L87" s="231">
        <f>Yhteenveto[[#This Row],[Valtionosuus omarahoitusosuuden jälkeen (välisumma)]]+Yhteenveto[[#This Row],[Lisäosat yhteensä]]+Yhteenveto[[#This Row],[Valtionosuuteen tehtävät vähennykset ja lisäykset, netto]]</f>
        <v>18689.805403822567</v>
      </c>
      <c r="M87" s="34">
        <f>'Verotuloihin perust tasaus'!N92</f>
        <v>1180130.3820150467</v>
      </c>
      <c r="N87" s="302">
        <f>SUM(Yhteenveto[[#This Row],[Valtionosuus ennen verotuloihin perustuvaa valtionosuuden tasausta]]+Yhteenveto[[#This Row],[Verotuloihin perustuva valtionosuuden tasaus]])</f>
        <v>1198820.1874188692</v>
      </c>
      <c r="O87" s="241">
        <f>Verokorvaukset!H85</f>
        <v>614389.72075252235</v>
      </c>
      <c r="P87" s="371">
        <f>SUM(Yhteenveto[[#This Row],[Kunnan  peruspalvelujen valtionosuus ]:[Veroperustemuutoksista johtuvien veromenetysten korvaus]])</f>
        <v>1813209.9081713916</v>
      </c>
      <c r="Q87" s="34">
        <f>Kotikuntakorvaus!F89</f>
        <v>356234.46349999995</v>
      </c>
      <c r="R87" s="340">
        <f>+Yhteenveto[[#This Row],[Kunnan  peruspalvelujen valtionosuus ]]+Yhteenveto[[#This Row],[Veroperustemuutoksista johtuvien veromenetysten korvaus]]+Yhteenveto[[#This Row],[Kotikuntakorvaus, netto]]</f>
        <v>2169444.3716713917</v>
      </c>
      <c r="S87" s="11"/>
      <c r="T87"/>
    </row>
    <row r="88" spans="1:20" ht="15" x14ac:dyDescent="0.25">
      <c r="A88" s="32">
        <v>244</v>
      </c>
      <c r="B88" s="13" t="s">
        <v>93</v>
      </c>
      <c r="C88" s="15">
        <v>19702</v>
      </c>
      <c r="D88" s="15">
        <f>Ikärakenne[[#This Row],[Laskennalliset kustannukset, IKÄRAKENNE yhteensä, €]]</f>
        <v>49306865.010000005</v>
      </c>
      <c r="E88" s="15">
        <f>'Lask. kustannukset MUUT'!AD94</f>
        <v>3024839.5065307664</v>
      </c>
      <c r="F88" s="231">
        <f>Yhteenveto[[#This Row],[Ikärakenne, laskennallinen kustannus]]+Yhteenveto[[#This Row],[Muut laskennalliset kustannukset ]]</f>
        <v>52331704.516530775</v>
      </c>
      <c r="G88" s="450">
        <v>1625.87</v>
      </c>
      <c r="H88" s="17">
        <v>32032890.739999998</v>
      </c>
      <c r="I88" s="338">
        <f>Yhteenveto[[#This Row],[Laskennalliset kustannukset yhteensä]]-Yhteenveto[[#This Row],[Omarahoitusosuus, €]]</f>
        <v>20298813.776530776</v>
      </c>
      <c r="J88" s="33">
        <f>Lisäosat!U89</f>
        <v>801468.675269317</v>
      </c>
      <c r="K88" s="34">
        <f>'Muut lis_väh'!P86</f>
        <v>-1417291.5518510747</v>
      </c>
      <c r="L88" s="231">
        <f>Yhteenveto[[#This Row],[Valtionosuus omarahoitusosuuden jälkeen (välisumma)]]+Yhteenveto[[#This Row],[Lisäosat yhteensä]]+Yhteenveto[[#This Row],[Valtionosuuteen tehtävät vähennykset ja lisäykset, netto]]</f>
        <v>19682990.899949018</v>
      </c>
      <c r="M88" s="34">
        <f>'Verotuloihin perust tasaus'!N93</f>
        <v>2433326.4499740773</v>
      </c>
      <c r="N88" s="302">
        <f>SUM(Yhteenveto[[#This Row],[Valtionosuus ennen verotuloihin perustuvaa valtionosuuden tasausta]]+Yhteenveto[[#This Row],[Verotuloihin perustuva valtionosuuden tasaus]])</f>
        <v>22116317.349923097</v>
      </c>
      <c r="O88" s="241">
        <f>Verokorvaukset!H86</f>
        <v>693924.72969622398</v>
      </c>
      <c r="P88" s="371">
        <f>SUM(Yhteenveto[[#This Row],[Kunnan  peruspalvelujen valtionosuus ]:[Veroperustemuutoksista johtuvien veromenetysten korvaus]])</f>
        <v>22810242.079619322</v>
      </c>
      <c r="Q88" s="34">
        <f>Kotikuntakorvaus!F90</f>
        <v>302759.42689999985</v>
      </c>
      <c r="R88" s="340">
        <f>+Yhteenveto[[#This Row],[Kunnan  peruspalvelujen valtionosuus ]]+Yhteenveto[[#This Row],[Veroperustemuutoksista johtuvien veromenetysten korvaus]]+Yhteenveto[[#This Row],[Kotikuntakorvaus, netto]]</f>
        <v>23113001.506519321</v>
      </c>
      <c r="S88" s="11"/>
      <c r="T88"/>
    </row>
    <row r="89" spans="1:20" ht="15" x14ac:dyDescent="0.25">
      <c r="A89" s="32">
        <v>245</v>
      </c>
      <c r="B89" s="13" t="s">
        <v>94</v>
      </c>
      <c r="C89" s="15">
        <v>38767</v>
      </c>
      <c r="D89" s="15">
        <f>Ikärakenne[[#This Row],[Laskennalliset kustannukset, IKÄRAKENNE yhteensä, €]]</f>
        <v>68401638.060000002</v>
      </c>
      <c r="E89" s="15">
        <f>'Lask. kustannukset MUUT'!AD95</f>
        <v>22709802.87441089</v>
      </c>
      <c r="F89" s="231">
        <f>Yhteenveto[[#This Row],[Ikärakenne, laskennallinen kustannus]]+Yhteenveto[[#This Row],[Muut laskennalliset kustannukset ]]</f>
        <v>91111440.9344109</v>
      </c>
      <c r="G89" s="450">
        <v>1625.87</v>
      </c>
      <c r="H89" s="17">
        <v>63030102.289999999</v>
      </c>
      <c r="I89" s="338">
        <f>Yhteenveto[[#This Row],[Laskennalliset kustannukset yhteensä]]-Yhteenveto[[#This Row],[Omarahoitusosuus, €]]</f>
        <v>28081338.644410901</v>
      </c>
      <c r="J89" s="33">
        <f>Lisäosat!U90</f>
        <v>1700609.6542062869</v>
      </c>
      <c r="K89" s="34">
        <f>'Muut lis_väh'!P87</f>
        <v>-10412042.472792396</v>
      </c>
      <c r="L89" s="231">
        <f>Yhteenveto[[#This Row],[Valtionosuus omarahoitusosuuden jälkeen (välisumma)]]+Yhteenveto[[#This Row],[Lisäosat yhteensä]]+Yhteenveto[[#This Row],[Valtionosuuteen tehtävät vähennykset ja lisäykset, netto]]</f>
        <v>19369905.82582479</v>
      </c>
      <c r="M89" s="34">
        <f>'Verotuloihin perust tasaus'!N94</f>
        <v>4420651.7586657004</v>
      </c>
      <c r="N89" s="302">
        <f>SUM(Yhteenveto[[#This Row],[Valtionosuus ennen verotuloihin perustuvaa valtionosuuden tasausta]]+Yhteenveto[[#This Row],[Verotuloihin perustuva valtionosuuden tasaus]])</f>
        <v>23790557.584490489</v>
      </c>
      <c r="O89" s="241">
        <f>Verokorvaukset!H87</f>
        <v>3073829.2366024302</v>
      </c>
      <c r="P89" s="371">
        <f>SUM(Yhteenveto[[#This Row],[Kunnan  peruspalvelujen valtionosuus ]:[Veroperustemuutoksista johtuvien veromenetysten korvaus]])</f>
        <v>26864386.821092919</v>
      </c>
      <c r="Q89" s="34">
        <f>Kotikuntakorvaus!F91</f>
        <v>-1621650.8613999998</v>
      </c>
      <c r="R89" s="340">
        <f>+Yhteenveto[[#This Row],[Kunnan  peruspalvelujen valtionosuus ]]+Yhteenveto[[#This Row],[Veroperustemuutoksista johtuvien veromenetysten korvaus]]+Yhteenveto[[#This Row],[Kotikuntakorvaus, netto]]</f>
        <v>25242735.959692918</v>
      </c>
      <c r="S89" s="11"/>
      <c r="T89"/>
    </row>
    <row r="90" spans="1:20" ht="15" x14ac:dyDescent="0.25">
      <c r="A90" s="32">
        <v>249</v>
      </c>
      <c r="B90" s="13" t="s">
        <v>95</v>
      </c>
      <c r="C90" s="15">
        <v>9014</v>
      </c>
      <c r="D90" s="15">
        <f>Ikärakenne[[#This Row],[Laskennalliset kustannukset, IKÄRAKENNE yhteensä, €]]</f>
        <v>12971469.51</v>
      </c>
      <c r="E90" s="15">
        <f>'Lask. kustannukset MUUT'!AD96</f>
        <v>3641751.2700948426</v>
      </c>
      <c r="F90" s="231">
        <f>Yhteenveto[[#This Row],[Ikärakenne, laskennallinen kustannus]]+Yhteenveto[[#This Row],[Muut laskennalliset kustannukset ]]</f>
        <v>16613220.780094843</v>
      </c>
      <c r="G90" s="450">
        <v>1625.87</v>
      </c>
      <c r="H90" s="17">
        <v>14655592.18</v>
      </c>
      <c r="I90" s="338">
        <f>Yhteenveto[[#This Row],[Laskennalliset kustannukset yhteensä]]-Yhteenveto[[#This Row],[Omarahoitusosuus, €]]</f>
        <v>1957628.6000948437</v>
      </c>
      <c r="J90" s="33">
        <f>Lisäosat!U91</f>
        <v>793347.57024805341</v>
      </c>
      <c r="K90" s="34">
        <f>'Muut lis_väh'!P88</f>
        <v>-57590.386152054649</v>
      </c>
      <c r="L90" s="231">
        <f>Yhteenveto[[#This Row],[Valtionosuus omarahoitusosuuden jälkeen (välisumma)]]+Yhteenveto[[#This Row],[Lisäosat yhteensä]]+Yhteenveto[[#This Row],[Valtionosuuteen tehtävät vähennykset ja lisäykset, netto]]</f>
        <v>2693385.7841908424</v>
      </c>
      <c r="M90" s="34">
        <f>'Verotuloihin perust tasaus'!N95</f>
        <v>3666076.4989459417</v>
      </c>
      <c r="N90" s="302">
        <f>SUM(Yhteenveto[[#This Row],[Valtionosuus ennen verotuloihin perustuvaa valtionosuuden tasausta]]+Yhteenveto[[#This Row],[Verotuloihin perustuva valtionosuuden tasaus]])</f>
        <v>6359462.2831367841</v>
      </c>
      <c r="O90" s="241">
        <f>Verokorvaukset!H88</f>
        <v>1163425.6718180422</v>
      </c>
      <c r="P90" s="371">
        <f>SUM(Yhteenveto[[#This Row],[Kunnan  peruspalvelujen valtionosuus ]:[Veroperustemuutoksista johtuvien veromenetysten korvaus]])</f>
        <v>7522887.9549548263</v>
      </c>
      <c r="Q90" s="34">
        <f>Kotikuntakorvaus!F92</f>
        <v>-6910.2930000000342</v>
      </c>
      <c r="R90" s="340">
        <f>+Yhteenveto[[#This Row],[Kunnan  peruspalvelujen valtionosuus ]]+Yhteenveto[[#This Row],[Veroperustemuutoksista johtuvien veromenetysten korvaus]]+Yhteenveto[[#This Row],[Kotikuntakorvaus, netto]]</f>
        <v>7515977.6619548267</v>
      </c>
      <c r="S90" s="11"/>
      <c r="T90"/>
    </row>
    <row r="91" spans="1:20" ht="15" x14ac:dyDescent="0.25">
      <c r="A91" s="32">
        <v>250</v>
      </c>
      <c r="B91" s="13" t="s">
        <v>96</v>
      </c>
      <c r="C91" s="15">
        <v>1670</v>
      </c>
      <c r="D91" s="15">
        <f>Ikärakenne[[#This Row],[Laskennalliset kustannukset, IKÄRAKENNE yhteensä, €]]</f>
        <v>2313126.37</v>
      </c>
      <c r="E91" s="15">
        <f>'Lask. kustannukset MUUT'!AD97</f>
        <v>595118.4293722572</v>
      </c>
      <c r="F91" s="231">
        <f>Yhteenveto[[#This Row],[Ikärakenne, laskennallinen kustannus]]+Yhteenveto[[#This Row],[Muut laskennalliset kustannukset ]]</f>
        <v>2908244.7993722572</v>
      </c>
      <c r="G91" s="450">
        <v>1625.87</v>
      </c>
      <c r="H91" s="17">
        <v>2715202.9</v>
      </c>
      <c r="I91" s="338">
        <f>Yhteenveto[[#This Row],[Laskennalliset kustannukset yhteensä]]-Yhteenveto[[#This Row],[Omarahoitusosuus, €]]</f>
        <v>193041.89937225729</v>
      </c>
      <c r="J91" s="33">
        <f>Lisäosat!U92</f>
        <v>263507.96843348496</v>
      </c>
      <c r="K91" s="34">
        <f>'Muut lis_väh'!P89</f>
        <v>-127571.79640686934</v>
      </c>
      <c r="L91" s="231">
        <f>Yhteenveto[[#This Row],[Valtionosuus omarahoitusosuuden jälkeen (välisumma)]]+Yhteenveto[[#This Row],[Lisäosat yhteensä]]+Yhteenveto[[#This Row],[Valtionosuuteen tehtävät vähennykset ja lisäykset, netto]]</f>
        <v>328978.07139887288</v>
      </c>
      <c r="M91" s="34">
        <f>'Verotuloihin perust tasaus'!N96</f>
        <v>800110.80053285451</v>
      </c>
      <c r="N91" s="302">
        <f>SUM(Yhteenveto[[#This Row],[Valtionosuus ennen verotuloihin perustuvaa valtionosuuden tasausta]]+Yhteenveto[[#This Row],[Verotuloihin perustuva valtionosuuden tasaus]])</f>
        <v>1129088.8719317275</v>
      </c>
      <c r="O91" s="241">
        <f>Verokorvaukset!H89</f>
        <v>364464.27404129854</v>
      </c>
      <c r="P91" s="371">
        <f>SUM(Yhteenveto[[#This Row],[Kunnan  peruspalvelujen valtionosuus ]:[Veroperustemuutoksista johtuvien veromenetysten korvaus]])</f>
        <v>1493553.1459730261</v>
      </c>
      <c r="Q91" s="34">
        <f>Kotikuntakorvaus!F93</f>
        <v>54927.970000000008</v>
      </c>
      <c r="R91" s="340">
        <f>+Yhteenveto[[#This Row],[Kunnan  peruspalvelujen valtionosuus ]]+Yhteenveto[[#This Row],[Veroperustemuutoksista johtuvien veromenetysten korvaus]]+Yhteenveto[[#This Row],[Kotikuntakorvaus, netto]]</f>
        <v>1548481.115973026</v>
      </c>
      <c r="S91" s="11"/>
      <c r="T91"/>
    </row>
    <row r="92" spans="1:20" ht="15" x14ac:dyDescent="0.25">
      <c r="A92" s="32">
        <v>256</v>
      </c>
      <c r="B92" s="13" t="s">
        <v>97</v>
      </c>
      <c r="C92" s="15">
        <v>1472</v>
      </c>
      <c r="D92" s="15">
        <f>Ikärakenne[[#This Row],[Laskennalliset kustannukset, IKÄRAKENNE yhteensä, €]]</f>
        <v>2921018.81</v>
      </c>
      <c r="E92" s="15">
        <f>'Lask. kustannukset MUUT'!AD98</f>
        <v>697828.65753371303</v>
      </c>
      <c r="F92" s="231">
        <f>Yhteenveto[[#This Row],[Ikärakenne, laskennallinen kustannus]]+Yhteenveto[[#This Row],[Muut laskennalliset kustannukset ]]</f>
        <v>3618847.4675337132</v>
      </c>
      <c r="G92" s="450">
        <v>1625.87</v>
      </c>
      <c r="H92" s="17">
        <v>2393280.6399999997</v>
      </c>
      <c r="I92" s="338">
        <f>Yhteenveto[[#This Row],[Laskennalliset kustannukset yhteensä]]-Yhteenveto[[#This Row],[Omarahoitusosuus, €]]</f>
        <v>1225566.8275337135</v>
      </c>
      <c r="J92" s="33">
        <f>Lisäosat!U93</f>
        <v>562499.53980692406</v>
      </c>
      <c r="K92" s="34">
        <f>'Muut lis_väh'!P90</f>
        <v>-858438.29160722613</v>
      </c>
      <c r="L92" s="231">
        <f>Yhteenveto[[#This Row],[Valtionosuus omarahoitusosuuden jälkeen (välisumma)]]+Yhteenveto[[#This Row],[Lisäosat yhteensä]]+Yhteenveto[[#This Row],[Valtionosuuteen tehtävät vähennykset ja lisäykset, netto]]</f>
        <v>929628.07573341148</v>
      </c>
      <c r="M92" s="34">
        <f>'Verotuloihin perust tasaus'!N97</f>
        <v>894327.25101056905</v>
      </c>
      <c r="N92" s="302">
        <f>SUM(Yhteenveto[[#This Row],[Valtionosuus ennen verotuloihin perustuvaa valtionosuuden tasausta]]+Yhteenveto[[#This Row],[Verotuloihin perustuva valtionosuuden tasaus]])</f>
        <v>1823955.3267439804</v>
      </c>
      <c r="O92" s="241">
        <f>Verokorvaukset!H90</f>
        <v>281615.72884631442</v>
      </c>
      <c r="P92" s="371">
        <f>SUM(Yhteenveto[[#This Row],[Kunnan  peruspalvelujen valtionosuus ]:[Veroperustemuutoksista johtuvien veromenetysten korvaus]])</f>
        <v>2105571.0555902948</v>
      </c>
      <c r="Q92" s="34">
        <f>Kotikuntakorvaus!F94</f>
        <v>115171.55000000002</v>
      </c>
      <c r="R92" s="340">
        <f>+Yhteenveto[[#This Row],[Kunnan  peruspalvelujen valtionosuus ]]+Yhteenveto[[#This Row],[Veroperustemuutoksista johtuvien veromenetysten korvaus]]+Yhteenveto[[#This Row],[Kotikuntakorvaus, netto]]</f>
        <v>2220742.6055902946</v>
      </c>
      <c r="S92" s="11"/>
      <c r="T92"/>
    </row>
    <row r="93" spans="1:20" ht="15" x14ac:dyDescent="0.25">
      <c r="A93" s="32">
        <v>257</v>
      </c>
      <c r="B93" s="13" t="s">
        <v>98</v>
      </c>
      <c r="C93" s="15">
        <v>41725</v>
      </c>
      <c r="D93" s="15">
        <f>Ikärakenne[[#This Row],[Laskennalliset kustannukset, IKÄRAKENNE yhteensä, €]]</f>
        <v>82015005.660000011</v>
      </c>
      <c r="E93" s="15">
        <f>'Lask. kustannukset MUUT'!AD99</f>
        <v>21683715.052464094</v>
      </c>
      <c r="F93" s="231">
        <f>Yhteenveto[[#This Row],[Ikärakenne, laskennallinen kustannus]]+Yhteenveto[[#This Row],[Muut laskennalliset kustannukset ]]</f>
        <v>103698720.71246411</v>
      </c>
      <c r="G93" s="450">
        <v>1625.87</v>
      </c>
      <c r="H93" s="17">
        <v>67839425.75</v>
      </c>
      <c r="I93" s="338">
        <f>Yhteenveto[[#This Row],[Laskennalliset kustannukset yhteensä]]-Yhteenveto[[#This Row],[Omarahoitusosuus, €]]</f>
        <v>35859294.962464109</v>
      </c>
      <c r="J93" s="33">
        <f>Lisäosat!U94</f>
        <v>1659168.6055825641</v>
      </c>
      <c r="K93" s="34">
        <f>'Muut lis_väh'!P91</f>
        <v>1931876.6359871775</v>
      </c>
      <c r="L93" s="231">
        <f>Yhteenveto[[#This Row],[Valtionosuus omarahoitusosuuden jälkeen (välisumma)]]+Yhteenveto[[#This Row],[Lisäosat yhteensä]]+Yhteenveto[[#This Row],[Valtionosuuteen tehtävät vähennykset ja lisäykset, netto]]</f>
        <v>39450340.204033852</v>
      </c>
      <c r="M93" s="34">
        <f>'Verotuloihin perust tasaus'!N98</f>
        <v>-1139978.8126724928</v>
      </c>
      <c r="N93" s="302">
        <f>SUM(Yhteenveto[[#This Row],[Valtionosuus ennen verotuloihin perustuvaa valtionosuuden tasausta]]+Yhteenveto[[#This Row],[Verotuloihin perustuva valtionosuuden tasaus]])</f>
        <v>38310361.391361356</v>
      </c>
      <c r="O93" s="241">
        <f>Verokorvaukset!H91</f>
        <v>2813716.1059333361</v>
      </c>
      <c r="P93" s="371">
        <f>SUM(Yhteenveto[[#This Row],[Kunnan  peruspalvelujen valtionosuus ]:[Veroperustemuutoksista johtuvien veromenetysten korvaus]])</f>
        <v>41124077.497294694</v>
      </c>
      <c r="Q93" s="34">
        <f>Kotikuntakorvaus!F95</f>
        <v>-576153.65229000011</v>
      </c>
      <c r="R93" s="340">
        <f>+Yhteenveto[[#This Row],[Kunnan  peruspalvelujen valtionosuus ]]+Yhteenveto[[#This Row],[Veroperustemuutoksista johtuvien veromenetysten korvaus]]+Yhteenveto[[#This Row],[Kotikuntakorvaus, netto]]</f>
        <v>40547923.845004693</v>
      </c>
      <c r="S93" s="11"/>
      <c r="T93"/>
    </row>
    <row r="94" spans="1:20" ht="15" x14ac:dyDescent="0.25">
      <c r="A94" s="32">
        <v>260</v>
      </c>
      <c r="B94" s="13" t="s">
        <v>99</v>
      </c>
      <c r="C94" s="15">
        <v>9397</v>
      </c>
      <c r="D94" s="15">
        <f>Ikärakenne[[#This Row],[Laskennalliset kustannukset, IKÄRAKENNE yhteensä, €]]</f>
        <v>11669358.09</v>
      </c>
      <c r="E94" s="15">
        <f>'Lask. kustannukset MUUT'!AD100</f>
        <v>5065261.7755181547</v>
      </c>
      <c r="F94" s="231">
        <f>Yhteenveto[[#This Row],[Ikärakenne, laskennallinen kustannus]]+Yhteenveto[[#This Row],[Muut laskennalliset kustannukset ]]</f>
        <v>16734619.865518155</v>
      </c>
      <c r="G94" s="450">
        <v>1625.87</v>
      </c>
      <c r="H94" s="17">
        <v>15278300.389999999</v>
      </c>
      <c r="I94" s="338">
        <f>Yhteenveto[[#This Row],[Laskennalliset kustannukset yhteensä]]-Yhteenveto[[#This Row],[Omarahoitusosuus, €]]</f>
        <v>1456319.4755181558</v>
      </c>
      <c r="J94" s="33">
        <f>Lisäosat!U95</f>
        <v>1496115.5746813191</v>
      </c>
      <c r="K94" s="34">
        <f>'Muut lis_väh'!P92</f>
        <v>2831092.7974041062</v>
      </c>
      <c r="L94" s="231">
        <f>Yhteenveto[[#This Row],[Valtionosuus omarahoitusosuuden jälkeen (välisumma)]]+Yhteenveto[[#This Row],[Lisäosat yhteensä]]+Yhteenveto[[#This Row],[Valtionosuuteen tehtävät vähennykset ja lisäykset, netto]]</f>
        <v>5783527.8476035818</v>
      </c>
      <c r="M94" s="34">
        <f>'Verotuloihin perust tasaus'!N99</f>
        <v>5696140.288311067</v>
      </c>
      <c r="N94" s="302">
        <f>SUM(Yhteenveto[[#This Row],[Valtionosuus ennen verotuloihin perustuvaa valtionosuuden tasausta]]+Yhteenveto[[#This Row],[Verotuloihin perustuva valtionosuuden tasaus]])</f>
        <v>11479668.13591465</v>
      </c>
      <c r="O94" s="241">
        <f>Verokorvaukset!H92</f>
        <v>1780794.1599643205</v>
      </c>
      <c r="P94" s="371">
        <f>SUM(Yhteenveto[[#This Row],[Kunnan  peruspalvelujen valtionosuus ]:[Veroperustemuutoksista johtuvien veromenetysten korvaus]])</f>
        <v>13260462.295878971</v>
      </c>
      <c r="Q94" s="34">
        <f>Kotikuntakorvaus!F96</f>
        <v>-76101.816500000015</v>
      </c>
      <c r="R94" s="340">
        <f>+Yhteenveto[[#This Row],[Kunnan  peruspalvelujen valtionosuus ]]+Yhteenveto[[#This Row],[Veroperustemuutoksista johtuvien veromenetysten korvaus]]+Yhteenveto[[#This Row],[Kotikuntakorvaus, netto]]</f>
        <v>13184360.47937897</v>
      </c>
      <c r="S94" s="11"/>
      <c r="T94"/>
    </row>
    <row r="95" spans="1:20" ht="15" x14ac:dyDescent="0.25">
      <c r="A95" s="32">
        <v>261</v>
      </c>
      <c r="B95" s="13" t="s">
        <v>100</v>
      </c>
      <c r="C95" s="15">
        <v>6973</v>
      </c>
      <c r="D95" s="15">
        <f>Ikärakenne[[#This Row],[Laskennalliset kustannukset, IKÄRAKENNE yhteensä, €]]</f>
        <v>11549022.160000002</v>
      </c>
      <c r="E95" s="15">
        <f>'Lask. kustannukset MUUT'!AD101</f>
        <v>8388414.8489365019</v>
      </c>
      <c r="F95" s="231">
        <f>Yhteenveto[[#This Row],[Ikärakenne, laskennallinen kustannus]]+Yhteenveto[[#This Row],[Muut laskennalliset kustannukset ]]</f>
        <v>19937437.008936502</v>
      </c>
      <c r="G95" s="450">
        <v>1625.87</v>
      </c>
      <c r="H95" s="17">
        <v>11337191.51</v>
      </c>
      <c r="I95" s="338">
        <f>Yhteenveto[[#This Row],[Laskennalliset kustannukset yhteensä]]-Yhteenveto[[#This Row],[Omarahoitusosuus, €]]</f>
        <v>8600245.4989365023</v>
      </c>
      <c r="J95" s="33">
        <f>Lisäosat!U96</f>
        <v>2727229.7728642765</v>
      </c>
      <c r="K95" s="34">
        <f>'Muut lis_väh'!P93</f>
        <v>1456583.2596078254</v>
      </c>
      <c r="L95" s="231">
        <f>Yhteenveto[[#This Row],[Valtionosuus omarahoitusosuuden jälkeen (välisumma)]]+Yhteenveto[[#This Row],[Lisäosat yhteensä]]+Yhteenveto[[#This Row],[Valtionosuuteen tehtävät vähennykset ja lisäykset, netto]]</f>
        <v>12784058.531408604</v>
      </c>
      <c r="M95" s="34">
        <f>'Verotuloihin perust tasaus'!N100</f>
        <v>-684466.05939709663</v>
      </c>
      <c r="N95" s="302">
        <f>SUM(Yhteenveto[[#This Row],[Valtionosuus ennen verotuloihin perustuvaa valtionosuuden tasausta]]+Yhteenveto[[#This Row],[Verotuloihin perustuva valtionosuuden tasaus]])</f>
        <v>12099592.472011508</v>
      </c>
      <c r="O95" s="241">
        <f>Verokorvaukset!H93</f>
        <v>888893.25258082256</v>
      </c>
      <c r="P95" s="371">
        <f>SUM(Yhteenveto[[#This Row],[Kunnan  peruspalvelujen valtionosuus ]:[Veroperustemuutoksista johtuvien veromenetysten korvaus]])</f>
        <v>12988485.724592332</v>
      </c>
      <c r="Q95" s="34">
        <f>Kotikuntakorvaus!F97</f>
        <v>-171959.98349999997</v>
      </c>
      <c r="R95" s="340">
        <f>+Yhteenveto[[#This Row],[Kunnan  peruspalvelujen valtionosuus ]]+Yhteenveto[[#This Row],[Veroperustemuutoksista johtuvien veromenetysten korvaus]]+Yhteenveto[[#This Row],[Kotikuntakorvaus, netto]]</f>
        <v>12816525.741092332</v>
      </c>
      <c r="S95" s="11"/>
      <c r="T95"/>
    </row>
    <row r="96" spans="1:20" ht="15" x14ac:dyDescent="0.25">
      <c r="A96" s="32">
        <v>263</v>
      </c>
      <c r="B96" s="13" t="s">
        <v>101</v>
      </c>
      <c r="C96" s="15">
        <v>7255</v>
      </c>
      <c r="D96" s="15">
        <f>Ikärakenne[[#This Row],[Laskennalliset kustannukset, IKÄRAKENNE yhteensä, €]]</f>
        <v>11782176.85</v>
      </c>
      <c r="E96" s="15">
        <f>'Lask. kustannukset MUUT'!AD102</f>
        <v>2574837.4714707495</v>
      </c>
      <c r="F96" s="231">
        <f>Yhteenveto[[#This Row],[Ikärakenne, laskennallinen kustannus]]+Yhteenveto[[#This Row],[Muut laskennalliset kustannukset ]]</f>
        <v>14357014.321470749</v>
      </c>
      <c r="G96" s="450">
        <v>1625.87</v>
      </c>
      <c r="H96" s="17">
        <v>11795686.85</v>
      </c>
      <c r="I96" s="338">
        <f>Yhteenveto[[#This Row],[Laskennalliset kustannukset yhteensä]]-Yhteenveto[[#This Row],[Omarahoitusosuus, €]]</f>
        <v>2561327.471470749</v>
      </c>
      <c r="J96" s="33">
        <f>Lisäosat!U97</f>
        <v>642487.50473537249</v>
      </c>
      <c r="K96" s="34">
        <f>'Muut lis_väh'!P94</f>
        <v>468040.89440493542</v>
      </c>
      <c r="L96" s="231">
        <f>Yhteenveto[[#This Row],[Valtionosuus omarahoitusosuuden jälkeen (välisumma)]]+Yhteenveto[[#This Row],[Lisäosat yhteensä]]+Yhteenveto[[#This Row],[Valtionosuuteen tehtävät vähennykset ja lisäykset, netto]]</f>
        <v>3671855.8706110567</v>
      </c>
      <c r="M96" s="34">
        <f>'Verotuloihin perust tasaus'!N101</f>
        <v>4601080.181637343</v>
      </c>
      <c r="N96" s="302">
        <f>SUM(Yhteenveto[[#This Row],[Valtionosuus ennen verotuloihin perustuvaa valtionosuuden tasausta]]+Yhteenveto[[#This Row],[Verotuloihin perustuva valtionosuuden tasaus]])</f>
        <v>8272936.0522483997</v>
      </c>
      <c r="O96" s="241">
        <f>Verokorvaukset!H94</f>
        <v>1445361.2364473091</v>
      </c>
      <c r="P96" s="371">
        <f>SUM(Yhteenveto[[#This Row],[Kunnan  peruspalvelujen valtionosuus ]:[Veroperustemuutoksista johtuvien veromenetysten korvaus]])</f>
        <v>9718297.2886957079</v>
      </c>
      <c r="Q96" s="34">
        <f>Kotikuntakorvaus!F98</f>
        <v>248238.98699999994</v>
      </c>
      <c r="R96" s="340">
        <f>+Yhteenveto[[#This Row],[Kunnan  peruspalvelujen valtionosuus ]]+Yhteenveto[[#This Row],[Veroperustemuutoksista johtuvien veromenetysten korvaus]]+Yhteenveto[[#This Row],[Kotikuntakorvaus, netto]]</f>
        <v>9966536.2756957076</v>
      </c>
      <c r="S96" s="11"/>
      <c r="T96"/>
    </row>
    <row r="97" spans="1:20" ht="15" x14ac:dyDescent="0.25">
      <c r="A97" s="32">
        <v>265</v>
      </c>
      <c r="B97" s="13" t="s">
        <v>102</v>
      </c>
      <c r="C97" s="15">
        <v>1001</v>
      </c>
      <c r="D97" s="15">
        <f>Ikärakenne[[#This Row],[Laskennalliset kustannukset, IKÄRAKENNE yhteensä, €]]</f>
        <v>1388447.85</v>
      </c>
      <c r="E97" s="15">
        <f>'Lask. kustannukset MUUT'!AD103</f>
        <v>681522.71640872408</v>
      </c>
      <c r="F97" s="231">
        <f>Yhteenveto[[#This Row],[Ikärakenne, laskennallinen kustannus]]+Yhteenveto[[#This Row],[Muut laskennalliset kustannukset ]]</f>
        <v>2069970.5664087241</v>
      </c>
      <c r="G97" s="450">
        <v>1625.87</v>
      </c>
      <c r="H97" s="17">
        <v>1627495.8699999999</v>
      </c>
      <c r="I97" s="338">
        <f>Yhteenveto[[#This Row],[Laskennalliset kustannukset yhteensä]]-Yhteenveto[[#This Row],[Omarahoitusosuus, €]]</f>
        <v>442474.69640872418</v>
      </c>
      <c r="J97" s="33">
        <f>Lisäosat!U98</f>
        <v>382519.86689703824</v>
      </c>
      <c r="K97" s="34">
        <f>'Muut lis_väh'!P95</f>
        <v>416116.70135195134</v>
      </c>
      <c r="L97" s="231">
        <f>Yhteenveto[[#This Row],[Valtionosuus omarahoitusosuuden jälkeen (välisumma)]]+Yhteenveto[[#This Row],[Lisäosat yhteensä]]+Yhteenveto[[#This Row],[Valtionosuuteen tehtävät vähennykset ja lisäykset, netto]]</f>
        <v>1241111.2646577137</v>
      </c>
      <c r="M97" s="34">
        <f>'Verotuloihin perust tasaus'!N102</f>
        <v>392064.71205848979</v>
      </c>
      <c r="N97" s="302">
        <f>SUM(Yhteenveto[[#This Row],[Valtionosuus ennen verotuloihin perustuvaa valtionosuuden tasausta]]+Yhteenveto[[#This Row],[Verotuloihin perustuva valtionosuuden tasaus]])</f>
        <v>1633175.9767162036</v>
      </c>
      <c r="O97" s="241">
        <f>Verokorvaukset!H95</f>
        <v>197719.15660724111</v>
      </c>
      <c r="P97" s="371">
        <f>SUM(Yhteenveto[[#This Row],[Kunnan  peruspalvelujen valtionosuus ]:[Veroperustemuutoksista johtuvien veromenetysten korvaus]])</f>
        <v>1830895.1333234448</v>
      </c>
      <c r="Q97" s="34">
        <f>Kotikuntakorvaus!F99</f>
        <v>-51472.823499999999</v>
      </c>
      <c r="R97" s="340">
        <f>+Yhteenveto[[#This Row],[Kunnan  peruspalvelujen valtionosuus ]]+Yhteenveto[[#This Row],[Veroperustemuutoksista johtuvien veromenetysten korvaus]]+Yhteenveto[[#This Row],[Kotikuntakorvaus, netto]]</f>
        <v>1779422.3098234448</v>
      </c>
      <c r="S97" s="11"/>
      <c r="T97"/>
    </row>
    <row r="98" spans="1:20" ht="15" x14ac:dyDescent="0.25">
      <c r="A98" s="32">
        <v>271</v>
      </c>
      <c r="B98" s="13" t="s">
        <v>103</v>
      </c>
      <c r="C98" s="15">
        <v>6583</v>
      </c>
      <c r="D98" s="15">
        <f>Ikärakenne[[#This Row],[Laskennalliset kustannukset, IKÄRAKENNE yhteensä, €]]</f>
        <v>9225001.2000000011</v>
      </c>
      <c r="E98" s="15">
        <f>'Lask. kustannukset MUUT'!AD104</f>
        <v>2071890.9659878938</v>
      </c>
      <c r="F98" s="231">
        <f>Yhteenveto[[#This Row],[Ikärakenne, laskennallinen kustannus]]+Yhteenveto[[#This Row],[Muut laskennalliset kustannukset ]]</f>
        <v>11296892.165987894</v>
      </c>
      <c r="G98" s="450">
        <v>1625.87</v>
      </c>
      <c r="H98" s="17">
        <v>10703102.209999999</v>
      </c>
      <c r="I98" s="338">
        <f>Yhteenveto[[#This Row],[Laskennalliset kustannukset yhteensä]]-Yhteenveto[[#This Row],[Omarahoitusosuus, €]]</f>
        <v>593789.95598789491</v>
      </c>
      <c r="J98" s="33">
        <f>Lisäosat!U99</f>
        <v>202631.99324434463</v>
      </c>
      <c r="K98" s="34">
        <f>'Muut lis_väh'!P96</f>
        <v>-1219797.6556292865</v>
      </c>
      <c r="L98" s="231">
        <f>Yhteenveto[[#This Row],[Valtionosuus omarahoitusosuuden jälkeen (välisumma)]]+Yhteenveto[[#This Row],[Lisäosat yhteensä]]+Yhteenveto[[#This Row],[Valtionosuuteen tehtävät vähennykset ja lisäykset, netto]]</f>
        <v>-423375.70639704703</v>
      </c>
      <c r="M98" s="34">
        <f>'Verotuloihin perust tasaus'!N103</f>
        <v>3055786.0328911268</v>
      </c>
      <c r="N98" s="302">
        <f>SUM(Yhteenveto[[#This Row],[Valtionosuus ennen verotuloihin perustuvaa valtionosuuden tasausta]]+Yhteenveto[[#This Row],[Verotuloihin perustuva valtionosuuden tasaus]])</f>
        <v>2632410.32649408</v>
      </c>
      <c r="O98" s="241">
        <f>Verokorvaukset!H96</f>
        <v>1037110.2557873487</v>
      </c>
      <c r="P98" s="371">
        <f>SUM(Yhteenveto[[#This Row],[Kunnan  peruspalvelujen valtionosuus ]:[Veroperustemuutoksista johtuvien veromenetysten korvaus]])</f>
        <v>3669520.5822814289</v>
      </c>
      <c r="Q98" s="34">
        <f>Kotikuntakorvaus!F100</f>
        <v>203587.8630000001</v>
      </c>
      <c r="R98" s="340">
        <f>+Yhteenveto[[#This Row],[Kunnan  peruspalvelujen valtionosuus ]]+Yhteenveto[[#This Row],[Veroperustemuutoksista johtuvien veromenetysten korvaus]]+Yhteenveto[[#This Row],[Kotikuntakorvaus, netto]]</f>
        <v>3873108.4452814288</v>
      </c>
      <c r="S98" s="11"/>
      <c r="T98"/>
    </row>
    <row r="99" spans="1:20" ht="15" x14ac:dyDescent="0.25">
      <c r="A99" s="32">
        <v>272</v>
      </c>
      <c r="B99" s="13" t="s">
        <v>104</v>
      </c>
      <c r="C99" s="15">
        <v>48338</v>
      </c>
      <c r="D99" s="15">
        <f>Ikärakenne[[#This Row],[Laskennalliset kustannukset, IKÄRAKENNE yhteensä, €]]</f>
        <v>96314808.489999995</v>
      </c>
      <c r="E99" s="15">
        <f>'Lask. kustannukset MUUT'!AD105</f>
        <v>17092051.867384639</v>
      </c>
      <c r="F99" s="231">
        <f>Yhteenveto[[#This Row],[Ikärakenne, laskennallinen kustannus]]+Yhteenveto[[#This Row],[Muut laskennalliset kustannukset ]]</f>
        <v>113406860.35738464</v>
      </c>
      <c r="G99" s="450">
        <v>1625.87</v>
      </c>
      <c r="H99" s="17">
        <v>78591304.059999987</v>
      </c>
      <c r="I99" s="338">
        <f>Yhteenveto[[#This Row],[Laskennalliset kustannukset yhteensä]]-Yhteenveto[[#This Row],[Omarahoitusosuus, €]]</f>
        <v>34815556.29738465</v>
      </c>
      <c r="J99" s="33">
        <f>Lisäosat!U100</f>
        <v>1875238.4386913686</v>
      </c>
      <c r="K99" s="34">
        <f>'Muut lis_väh'!P97</f>
        <v>-17661855.696359873</v>
      </c>
      <c r="L99" s="231">
        <f>Yhteenveto[[#This Row],[Valtionosuus omarahoitusosuuden jälkeen (välisumma)]]+Yhteenveto[[#This Row],[Lisäosat yhteensä]]+Yhteenveto[[#This Row],[Valtionosuuteen tehtävät vähennykset ja lisäykset, netto]]</f>
        <v>19028939.039716147</v>
      </c>
      <c r="M99" s="34">
        <f>'Verotuloihin perust tasaus'!N104</f>
        <v>9026550.1975407936</v>
      </c>
      <c r="N99" s="302">
        <f>SUM(Yhteenveto[[#This Row],[Valtionosuus ennen verotuloihin perustuvaa valtionosuuden tasausta]]+Yhteenveto[[#This Row],[Verotuloihin perustuva valtionosuuden tasaus]])</f>
        <v>28055489.23725694</v>
      </c>
      <c r="O99" s="241">
        <f>Verokorvaukset!H97</f>
        <v>4567256.7755930861</v>
      </c>
      <c r="P99" s="371">
        <f>SUM(Yhteenveto[[#This Row],[Kunnan  peruspalvelujen valtionosuus ]:[Veroperustemuutoksista johtuvien veromenetysten korvaus]])</f>
        <v>32622746.012850028</v>
      </c>
      <c r="Q99" s="34">
        <f>Kotikuntakorvaus!F101</f>
        <v>152433.97609999997</v>
      </c>
      <c r="R99" s="340">
        <f>+Yhteenveto[[#This Row],[Kunnan  peruspalvelujen valtionosuus ]]+Yhteenveto[[#This Row],[Veroperustemuutoksista johtuvien veromenetysten korvaus]]+Yhteenveto[[#This Row],[Kotikuntakorvaus, netto]]</f>
        <v>32775179.988950029</v>
      </c>
      <c r="S99" s="11"/>
      <c r="T99"/>
    </row>
    <row r="100" spans="1:20" ht="15" x14ac:dyDescent="0.25">
      <c r="A100" s="32">
        <v>273</v>
      </c>
      <c r="B100" s="13" t="s">
        <v>105</v>
      </c>
      <c r="C100" s="15">
        <v>4001</v>
      </c>
      <c r="D100" s="15">
        <f>Ikärakenne[[#This Row],[Laskennalliset kustannukset, IKÄRAKENNE yhteensä, €]]</f>
        <v>6830896.3600000003</v>
      </c>
      <c r="E100" s="15">
        <f>'Lask. kustannukset MUUT'!AD106</f>
        <v>3054463.8651741031</v>
      </c>
      <c r="F100" s="231">
        <f>Yhteenveto[[#This Row],[Ikärakenne, laskennallinen kustannus]]+Yhteenveto[[#This Row],[Muut laskennalliset kustannukset ]]</f>
        <v>9885360.2251741029</v>
      </c>
      <c r="G100" s="450">
        <v>1625.87</v>
      </c>
      <c r="H100" s="17">
        <v>6505105.8699999992</v>
      </c>
      <c r="I100" s="338">
        <f>Yhteenveto[[#This Row],[Laskennalliset kustannukset yhteensä]]-Yhteenveto[[#This Row],[Omarahoitusosuus, €]]</f>
        <v>3380254.3551741038</v>
      </c>
      <c r="J100" s="33">
        <f>Lisäosat!U101</f>
        <v>1643548.2917317178</v>
      </c>
      <c r="K100" s="34">
        <f>'Muut lis_väh'!P98</f>
        <v>-309532.48308761546</v>
      </c>
      <c r="L100" s="231">
        <f>Yhteenveto[[#This Row],[Valtionosuus omarahoitusosuuden jälkeen (välisumma)]]+Yhteenveto[[#This Row],[Lisäosat yhteensä]]+Yhteenveto[[#This Row],[Valtionosuuteen tehtävät vähennykset ja lisäykset, netto]]</f>
        <v>4714270.1638182066</v>
      </c>
      <c r="M100" s="34">
        <f>'Verotuloihin perust tasaus'!N105</f>
        <v>-53070.255118056251</v>
      </c>
      <c r="N100" s="302">
        <f>SUM(Yhteenveto[[#This Row],[Valtionosuus ennen verotuloihin perustuvaa valtionosuuden tasausta]]+Yhteenveto[[#This Row],[Verotuloihin perustuva valtionosuuden tasaus]])</f>
        <v>4661199.9087001504</v>
      </c>
      <c r="O100" s="241">
        <f>Verokorvaukset!H98</f>
        <v>489730.95295950642</v>
      </c>
      <c r="P100" s="371">
        <f>SUM(Yhteenveto[[#This Row],[Kunnan  peruspalvelujen valtionosuus ]:[Veroperustemuutoksista johtuvien veromenetysten korvaus]])</f>
        <v>5150930.8616596572</v>
      </c>
      <c r="Q100" s="34">
        <f>Kotikuntakorvaus!F102</f>
        <v>85138.353500000012</v>
      </c>
      <c r="R100" s="340">
        <f>+Yhteenveto[[#This Row],[Kunnan  peruspalvelujen valtionosuus ]]+Yhteenveto[[#This Row],[Veroperustemuutoksista johtuvien veromenetysten korvaus]]+Yhteenveto[[#This Row],[Kotikuntakorvaus, netto]]</f>
        <v>5236069.2151596574</v>
      </c>
      <c r="S100" s="11"/>
      <c r="T100"/>
    </row>
    <row r="101" spans="1:20" ht="15" x14ac:dyDescent="0.25">
      <c r="A101" s="32">
        <v>275</v>
      </c>
      <c r="B101" s="13" t="s">
        <v>106</v>
      </c>
      <c r="C101" s="15">
        <v>2404</v>
      </c>
      <c r="D101" s="15">
        <f>Ikärakenne[[#This Row],[Laskennalliset kustannukset, IKÄRAKENNE yhteensä, €]]</f>
        <v>3555361.8699999992</v>
      </c>
      <c r="E101" s="15">
        <f>'Lask. kustannukset MUUT'!AD107</f>
        <v>949722.39685725723</v>
      </c>
      <c r="F101" s="231">
        <f>Yhteenveto[[#This Row],[Ikärakenne, laskennallinen kustannus]]+Yhteenveto[[#This Row],[Muut laskennalliset kustannukset ]]</f>
        <v>4505084.2668572562</v>
      </c>
      <c r="G101" s="450">
        <v>1625.87</v>
      </c>
      <c r="H101" s="17">
        <v>3908591.4799999995</v>
      </c>
      <c r="I101" s="338">
        <f>Yhteenveto[[#This Row],[Laskennalliset kustannukset yhteensä]]-Yhteenveto[[#This Row],[Omarahoitusosuus, €]]</f>
        <v>596492.78685725667</v>
      </c>
      <c r="J101" s="33">
        <f>Lisäosat!U102</f>
        <v>243428.41801447247</v>
      </c>
      <c r="K101" s="34">
        <f>'Muut lis_väh'!P99</f>
        <v>94024.092488774972</v>
      </c>
      <c r="L101" s="231">
        <f>Yhteenveto[[#This Row],[Valtionosuus omarahoitusosuuden jälkeen (välisumma)]]+Yhteenveto[[#This Row],[Lisäosat yhteensä]]+Yhteenveto[[#This Row],[Valtionosuuteen tehtävät vähennykset ja lisäykset, netto]]</f>
        <v>933945.29736050405</v>
      </c>
      <c r="M101" s="34">
        <f>'Verotuloihin perust tasaus'!N106</f>
        <v>1148024.3123392852</v>
      </c>
      <c r="N101" s="302">
        <f>SUM(Yhteenveto[[#This Row],[Valtionosuus ennen verotuloihin perustuvaa valtionosuuden tasausta]]+Yhteenveto[[#This Row],[Verotuloihin perustuva valtionosuuden tasaus]])</f>
        <v>2081969.6096997892</v>
      </c>
      <c r="O101" s="241">
        <f>Verokorvaukset!H99</f>
        <v>390294.10688601213</v>
      </c>
      <c r="P101" s="371">
        <f>SUM(Yhteenveto[[#This Row],[Kunnan  peruspalvelujen valtionosuus ]:[Veroperustemuutoksista johtuvien veromenetysten korvaus]])</f>
        <v>2472263.7165858014</v>
      </c>
      <c r="Q101" s="34">
        <f>Kotikuntakorvaus!F103</f>
        <v>-1860.463499999998</v>
      </c>
      <c r="R101" s="340">
        <f>+Yhteenveto[[#This Row],[Kunnan  peruspalvelujen valtionosuus ]]+Yhteenveto[[#This Row],[Veroperustemuutoksista johtuvien veromenetysten korvaus]]+Yhteenveto[[#This Row],[Kotikuntakorvaus, netto]]</f>
        <v>2470403.2530858014</v>
      </c>
      <c r="S101" s="11"/>
      <c r="T101"/>
    </row>
    <row r="102" spans="1:20" ht="15" x14ac:dyDescent="0.25">
      <c r="A102" s="32">
        <v>276</v>
      </c>
      <c r="B102" s="13" t="s">
        <v>107</v>
      </c>
      <c r="C102" s="15">
        <v>15060</v>
      </c>
      <c r="D102" s="15">
        <f>Ikärakenne[[#This Row],[Laskennalliset kustannukset, IKÄRAKENNE yhteensä, €]]</f>
        <v>33767059.600000001</v>
      </c>
      <c r="E102" s="15">
        <f>'Lask. kustannukset MUUT'!AD108</f>
        <v>3303004.0265125418</v>
      </c>
      <c r="F102" s="231">
        <f>Yhteenveto[[#This Row],[Ikärakenne, laskennallinen kustannus]]+Yhteenveto[[#This Row],[Muut laskennalliset kustannukset ]]</f>
        <v>37070063.626512542</v>
      </c>
      <c r="G102" s="450">
        <v>1625.87</v>
      </c>
      <c r="H102" s="17">
        <v>24485602.199999999</v>
      </c>
      <c r="I102" s="338">
        <f>Yhteenveto[[#This Row],[Laskennalliset kustannukset yhteensä]]-Yhteenveto[[#This Row],[Omarahoitusosuus, €]]</f>
        <v>12584461.426512543</v>
      </c>
      <c r="J102" s="33">
        <f>Lisäosat!U103</f>
        <v>454221.9273770618</v>
      </c>
      <c r="K102" s="34">
        <f>'Muut lis_väh'!P100</f>
        <v>-507229.13421477936</v>
      </c>
      <c r="L102" s="231">
        <f>Yhteenveto[[#This Row],[Valtionosuus omarahoitusosuuden jälkeen (välisumma)]]+Yhteenveto[[#This Row],[Lisäosat yhteensä]]+Yhteenveto[[#This Row],[Valtionosuuteen tehtävät vähennykset ja lisäykset, netto]]</f>
        <v>12531454.219674826</v>
      </c>
      <c r="M102" s="34">
        <f>'Verotuloihin perust tasaus'!N107</f>
        <v>4621958.1029725345</v>
      </c>
      <c r="N102" s="302">
        <f>SUM(Yhteenveto[[#This Row],[Valtionosuus ennen verotuloihin perustuvaa valtionosuuden tasausta]]+Yhteenveto[[#This Row],[Verotuloihin perustuva valtionosuuden tasaus]])</f>
        <v>17153412.322647359</v>
      </c>
      <c r="O102" s="241">
        <f>Verokorvaukset!H100</f>
        <v>851777.93580683449</v>
      </c>
      <c r="P102" s="371">
        <f>SUM(Yhteenveto[[#This Row],[Kunnan  peruspalvelujen valtionosuus ]:[Veroperustemuutoksista johtuvien veromenetysten korvaus]])</f>
        <v>18005190.258454192</v>
      </c>
      <c r="Q102" s="34">
        <f>Kotikuntakorvaus!F104</f>
        <v>-295547.91599999997</v>
      </c>
      <c r="R102" s="340">
        <f>+Yhteenveto[[#This Row],[Kunnan  peruspalvelujen valtionosuus ]]+Yhteenveto[[#This Row],[Veroperustemuutoksista johtuvien veromenetysten korvaus]]+Yhteenveto[[#This Row],[Kotikuntakorvaus, netto]]</f>
        <v>17709642.342454191</v>
      </c>
      <c r="S102" s="11"/>
      <c r="T102"/>
    </row>
    <row r="103" spans="1:20" ht="15" x14ac:dyDescent="0.25">
      <c r="A103" s="32">
        <v>280</v>
      </c>
      <c r="B103" s="13" t="s">
        <v>108</v>
      </c>
      <c r="C103" s="15">
        <v>1984</v>
      </c>
      <c r="D103" s="15">
        <f>Ikärakenne[[#This Row],[Laskennalliset kustannukset, IKÄRAKENNE yhteensä, €]]</f>
        <v>3135991.27</v>
      </c>
      <c r="E103" s="15">
        <f>'Lask. kustannukset MUUT'!AD109</f>
        <v>1554335.8399692723</v>
      </c>
      <c r="F103" s="231">
        <f>Yhteenveto[[#This Row],[Ikärakenne, laskennallinen kustannus]]+Yhteenveto[[#This Row],[Muut laskennalliset kustannukset ]]</f>
        <v>4690327.1099692723</v>
      </c>
      <c r="G103" s="450">
        <v>1625.87</v>
      </c>
      <c r="H103" s="17">
        <v>3225726.0799999996</v>
      </c>
      <c r="I103" s="338">
        <f>Yhteenveto[[#This Row],[Laskennalliset kustannukset yhteensä]]-Yhteenveto[[#This Row],[Omarahoitusosuus, €]]</f>
        <v>1464601.0299692727</v>
      </c>
      <c r="J103" s="33">
        <f>Lisäosat!U104</f>
        <v>325654.63360081427</v>
      </c>
      <c r="K103" s="34">
        <f>'Muut lis_väh'!P101</f>
        <v>120755.00585095659</v>
      </c>
      <c r="L103" s="231">
        <f>Yhteenveto[[#This Row],[Valtionosuus omarahoitusosuuden jälkeen (välisumma)]]+Yhteenveto[[#This Row],[Lisäosat yhteensä]]+Yhteenveto[[#This Row],[Valtionosuuteen tehtävät vähennykset ja lisäykset, netto]]</f>
        <v>1911010.6694210435</v>
      </c>
      <c r="M103" s="34">
        <f>'Verotuloihin perust tasaus'!N108</f>
        <v>965717.53783102543</v>
      </c>
      <c r="N103" s="302">
        <f>SUM(Yhteenveto[[#This Row],[Valtionosuus ennen verotuloihin perustuvaa valtionosuuden tasausta]]+Yhteenveto[[#This Row],[Verotuloihin perustuva valtionosuuden tasaus]])</f>
        <v>2876728.2072520689</v>
      </c>
      <c r="O103" s="241">
        <f>Verokorvaukset!H101</f>
        <v>415397.96909956646</v>
      </c>
      <c r="P103" s="371">
        <f>SUM(Yhteenveto[[#This Row],[Kunnan  peruspalvelujen valtionosuus ]:[Veroperustemuutoksista johtuvien veromenetysten korvaus]])</f>
        <v>3292126.1763516353</v>
      </c>
      <c r="Q103" s="34">
        <f>Kotikuntakorvaus!F105</f>
        <v>-997562.81</v>
      </c>
      <c r="R103" s="340">
        <f>+Yhteenveto[[#This Row],[Kunnan  peruspalvelujen valtionosuus ]]+Yhteenveto[[#This Row],[Veroperustemuutoksista johtuvien veromenetysten korvaus]]+Yhteenveto[[#This Row],[Kotikuntakorvaus, netto]]</f>
        <v>2294563.3663516352</v>
      </c>
      <c r="S103" s="11"/>
      <c r="T103"/>
    </row>
    <row r="104" spans="1:20" ht="15" x14ac:dyDescent="0.25">
      <c r="A104" s="32">
        <v>284</v>
      </c>
      <c r="B104" s="13" t="s">
        <v>109</v>
      </c>
      <c r="C104" s="15">
        <v>2144</v>
      </c>
      <c r="D104" s="15">
        <f>Ikärakenne[[#This Row],[Laskennalliset kustannukset, IKÄRAKENNE yhteensä, €]]</f>
        <v>3058209</v>
      </c>
      <c r="E104" s="15">
        <f>'Lask. kustannukset MUUT'!AD110</f>
        <v>651714.39228425</v>
      </c>
      <c r="F104" s="231">
        <f>Yhteenveto[[#This Row],[Ikärakenne, laskennallinen kustannus]]+Yhteenveto[[#This Row],[Muut laskennalliset kustannukset ]]</f>
        <v>3709923.3922842499</v>
      </c>
      <c r="G104" s="450">
        <v>1625.87</v>
      </c>
      <c r="H104" s="17">
        <v>3485865.28</v>
      </c>
      <c r="I104" s="338">
        <f>Yhteenveto[[#This Row],[Laskennalliset kustannukset yhteensä]]-Yhteenveto[[#This Row],[Omarahoitusosuus, €]]</f>
        <v>224058.11228425009</v>
      </c>
      <c r="J104" s="33">
        <f>Lisäosat!U105</f>
        <v>67485.788520896574</v>
      </c>
      <c r="K104" s="34">
        <f>'Muut lis_väh'!P102</f>
        <v>658117.63868216053</v>
      </c>
      <c r="L104" s="231">
        <f>Yhteenveto[[#This Row],[Valtionosuus omarahoitusosuuden jälkeen (välisumma)]]+Yhteenveto[[#This Row],[Lisäosat yhteensä]]+Yhteenveto[[#This Row],[Valtionosuuteen tehtävät vähennykset ja lisäykset, netto]]</f>
        <v>949661.53948730719</v>
      </c>
      <c r="M104" s="34">
        <f>'Verotuloihin perust tasaus'!N109</f>
        <v>468110.65874826018</v>
      </c>
      <c r="N104" s="302">
        <f>SUM(Yhteenveto[[#This Row],[Valtionosuus ennen verotuloihin perustuvaa valtionosuuden tasausta]]+Yhteenveto[[#This Row],[Verotuloihin perustuva valtionosuuden tasaus]])</f>
        <v>1417772.1982355674</v>
      </c>
      <c r="O104" s="241">
        <f>Verokorvaukset!H102</f>
        <v>457730.33951549127</v>
      </c>
      <c r="P104" s="371">
        <f>SUM(Yhteenveto[[#This Row],[Kunnan  peruspalvelujen valtionosuus ]:[Veroperustemuutoksista johtuvien veromenetysten korvaus]])</f>
        <v>1875502.5377510586</v>
      </c>
      <c r="Q104" s="34">
        <f>Kotikuntakorvaus!F106</f>
        <v>1454793.8635</v>
      </c>
      <c r="R104" s="340">
        <f>+Yhteenveto[[#This Row],[Kunnan  peruspalvelujen valtionosuus ]]+Yhteenveto[[#This Row],[Veroperustemuutoksista johtuvien veromenetysten korvaus]]+Yhteenveto[[#This Row],[Kotikuntakorvaus, netto]]</f>
        <v>3330296.4012510586</v>
      </c>
      <c r="S104" s="11"/>
      <c r="T104"/>
    </row>
    <row r="105" spans="1:20" ht="15" x14ac:dyDescent="0.25">
      <c r="A105" s="32">
        <v>285</v>
      </c>
      <c r="B105" s="13" t="s">
        <v>110</v>
      </c>
      <c r="C105" s="15">
        <v>50029</v>
      </c>
      <c r="D105" s="15">
        <f>Ikärakenne[[#This Row],[Laskennalliset kustannukset, IKÄRAKENNE yhteensä, €]]</f>
        <v>70467325.799999997</v>
      </c>
      <c r="E105" s="15">
        <f>'Lask. kustannukset MUUT'!AD111</f>
        <v>23473419.596385565</v>
      </c>
      <c r="F105" s="231">
        <f>Yhteenveto[[#This Row],[Ikärakenne, laskennallinen kustannus]]+Yhteenveto[[#This Row],[Muut laskennalliset kustannukset ]]</f>
        <v>93940745.396385565</v>
      </c>
      <c r="G105" s="450">
        <v>1625.87</v>
      </c>
      <c r="H105" s="17">
        <v>81340650.229999989</v>
      </c>
      <c r="I105" s="338">
        <f>Yhteenveto[[#This Row],[Laskennalliset kustannukset yhteensä]]-Yhteenveto[[#This Row],[Omarahoitusosuus, €]]</f>
        <v>12600095.166385576</v>
      </c>
      <c r="J105" s="33">
        <f>Lisäosat!U106</f>
        <v>1878570.1697361604</v>
      </c>
      <c r="K105" s="34">
        <f>'Muut lis_väh'!P103</f>
        <v>-17102468.271474563</v>
      </c>
      <c r="L105" s="231">
        <f>Yhteenveto[[#This Row],[Valtionosuus omarahoitusosuuden jälkeen (välisumma)]]+Yhteenveto[[#This Row],[Lisäosat yhteensä]]+Yhteenveto[[#This Row],[Valtionosuuteen tehtävät vähennykset ja lisäykset, netto]]</f>
        <v>-2623802.9353528265</v>
      </c>
      <c r="M105" s="34">
        <f>'Verotuloihin perust tasaus'!N110</f>
        <v>12457622.238413749</v>
      </c>
      <c r="N105" s="302">
        <f>SUM(Yhteenveto[[#This Row],[Valtionosuus ennen verotuloihin perustuvaa valtionosuuden tasausta]]+Yhteenveto[[#This Row],[Verotuloihin perustuva valtionosuuden tasaus]])</f>
        <v>9833819.3030609228</v>
      </c>
      <c r="O105" s="241">
        <f>Verokorvaukset!H103</f>
        <v>4875792.8336269408</v>
      </c>
      <c r="P105" s="371">
        <f>SUM(Yhteenveto[[#This Row],[Kunnan  peruspalvelujen valtionosuus ]:[Veroperustemuutoksista johtuvien veromenetysten korvaus]])</f>
        <v>14709612.136687864</v>
      </c>
      <c r="Q105" s="34">
        <f>Kotikuntakorvaus!F107</f>
        <v>-1184814.0315999999</v>
      </c>
      <c r="R105" s="340">
        <f>+Yhteenveto[[#This Row],[Kunnan  peruspalvelujen valtionosuus ]]+Yhteenveto[[#This Row],[Veroperustemuutoksista johtuvien veromenetysten korvaus]]+Yhteenveto[[#This Row],[Kotikuntakorvaus, netto]]</f>
        <v>13524798.105087863</v>
      </c>
      <c r="S105" s="11"/>
      <c r="T105"/>
    </row>
    <row r="106" spans="1:20" ht="15" x14ac:dyDescent="0.25">
      <c r="A106" s="32">
        <v>286</v>
      </c>
      <c r="B106" s="13" t="s">
        <v>111</v>
      </c>
      <c r="C106" s="15">
        <v>77625</v>
      </c>
      <c r="D106" s="15">
        <f>Ikärakenne[[#This Row],[Laskennalliset kustannukset, IKÄRAKENNE yhteensä, €]]</f>
        <v>110717162.10000002</v>
      </c>
      <c r="E106" s="15">
        <f>'Lask. kustannukset MUUT'!AD112</f>
        <v>26455805.973853189</v>
      </c>
      <c r="F106" s="231">
        <f>Yhteenveto[[#This Row],[Ikärakenne, laskennallinen kustannus]]+Yhteenveto[[#This Row],[Muut laskennalliset kustannukset ]]</f>
        <v>137172968.07385322</v>
      </c>
      <c r="G106" s="450">
        <v>1625.87</v>
      </c>
      <c r="H106" s="17">
        <v>126208158.74999999</v>
      </c>
      <c r="I106" s="338">
        <f>Yhteenveto[[#This Row],[Laskennalliset kustannukset yhteensä]]-Yhteenveto[[#This Row],[Omarahoitusosuus, €]]</f>
        <v>10964809.323853239</v>
      </c>
      <c r="J106" s="33">
        <f>Lisäosat!U107</f>
        <v>2660749.1077126488</v>
      </c>
      <c r="K106" s="34">
        <f>'Muut lis_väh'!P104</f>
        <v>-27166641.298793886</v>
      </c>
      <c r="L106" s="231">
        <f>Yhteenveto[[#This Row],[Valtionosuus omarahoitusosuuden jälkeen (välisumma)]]+Yhteenveto[[#This Row],[Lisäosat yhteensä]]+Yhteenveto[[#This Row],[Valtionosuuteen tehtävät vähennykset ja lisäykset, netto]]</f>
        <v>-13541082.867227998</v>
      </c>
      <c r="M106" s="34">
        <f>'Verotuloihin perust tasaus'!N111</f>
        <v>17775378.023426976</v>
      </c>
      <c r="N106" s="302">
        <f>SUM(Yhteenveto[[#This Row],[Valtionosuus ennen verotuloihin perustuvaa valtionosuuden tasausta]]+Yhteenveto[[#This Row],[Verotuloihin perustuva valtionosuuden tasaus]])</f>
        <v>4234295.1561989784</v>
      </c>
      <c r="O106" s="241">
        <f>Verokorvaukset!H104</f>
        <v>8522580.8694459461</v>
      </c>
      <c r="P106" s="371">
        <f>SUM(Yhteenveto[[#This Row],[Kunnan  peruspalvelujen valtionosuus ]:[Veroperustemuutoksista johtuvien veromenetysten korvaus]])</f>
        <v>12756876.025644924</v>
      </c>
      <c r="Q106" s="34">
        <f>Kotikuntakorvaus!F108</f>
        <v>-233886.83999999985</v>
      </c>
      <c r="R106" s="340">
        <f>+Yhteenveto[[#This Row],[Kunnan  peruspalvelujen valtionosuus ]]+Yhteenveto[[#This Row],[Veroperustemuutoksista johtuvien veromenetysten korvaus]]+Yhteenveto[[#This Row],[Kotikuntakorvaus, netto]]</f>
        <v>12522989.185644925</v>
      </c>
      <c r="S106" s="11"/>
      <c r="T106"/>
    </row>
    <row r="107" spans="1:20" ht="15" x14ac:dyDescent="0.25">
      <c r="A107" s="32">
        <v>287</v>
      </c>
      <c r="B107" s="13" t="s">
        <v>112</v>
      </c>
      <c r="C107" s="15">
        <v>6113</v>
      </c>
      <c r="D107" s="15">
        <f>Ikärakenne[[#This Row],[Laskennalliset kustannukset, IKÄRAKENNE yhteensä, €]]</f>
        <v>8984993.2799999993</v>
      </c>
      <c r="E107" s="15">
        <f>'Lask. kustannukset MUUT'!AD113</f>
        <v>3537813.6687039132</v>
      </c>
      <c r="F107" s="231">
        <f>Yhteenveto[[#This Row],[Ikärakenne, laskennallinen kustannus]]+Yhteenveto[[#This Row],[Muut laskennalliset kustannukset ]]</f>
        <v>12522806.948703913</v>
      </c>
      <c r="G107" s="450">
        <v>1625.87</v>
      </c>
      <c r="H107" s="17">
        <v>9938943.3099999987</v>
      </c>
      <c r="I107" s="338">
        <f>Yhteenveto[[#This Row],[Laskennalliset kustannukset yhteensä]]-Yhteenveto[[#This Row],[Omarahoitusosuus, €]]</f>
        <v>2583863.6387039144</v>
      </c>
      <c r="J107" s="33">
        <f>Lisäosat!U108</f>
        <v>601377.0133080713</v>
      </c>
      <c r="K107" s="34">
        <f>'Muut lis_väh'!P105</f>
        <v>1045606.511992506</v>
      </c>
      <c r="L107" s="231">
        <f>Yhteenveto[[#This Row],[Valtionosuus omarahoitusosuuden jälkeen (välisumma)]]+Yhteenveto[[#This Row],[Lisäosat yhteensä]]+Yhteenveto[[#This Row],[Valtionosuuteen tehtävät vähennykset ja lisäykset, netto]]</f>
        <v>4230847.1640044916</v>
      </c>
      <c r="M107" s="34">
        <f>'Verotuloihin perust tasaus'!N112</f>
        <v>1829725.4409590459</v>
      </c>
      <c r="N107" s="302">
        <f>SUM(Yhteenveto[[#This Row],[Valtionosuus ennen verotuloihin perustuvaa valtionosuuden tasausta]]+Yhteenveto[[#This Row],[Verotuloihin perustuva valtionosuuden tasaus]])</f>
        <v>6060572.6049635373</v>
      </c>
      <c r="O107" s="241">
        <f>Verokorvaukset!H105</f>
        <v>1192408.929470221</v>
      </c>
      <c r="P107" s="371">
        <f>SUM(Yhteenveto[[#This Row],[Kunnan  peruspalvelujen valtionosuus ]:[Veroperustemuutoksista johtuvien veromenetysten korvaus]])</f>
        <v>7252981.5344337579</v>
      </c>
      <c r="Q107" s="34">
        <f>Kotikuntakorvaus!F109</f>
        <v>1226399.8205000001</v>
      </c>
      <c r="R107" s="340">
        <f>+Yhteenveto[[#This Row],[Kunnan  peruspalvelujen valtionosuus ]]+Yhteenveto[[#This Row],[Veroperustemuutoksista johtuvien veromenetysten korvaus]]+Yhteenveto[[#This Row],[Kotikuntakorvaus, netto]]</f>
        <v>8479381.3549337573</v>
      </c>
      <c r="S107" s="11"/>
      <c r="T107"/>
    </row>
    <row r="108" spans="1:20" ht="15" x14ac:dyDescent="0.25">
      <c r="A108" s="32">
        <v>288</v>
      </c>
      <c r="B108" s="13" t="s">
        <v>113</v>
      </c>
      <c r="C108" s="15">
        <v>6268</v>
      </c>
      <c r="D108" s="15">
        <f>Ikärakenne[[#This Row],[Laskennalliset kustannukset, IKÄRAKENNE yhteensä, €]]</f>
        <v>11685775.539999999</v>
      </c>
      <c r="E108" s="15">
        <f>'Lask. kustannukset MUUT'!AD114</f>
        <v>3527302.5792919393</v>
      </c>
      <c r="F108" s="231">
        <f>Yhteenveto[[#This Row],[Ikärakenne, laskennallinen kustannus]]+Yhteenveto[[#This Row],[Muut laskennalliset kustannukset ]]</f>
        <v>15213078.119291939</v>
      </c>
      <c r="G108" s="450">
        <v>1625.87</v>
      </c>
      <c r="H108" s="17">
        <v>10190953.16</v>
      </c>
      <c r="I108" s="338">
        <f>Yhteenveto[[#This Row],[Laskennalliset kustannukset yhteensä]]-Yhteenveto[[#This Row],[Omarahoitusosuus, €]]</f>
        <v>5022124.9592919387</v>
      </c>
      <c r="J108" s="33">
        <f>Lisäosat!U109</f>
        <v>220154.72085092921</v>
      </c>
      <c r="K108" s="34">
        <f>'Muut lis_väh'!P106</f>
        <v>-629438.57417401602</v>
      </c>
      <c r="L108" s="231">
        <f>Yhteenveto[[#This Row],[Valtionosuus omarahoitusosuuden jälkeen (välisumma)]]+Yhteenveto[[#This Row],[Lisäosat yhteensä]]+Yhteenveto[[#This Row],[Valtionosuuteen tehtävät vähennykset ja lisäykset, netto]]</f>
        <v>4612841.1059688525</v>
      </c>
      <c r="M108" s="34">
        <f>'Verotuloihin perust tasaus'!N113</f>
        <v>2134747.1502584293</v>
      </c>
      <c r="N108" s="302">
        <f>SUM(Yhteenveto[[#This Row],[Valtionosuus ennen verotuloihin perustuvaa valtionosuuden tasausta]]+Yhteenveto[[#This Row],[Verotuloihin perustuva valtionosuuden tasaus]])</f>
        <v>6747588.2562272819</v>
      </c>
      <c r="O108" s="241">
        <f>Verokorvaukset!H106</f>
        <v>1041206.3468339802</v>
      </c>
      <c r="P108" s="371">
        <f>SUM(Yhteenveto[[#This Row],[Kunnan  peruspalvelujen valtionosuus ]:[Veroperustemuutoksista johtuvien veromenetysten korvaus]])</f>
        <v>7788794.6030612625</v>
      </c>
      <c r="Q108" s="34">
        <f>Kotikuntakorvaus!F110</f>
        <v>-632646.18349999993</v>
      </c>
      <c r="R108" s="340">
        <f>+Yhteenveto[[#This Row],[Kunnan  peruspalvelujen valtionosuus ]]+Yhteenveto[[#This Row],[Veroperustemuutoksista johtuvien veromenetysten korvaus]]+Yhteenveto[[#This Row],[Kotikuntakorvaus, netto]]</f>
        <v>7156148.4195612622</v>
      </c>
      <c r="S108" s="11"/>
      <c r="T108"/>
    </row>
    <row r="109" spans="1:20" ht="15" x14ac:dyDescent="0.25">
      <c r="A109" s="32">
        <v>290</v>
      </c>
      <c r="B109" s="13" t="s">
        <v>114</v>
      </c>
      <c r="C109" s="15">
        <v>7300</v>
      </c>
      <c r="D109" s="15">
        <f>Ikärakenne[[#This Row],[Laskennalliset kustannukset, IKÄRAKENNE yhteensä, €]]</f>
        <v>8357098.1799999997</v>
      </c>
      <c r="E109" s="15">
        <f>'Lask. kustannukset MUUT'!AD115</f>
        <v>5904852.927459443</v>
      </c>
      <c r="F109" s="231">
        <f>Yhteenveto[[#This Row],[Ikärakenne, laskennallinen kustannus]]+Yhteenveto[[#This Row],[Muut laskennalliset kustannukset ]]</f>
        <v>14261951.107459443</v>
      </c>
      <c r="G109" s="450">
        <v>1625.87</v>
      </c>
      <c r="H109" s="17">
        <v>11868851</v>
      </c>
      <c r="I109" s="338">
        <f>Yhteenveto[[#This Row],[Laskennalliset kustannukset yhteensä]]-Yhteenveto[[#This Row],[Omarahoitusosuus, €]]</f>
        <v>2393100.1074594427</v>
      </c>
      <c r="J109" s="33">
        <f>Lisäosat!U110</f>
        <v>1363581.219347286</v>
      </c>
      <c r="K109" s="34">
        <f>'Muut lis_väh'!P107</f>
        <v>125707.2517304112</v>
      </c>
      <c r="L109" s="231">
        <f>Yhteenveto[[#This Row],[Valtionosuus omarahoitusosuuden jälkeen (välisumma)]]+Yhteenveto[[#This Row],[Lisäosat yhteensä]]+Yhteenveto[[#This Row],[Valtionosuuteen tehtävät vähennykset ja lisäykset, netto]]</f>
        <v>3882388.57853714</v>
      </c>
      <c r="M109" s="34">
        <f>'Verotuloihin perust tasaus'!N114</f>
        <v>2928691.5513313767</v>
      </c>
      <c r="N109" s="302">
        <f>SUM(Yhteenveto[[#This Row],[Valtionosuus ennen verotuloihin perustuvaa valtionosuuden tasausta]]+Yhteenveto[[#This Row],[Verotuloihin perustuva valtionosuuden tasaus]])</f>
        <v>6811080.1298685167</v>
      </c>
      <c r="O109" s="241">
        <f>Verokorvaukset!H107</f>
        <v>1268031.3207515574</v>
      </c>
      <c r="P109" s="371">
        <f>SUM(Yhteenveto[[#This Row],[Kunnan  peruspalvelujen valtionosuus ]:[Veroperustemuutoksista johtuvien veromenetysten korvaus]])</f>
        <v>8079111.4506200738</v>
      </c>
      <c r="Q109" s="34">
        <f>Kotikuntakorvaus!F111</f>
        <v>-38981.140000000014</v>
      </c>
      <c r="R109" s="340">
        <f>+Yhteenveto[[#This Row],[Kunnan  peruspalvelujen valtionosuus ]]+Yhteenveto[[#This Row],[Veroperustemuutoksista johtuvien veromenetysten korvaus]]+Yhteenveto[[#This Row],[Kotikuntakorvaus, netto]]</f>
        <v>8040130.3106200742</v>
      </c>
      <c r="S109" s="11"/>
      <c r="T109"/>
    </row>
    <row r="110" spans="1:20" ht="15" x14ac:dyDescent="0.25">
      <c r="A110" s="32">
        <v>291</v>
      </c>
      <c r="B110" s="36" t="s">
        <v>115</v>
      </c>
      <c r="C110" s="15">
        <v>1979</v>
      </c>
      <c r="D110" s="15">
        <f>Ikärakenne[[#This Row],[Laskennalliset kustannukset, IKÄRAKENNE yhteensä, €]]</f>
        <v>1984521.4200000002</v>
      </c>
      <c r="E110" s="15">
        <f>'Lask. kustannukset MUUT'!AD116</f>
        <v>1020262.4475124852</v>
      </c>
      <c r="F110" s="231">
        <f>Yhteenveto[[#This Row],[Ikärakenne, laskennallinen kustannus]]+Yhteenveto[[#This Row],[Muut laskennalliset kustannukset ]]</f>
        <v>3004783.8675124855</v>
      </c>
      <c r="G110" s="450">
        <v>1625.87</v>
      </c>
      <c r="H110" s="17">
        <v>3217596.73</v>
      </c>
      <c r="I110" s="338">
        <f>Yhteenveto[[#This Row],[Laskennalliset kustannukset yhteensä]]-Yhteenveto[[#This Row],[Omarahoitusosuus, €]]</f>
        <v>-212812.8624875145</v>
      </c>
      <c r="J110" s="33">
        <f>Lisäosat!U111</f>
        <v>351461.6220299133</v>
      </c>
      <c r="K110" s="34">
        <f>'Muut lis_väh'!P108</f>
        <v>1703120.3265421728</v>
      </c>
      <c r="L110" s="231">
        <f>Yhteenveto[[#This Row],[Valtionosuus omarahoitusosuuden jälkeen (välisumma)]]+Yhteenveto[[#This Row],[Lisäosat yhteensä]]+Yhteenveto[[#This Row],[Valtionosuuteen tehtävät vähennykset ja lisäykset, netto]]</f>
        <v>1841769.0860845717</v>
      </c>
      <c r="M110" s="34">
        <f>'Verotuloihin perust tasaus'!N115</f>
        <v>296735.97263375152</v>
      </c>
      <c r="N110" s="302">
        <f>SUM(Yhteenveto[[#This Row],[Valtionosuus ennen verotuloihin perustuvaa valtionosuuden tasausta]]+Yhteenveto[[#This Row],[Verotuloihin perustuva valtionosuuden tasaus]])</f>
        <v>2138505.0587183232</v>
      </c>
      <c r="O110" s="241">
        <f>Verokorvaukset!H108</f>
        <v>367146.50247689709</v>
      </c>
      <c r="P110" s="371">
        <f>SUM(Yhteenveto[[#This Row],[Kunnan  peruspalvelujen valtionosuus ]:[Veroperustemuutoksista johtuvien veromenetysten korvaus]])</f>
        <v>2505651.5611952203</v>
      </c>
      <c r="Q110" s="34">
        <f>Kotikuntakorvaus!F112</f>
        <v>8859.35</v>
      </c>
      <c r="R110" s="340">
        <f>+Yhteenveto[[#This Row],[Kunnan  peruspalvelujen valtionosuus ]]+Yhteenveto[[#This Row],[Veroperustemuutoksista johtuvien veromenetysten korvaus]]+Yhteenveto[[#This Row],[Kotikuntakorvaus, netto]]</f>
        <v>2514510.9111952204</v>
      </c>
      <c r="S110" s="11"/>
      <c r="T110"/>
    </row>
    <row r="111" spans="1:20" ht="15" x14ac:dyDescent="0.25">
      <c r="A111" s="32">
        <v>297</v>
      </c>
      <c r="B111" s="13" t="s">
        <v>116</v>
      </c>
      <c r="C111" s="15">
        <v>126572</v>
      </c>
      <c r="D111" s="15">
        <f>Ikärakenne[[#This Row],[Laskennalliset kustannukset, IKÄRAKENNE yhteensä, €]]</f>
        <v>204304799.84</v>
      </c>
      <c r="E111" s="15">
        <f>'Lask. kustannukset MUUT'!AD117</f>
        <v>43985835.408670388</v>
      </c>
      <c r="F111" s="231">
        <f>Yhteenveto[[#This Row],[Ikärakenne, laskennallinen kustannus]]+Yhteenveto[[#This Row],[Muut laskennalliset kustannukset ]]</f>
        <v>248290635.2486704</v>
      </c>
      <c r="G111" s="450">
        <v>1625.87</v>
      </c>
      <c r="H111" s="17">
        <v>205789617.63999999</v>
      </c>
      <c r="I111" s="338">
        <f>Yhteenveto[[#This Row],[Laskennalliset kustannukset yhteensä]]-Yhteenveto[[#This Row],[Omarahoitusosuus, €]]</f>
        <v>42501017.608670413</v>
      </c>
      <c r="J111" s="33">
        <f>Lisäosat!U112</f>
        <v>6224643.8165673316</v>
      </c>
      <c r="K111" s="34">
        <f>'Muut lis_väh'!P109</f>
        <v>-34825198.571631379</v>
      </c>
      <c r="L111" s="231">
        <f>Yhteenveto[[#This Row],[Valtionosuus omarahoitusosuuden jälkeen (välisumma)]]+Yhteenveto[[#This Row],[Lisäosat yhteensä]]+Yhteenveto[[#This Row],[Valtionosuuteen tehtävät vähennykset ja lisäykset, netto]]</f>
        <v>13900462.853606366</v>
      </c>
      <c r="M111" s="34">
        <f>'Verotuloihin perust tasaus'!N116</f>
        <v>25854597.687508062</v>
      </c>
      <c r="N111" s="302">
        <f>SUM(Yhteenveto[[#This Row],[Valtionosuus ennen verotuloihin perustuvaa valtionosuuden tasausta]]+Yhteenveto[[#This Row],[Verotuloihin perustuva valtionosuuden tasaus]])</f>
        <v>39755060.541114427</v>
      </c>
      <c r="O111" s="241">
        <f>Verokorvaukset!H109</f>
        <v>13984328.536068611</v>
      </c>
      <c r="P111" s="371">
        <f>SUM(Yhteenveto[[#This Row],[Kunnan  peruspalvelujen valtionosuus ]:[Veroperustemuutoksista johtuvien veromenetysten korvaus]])</f>
        <v>53739389.077183038</v>
      </c>
      <c r="Q111" s="34">
        <f>Kotikuntakorvaus!F113</f>
        <v>-3815633.4514999995</v>
      </c>
      <c r="R111" s="340">
        <f>+Yhteenveto[[#This Row],[Kunnan  peruspalvelujen valtionosuus ]]+Yhteenveto[[#This Row],[Veroperustemuutoksista johtuvien veromenetysten korvaus]]+Yhteenveto[[#This Row],[Kotikuntakorvaus, netto]]</f>
        <v>49923755.625683039</v>
      </c>
      <c r="S111" s="11"/>
      <c r="T111"/>
    </row>
    <row r="112" spans="1:20" ht="15" x14ac:dyDescent="0.25">
      <c r="A112" s="32">
        <v>300</v>
      </c>
      <c r="B112" s="13" t="s">
        <v>117</v>
      </c>
      <c r="C112" s="15">
        <v>3306</v>
      </c>
      <c r="D112" s="15">
        <f>Ikärakenne[[#This Row],[Laskennalliset kustannukset, IKÄRAKENNE yhteensä, €]]</f>
        <v>4662329.0200000005</v>
      </c>
      <c r="E112" s="15">
        <f>'Lask. kustannukset MUUT'!AD118</f>
        <v>907160.58579105942</v>
      </c>
      <c r="F112" s="231">
        <f>Yhteenveto[[#This Row],[Ikärakenne, laskennallinen kustannus]]+Yhteenveto[[#This Row],[Muut laskennalliset kustannukset ]]</f>
        <v>5569489.6057910603</v>
      </c>
      <c r="G112" s="450">
        <v>1625.87</v>
      </c>
      <c r="H112" s="17">
        <v>5375126.2199999997</v>
      </c>
      <c r="I112" s="338">
        <f>Yhteenveto[[#This Row],[Laskennalliset kustannukset yhteensä]]-Yhteenveto[[#This Row],[Omarahoitusosuus, €]]</f>
        <v>194363.38579106051</v>
      </c>
      <c r="J112" s="33">
        <f>Lisäosat!U113</f>
        <v>204447.08313330606</v>
      </c>
      <c r="K112" s="34">
        <f>'Muut lis_väh'!P110</f>
        <v>1605090.6039834036</v>
      </c>
      <c r="L112" s="231">
        <f>Yhteenveto[[#This Row],[Valtionosuus omarahoitusosuuden jälkeen (välisumma)]]+Yhteenveto[[#This Row],[Lisäosat yhteensä]]+Yhteenveto[[#This Row],[Valtionosuuteen tehtävät vähennykset ja lisäykset, netto]]</f>
        <v>2003901.0729077703</v>
      </c>
      <c r="M112" s="34">
        <f>'Verotuloihin perust tasaus'!N117</f>
        <v>1624047.1483895485</v>
      </c>
      <c r="N112" s="302">
        <f>SUM(Yhteenveto[[#This Row],[Valtionosuus ennen verotuloihin perustuvaa valtionosuuden tasausta]]+Yhteenveto[[#This Row],[Verotuloihin perustuva valtionosuuden tasaus]])</f>
        <v>3627948.221297319</v>
      </c>
      <c r="O112" s="241">
        <f>Verokorvaukset!H110</f>
        <v>622545.80573123193</v>
      </c>
      <c r="P112" s="371">
        <f>SUM(Yhteenveto[[#This Row],[Kunnan  peruspalvelujen valtionosuus ]:[Veroperustemuutoksista johtuvien veromenetysten korvaus]])</f>
        <v>4250494.0270285513</v>
      </c>
      <c r="Q112" s="34">
        <f>Kotikuntakorvaus!F114</f>
        <v>498072.65700000018</v>
      </c>
      <c r="R112" s="340">
        <f>+Yhteenveto[[#This Row],[Kunnan  peruspalvelujen valtionosuus ]]+Yhteenveto[[#This Row],[Veroperustemuutoksista johtuvien veromenetysten korvaus]]+Yhteenveto[[#This Row],[Kotikuntakorvaus, netto]]</f>
        <v>4748566.6840285519</v>
      </c>
      <c r="S112" s="11"/>
      <c r="T112"/>
    </row>
    <row r="113" spans="1:20" ht="15" x14ac:dyDescent="0.25">
      <c r="A113" s="32">
        <v>301</v>
      </c>
      <c r="B113" s="13" t="s">
        <v>118</v>
      </c>
      <c r="C113" s="15">
        <v>19441</v>
      </c>
      <c r="D113" s="15">
        <f>Ikärakenne[[#This Row],[Laskennalliset kustannukset, IKÄRAKENNE yhteensä, €]]</f>
        <v>31793140.140000001</v>
      </c>
      <c r="E113" s="15">
        <f>'Lask. kustannukset MUUT'!AD119</f>
        <v>5409613.7252638033</v>
      </c>
      <c r="F113" s="231">
        <f>Yhteenveto[[#This Row],[Ikärakenne, laskennallinen kustannus]]+Yhteenveto[[#This Row],[Muut laskennalliset kustannukset ]]</f>
        <v>37202753.865263805</v>
      </c>
      <c r="G113" s="450">
        <v>1625.87</v>
      </c>
      <c r="H113" s="17">
        <v>31608538.669999998</v>
      </c>
      <c r="I113" s="338">
        <f>Yhteenveto[[#This Row],[Laskennalliset kustannukset yhteensä]]-Yhteenveto[[#This Row],[Omarahoitusosuus, €]]</f>
        <v>5594215.1952638067</v>
      </c>
      <c r="J113" s="33">
        <f>Lisäosat!U114</f>
        <v>655623.62471307511</v>
      </c>
      <c r="K113" s="34">
        <f>'Muut lis_väh'!P111</f>
        <v>-4831799.1443342995</v>
      </c>
      <c r="L113" s="231">
        <f>Yhteenveto[[#This Row],[Valtionosuus omarahoitusosuuden jälkeen (välisumma)]]+Yhteenveto[[#This Row],[Lisäosat yhteensä]]+Yhteenveto[[#This Row],[Valtionosuuteen tehtävät vähennykset ja lisäykset, netto]]</f>
        <v>1418039.6756425826</v>
      </c>
      <c r="M113" s="34">
        <f>'Verotuloihin perust tasaus'!N118</f>
        <v>10510864.329305213</v>
      </c>
      <c r="N113" s="302">
        <f>SUM(Yhteenveto[[#This Row],[Valtionosuus ennen verotuloihin perustuvaa valtionosuuden tasausta]]+Yhteenveto[[#This Row],[Verotuloihin perustuva valtionosuuden tasaus]])</f>
        <v>11928904.004947796</v>
      </c>
      <c r="O113" s="241">
        <f>Verokorvaukset!H111</f>
        <v>3518563.0344109712</v>
      </c>
      <c r="P113" s="371">
        <f>SUM(Yhteenveto[[#This Row],[Kunnan  peruspalvelujen valtionosuus ]:[Veroperustemuutoksista johtuvien veromenetysten korvaus]])</f>
        <v>15447467.039358769</v>
      </c>
      <c r="Q113" s="34">
        <f>Kotikuntakorvaus!F115</f>
        <v>292269.95649999991</v>
      </c>
      <c r="R113" s="340">
        <f>+Yhteenveto[[#This Row],[Kunnan  peruspalvelujen valtionosuus ]]+Yhteenveto[[#This Row],[Veroperustemuutoksista johtuvien veromenetysten korvaus]]+Yhteenveto[[#This Row],[Kotikuntakorvaus, netto]]</f>
        <v>15739736.995858768</v>
      </c>
      <c r="S113" s="11"/>
      <c r="T113"/>
    </row>
    <row r="114" spans="1:20" ht="15" x14ac:dyDescent="0.25">
      <c r="A114" s="32">
        <v>304</v>
      </c>
      <c r="B114" s="13" t="s">
        <v>119</v>
      </c>
      <c r="C114" s="15">
        <v>972</v>
      </c>
      <c r="D114" s="15">
        <f>Ikärakenne[[#This Row],[Laskennalliset kustannukset, IKÄRAKENNE yhteensä, €]]</f>
        <v>976196.96</v>
      </c>
      <c r="E114" s="15">
        <f>'Lask. kustannukset MUUT'!AD120</f>
        <v>826413.9193088552</v>
      </c>
      <c r="F114" s="231">
        <f>Yhteenveto[[#This Row],[Ikärakenne, laskennallinen kustannus]]+Yhteenveto[[#This Row],[Muut laskennalliset kustannukset ]]</f>
        <v>1802610.8793088552</v>
      </c>
      <c r="G114" s="450">
        <v>1625.87</v>
      </c>
      <c r="H114" s="17">
        <v>1580345.64</v>
      </c>
      <c r="I114" s="338">
        <f>Yhteenveto[[#This Row],[Laskennalliset kustannukset yhteensä]]-Yhteenveto[[#This Row],[Omarahoitusosuus, €]]</f>
        <v>222265.23930885526</v>
      </c>
      <c r="J114" s="33">
        <f>Lisäosat!U115</f>
        <v>168698.27865925463</v>
      </c>
      <c r="K114" s="34">
        <f>'Muut lis_väh'!P112</f>
        <v>-358315.60819538985</v>
      </c>
      <c r="L114" s="231">
        <f>Yhteenveto[[#This Row],[Valtionosuus omarahoitusosuuden jälkeen (välisumma)]]+Yhteenveto[[#This Row],[Lisäosat yhteensä]]+Yhteenveto[[#This Row],[Valtionosuuteen tehtävät vähennykset ja lisäykset, netto]]</f>
        <v>32647.909772720071</v>
      </c>
      <c r="M114" s="34">
        <f>'Verotuloihin perust tasaus'!N119</f>
        <v>-90824.953460851088</v>
      </c>
      <c r="N114" s="302">
        <f>SUM(Yhteenveto[[#This Row],[Valtionosuus ennen verotuloihin perustuvaa valtionosuuden tasausta]]+Yhteenveto[[#This Row],[Verotuloihin perustuva valtionosuuden tasaus]])</f>
        <v>-58177.043688131016</v>
      </c>
      <c r="O114" s="241">
        <f>Verokorvaukset!H112</f>
        <v>166809.12374696683</v>
      </c>
      <c r="P114" s="371">
        <f>SUM(Yhteenveto[[#This Row],[Kunnan  peruspalvelujen valtionosuus ]:[Veroperustemuutoksista johtuvien veromenetysten korvaus]])</f>
        <v>108632.08005883581</v>
      </c>
      <c r="Q114" s="34">
        <f>Kotikuntakorvaus!F116</f>
        <v>-258693.02000000002</v>
      </c>
      <c r="R114" s="340">
        <f>+Yhteenveto[[#This Row],[Kunnan  peruspalvelujen valtionosuus ]]+Yhteenveto[[#This Row],[Veroperustemuutoksista johtuvien veromenetysten korvaus]]+Yhteenveto[[#This Row],[Kotikuntakorvaus, netto]]</f>
        <v>-150060.93994116422</v>
      </c>
      <c r="S114" s="11"/>
      <c r="T114"/>
    </row>
    <row r="115" spans="1:20" ht="15" x14ac:dyDescent="0.25">
      <c r="A115" s="32">
        <v>305</v>
      </c>
      <c r="B115" s="13" t="s">
        <v>120</v>
      </c>
      <c r="C115" s="15">
        <v>14800</v>
      </c>
      <c r="D115" s="15">
        <f>Ikärakenne[[#This Row],[Laskennalliset kustannukset, IKÄRAKENNE yhteensä, €]]</f>
        <v>23946922.09</v>
      </c>
      <c r="E115" s="15">
        <f>'Lask. kustannukset MUUT'!AD121</f>
        <v>8286339.1638609618</v>
      </c>
      <c r="F115" s="231">
        <f>Yhteenveto[[#This Row],[Ikärakenne, laskennallinen kustannus]]+Yhteenveto[[#This Row],[Muut laskennalliset kustannukset ]]</f>
        <v>32233261.253860962</v>
      </c>
      <c r="G115" s="450">
        <v>1625.87</v>
      </c>
      <c r="H115" s="17">
        <v>24062876</v>
      </c>
      <c r="I115" s="338">
        <f>Yhteenveto[[#This Row],[Laskennalliset kustannukset yhteensä]]-Yhteenveto[[#This Row],[Omarahoitusosuus, €]]</f>
        <v>8170385.2538609616</v>
      </c>
      <c r="J115" s="33">
        <f>Lisäosat!U116</f>
        <v>1413723.7739955401</v>
      </c>
      <c r="K115" s="34">
        <f>'Muut lis_väh'!P113</f>
        <v>9676.1389377875021</v>
      </c>
      <c r="L115" s="231">
        <f>Yhteenveto[[#This Row],[Valtionosuus omarahoitusosuuden jälkeen (välisumma)]]+Yhteenveto[[#This Row],[Lisäosat yhteensä]]+Yhteenveto[[#This Row],[Valtionosuuteen tehtävät vähennykset ja lisäykset, netto]]</f>
        <v>9593785.1667942908</v>
      </c>
      <c r="M115" s="34">
        <f>'Verotuloihin perust tasaus'!N120</f>
        <v>3807930.5473816427</v>
      </c>
      <c r="N115" s="302">
        <f>SUM(Yhteenveto[[#This Row],[Valtionosuus ennen verotuloihin perustuvaa valtionosuuden tasausta]]+Yhteenveto[[#This Row],[Verotuloihin perustuva valtionosuuden tasaus]])</f>
        <v>13401715.714175934</v>
      </c>
      <c r="O115" s="241">
        <f>Verokorvaukset!H113</f>
        <v>1820838.5728335097</v>
      </c>
      <c r="P115" s="371">
        <f>SUM(Yhteenveto[[#This Row],[Kunnan  peruspalvelujen valtionosuus ]:[Veroperustemuutoksista johtuvien veromenetysten korvaus]])</f>
        <v>15222554.287009444</v>
      </c>
      <c r="Q115" s="34">
        <f>Kotikuntakorvaus!F117</f>
        <v>-210852.53</v>
      </c>
      <c r="R115" s="340">
        <f>+Yhteenveto[[#This Row],[Kunnan  peruspalvelujen valtionosuus ]]+Yhteenveto[[#This Row],[Veroperustemuutoksista johtuvien veromenetysten korvaus]]+Yhteenveto[[#This Row],[Kotikuntakorvaus, netto]]</f>
        <v>15011701.757009445</v>
      </c>
      <c r="S115" s="11"/>
      <c r="T115"/>
    </row>
    <row r="116" spans="1:20" ht="15" x14ac:dyDescent="0.25">
      <c r="A116" s="32">
        <v>309</v>
      </c>
      <c r="B116" s="13" t="s">
        <v>121</v>
      </c>
      <c r="C116" s="15">
        <v>6365</v>
      </c>
      <c r="D116" s="15">
        <f>Ikärakenne[[#This Row],[Laskennalliset kustannukset, IKÄRAKENNE yhteensä, €]]</f>
        <v>9351217.0000000019</v>
      </c>
      <c r="E116" s="15">
        <f>'Lask. kustannukset MUUT'!AD122</f>
        <v>3075216.1078987601</v>
      </c>
      <c r="F116" s="231">
        <f>Yhteenveto[[#This Row],[Ikärakenne, laskennallinen kustannus]]+Yhteenveto[[#This Row],[Muut laskennalliset kustannukset ]]</f>
        <v>12426433.107898762</v>
      </c>
      <c r="G116" s="450">
        <v>1625.87</v>
      </c>
      <c r="H116" s="17">
        <v>10348662.549999999</v>
      </c>
      <c r="I116" s="338">
        <f>Yhteenveto[[#This Row],[Laskennalliset kustannukset yhteensä]]-Yhteenveto[[#This Row],[Omarahoitusosuus, €]]</f>
        <v>2077770.5578987636</v>
      </c>
      <c r="J116" s="33">
        <f>Lisäosat!U117</f>
        <v>404865.85385464667</v>
      </c>
      <c r="K116" s="34">
        <f>'Muut lis_väh'!P114</f>
        <v>-3095314.1626165956</v>
      </c>
      <c r="L116" s="231">
        <f>Yhteenveto[[#This Row],[Valtionosuus omarahoitusosuuden jälkeen (välisumma)]]+Yhteenveto[[#This Row],[Lisäosat yhteensä]]+Yhteenveto[[#This Row],[Valtionosuuteen tehtävät vähennykset ja lisäykset, netto]]</f>
        <v>-612677.75086318515</v>
      </c>
      <c r="M116" s="34">
        <f>'Verotuloihin perust tasaus'!N121</f>
        <v>4143571.5073861671</v>
      </c>
      <c r="N116" s="302">
        <f>SUM(Yhteenveto[[#This Row],[Valtionosuus ennen verotuloihin perustuvaa valtionosuuden tasausta]]+Yhteenveto[[#This Row],[Verotuloihin perustuva valtionosuuden tasaus]])</f>
        <v>3530893.7565229819</v>
      </c>
      <c r="O116" s="241">
        <f>Verokorvaukset!H114</f>
        <v>939649.09263331047</v>
      </c>
      <c r="P116" s="371">
        <f>SUM(Yhteenveto[[#This Row],[Kunnan  peruspalvelujen valtionosuus ]:[Veroperustemuutoksista johtuvien veromenetysten korvaus]])</f>
        <v>4470542.8491562922</v>
      </c>
      <c r="Q116" s="34">
        <f>Kotikuntakorvaus!F118</f>
        <v>17718.699999999983</v>
      </c>
      <c r="R116" s="340">
        <f>+Yhteenveto[[#This Row],[Kunnan  peruspalvelujen valtionosuus ]]+Yhteenveto[[#This Row],[Veroperustemuutoksista johtuvien veromenetysten korvaus]]+Yhteenveto[[#This Row],[Kotikuntakorvaus, netto]]</f>
        <v>4488261.5491562923</v>
      </c>
      <c r="S116" s="11"/>
      <c r="T116"/>
    </row>
    <row r="117" spans="1:20" ht="15" x14ac:dyDescent="0.25">
      <c r="A117" s="32">
        <v>312</v>
      </c>
      <c r="B117" s="13" t="s">
        <v>122</v>
      </c>
      <c r="C117" s="15">
        <v>1129</v>
      </c>
      <c r="D117" s="15">
        <f>Ikärakenne[[#This Row],[Laskennalliset kustannukset, IKÄRAKENNE yhteensä, €]]</f>
        <v>2024621.3900000001</v>
      </c>
      <c r="E117" s="15">
        <f>'Lask. kustannukset MUUT'!AD123</f>
        <v>618489.62985800847</v>
      </c>
      <c r="F117" s="231">
        <f>Yhteenveto[[#This Row],[Ikärakenne, laskennallinen kustannus]]+Yhteenveto[[#This Row],[Muut laskennalliset kustannukset ]]</f>
        <v>2643111.0198580087</v>
      </c>
      <c r="G117" s="450">
        <v>1625.87</v>
      </c>
      <c r="H117" s="17">
        <v>1835607.23</v>
      </c>
      <c r="I117" s="338">
        <f>Yhteenveto[[#This Row],[Laskennalliset kustannukset yhteensä]]-Yhteenveto[[#This Row],[Omarahoitusosuus, €]]</f>
        <v>807503.78985800873</v>
      </c>
      <c r="J117" s="33">
        <f>Lisäosat!U118</f>
        <v>197700.98462980348</v>
      </c>
      <c r="K117" s="34">
        <f>'Muut lis_väh'!P115</f>
        <v>-231832.01958333052</v>
      </c>
      <c r="L117" s="231">
        <f>Yhteenveto[[#This Row],[Valtionosuus omarahoitusosuuden jälkeen (välisumma)]]+Yhteenveto[[#This Row],[Lisäosat yhteensä]]+Yhteenveto[[#This Row],[Valtionosuuteen tehtävät vähennykset ja lisäykset, netto]]</f>
        <v>773372.7549044817</v>
      </c>
      <c r="M117" s="34">
        <f>'Verotuloihin perust tasaus'!N122</f>
        <v>408214.14004618477</v>
      </c>
      <c r="N117" s="302">
        <f>SUM(Yhteenveto[[#This Row],[Valtionosuus ennen verotuloihin perustuvaa valtionosuuden tasausta]]+Yhteenveto[[#This Row],[Verotuloihin perustuva valtionosuuden tasaus]])</f>
        <v>1181586.8949506665</v>
      </c>
      <c r="O117" s="241">
        <f>Verokorvaukset!H115</f>
        <v>228873.62960704419</v>
      </c>
      <c r="P117" s="371">
        <f>SUM(Yhteenveto[[#This Row],[Kunnan  peruspalvelujen valtionosuus ]:[Veroperustemuutoksista johtuvien veromenetysten korvaus]])</f>
        <v>1410460.5245577106</v>
      </c>
      <c r="Q117" s="34">
        <f>Kotikuntakorvaus!F119</f>
        <v>88.593500000000859</v>
      </c>
      <c r="R117" s="340">
        <f>+Yhteenveto[[#This Row],[Kunnan  peruspalvelujen valtionosuus ]]+Yhteenveto[[#This Row],[Veroperustemuutoksista johtuvien veromenetysten korvaus]]+Yhteenveto[[#This Row],[Kotikuntakorvaus, netto]]</f>
        <v>1410549.1180577106</v>
      </c>
      <c r="S117" s="11"/>
      <c r="T117"/>
    </row>
    <row r="118" spans="1:20" ht="15" x14ac:dyDescent="0.25">
      <c r="A118" s="32">
        <v>316</v>
      </c>
      <c r="B118" s="13" t="s">
        <v>123</v>
      </c>
      <c r="C118" s="15">
        <v>4052</v>
      </c>
      <c r="D118" s="15">
        <f>Ikärakenne[[#This Row],[Laskennalliset kustannukset, IKÄRAKENNE yhteensä, €]]</f>
        <v>5793007.3799999999</v>
      </c>
      <c r="E118" s="15">
        <f>'Lask. kustannukset MUUT'!AD124</f>
        <v>1570839.9720110402</v>
      </c>
      <c r="F118" s="231">
        <f>Yhteenveto[[#This Row],[Ikärakenne, laskennallinen kustannus]]+Yhteenveto[[#This Row],[Muut laskennalliset kustannukset ]]</f>
        <v>7363847.3520110399</v>
      </c>
      <c r="G118" s="450">
        <v>1625.87</v>
      </c>
      <c r="H118" s="17">
        <v>6588025.2399999993</v>
      </c>
      <c r="I118" s="338">
        <f>Yhteenveto[[#This Row],[Laskennalliset kustannukset yhteensä]]-Yhteenveto[[#This Row],[Omarahoitusosuus, €]]</f>
        <v>775822.11201104056</v>
      </c>
      <c r="J118" s="33">
        <f>Lisäosat!U119</f>
        <v>130207.74951273196</v>
      </c>
      <c r="K118" s="34">
        <f>'Muut lis_väh'!P116</f>
        <v>-702005.06960460905</v>
      </c>
      <c r="L118" s="231">
        <f>Yhteenveto[[#This Row],[Valtionosuus omarahoitusosuuden jälkeen (välisumma)]]+Yhteenveto[[#This Row],[Lisäosat yhteensä]]+Yhteenveto[[#This Row],[Valtionosuuteen tehtävät vähennykset ja lisäykset, netto]]</f>
        <v>204024.79191916343</v>
      </c>
      <c r="M118" s="34">
        <f>'Verotuloihin perust tasaus'!N123</f>
        <v>1166559.1860973146</v>
      </c>
      <c r="N118" s="302">
        <f>SUM(Yhteenveto[[#This Row],[Valtionosuus ennen verotuloihin perustuvaa valtionosuuden tasausta]]+Yhteenveto[[#This Row],[Verotuloihin perustuva valtionosuuden tasaus]])</f>
        <v>1370583.978016478</v>
      </c>
      <c r="O118" s="241">
        <f>Verokorvaukset!H116</f>
        <v>560728.39337313955</v>
      </c>
      <c r="P118" s="371">
        <f>SUM(Yhteenveto[[#This Row],[Kunnan  peruspalvelujen valtionosuus ]:[Veroperustemuutoksista johtuvien veromenetysten korvaus]])</f>
        <v>1931312.3713896177</v>
      </c>
      <c r="Q118" s="34">
        <f>Kotikuntakorvaus!F120</f>
        <v>38892.546499999997</v>
      </c>
      <c r="R118" s="340">
        <f>+Yhteenveto[[#This Row],[Kunnan  peruspalvelujen valtionosuus ]]+Yhteenveto[[#This Row],[Veroperustemuutoksista johtuvien veromenetysten korvaus]]+Yhteenveto[[#This Row],[Kotikuntakorvaus, netto]]</f>
        <v>1970204.9178896176</v>
      </c>
      <c r="S118" s="11"/>
      <c r="T118"/>
    </row>
    <row r="119" spans="1:20" ht="15" x14ac:dyDescent="0.25">
      <c r="A119" s="32">
        <v>317</v>
      </c>
      <c r="B119" s="13" t="s">
        <v>124</v>
      </c>
      <c r="C119" s="15">
        <v>2324</v>
      </c>
      <c r="D119" s="15">
        <f>Ikärakenne[[#This Row],[Laskennalliset kustannukset, IKÄRAKENNE yhteensä, €]]</f>
        <v>4414785.9399999995</v>
      </c>
      <c r="E119" s="15">
        <f>'Lask. kustannukset MUUT'!AD125</f>
        <v>1012115.4052080692</v>
      </c>
      <c r="F119" s="231">
        <f>Yhteenveto[[#This Row],[Ikärakenne, laskennallinen kustannus]]+Yhteenveto[[#This Row],[Muut laskennalliset kustannukset ]]</f>
        <v>5426901.3452080684</v>
      </c>
      <c r="G119" s="450">
        <v>1625.87</v>
      </c>
      <c r="H119" s="17">
        <v>3778521.88</v>
      </c>
      <c r="I119" s="338">
        <f>Yhteenveto[[#This Row],[Laskennalliset kustannukset yhteensä]]-Yhteenveto[[#This Row],[Omarahoitusosuus, €]]</f>
        <v>1648379.4652080685</v>
      </c>
      <c r="J119" s="33">
        <f>Lisäosat!U120</f>
        <v>371480.67086360586</v>
      </c>
      <c r="K119" s="34">
        <f>'Muut lis_väh'!P117</f>
        <v>427981.44387480913</v>
      </c>
      <c r="L119" s="231">
        <f>Yhteenveto[[#This Row],[Valtionosuus omarahoitusosuuden jälkeen (välisumma)]]+Yhteenveto[[#This Row],[Lisäosat yhteensä]]+Yhteenveto[[#This Row],[Valtionosuuteen tehtävät vähennykset ja lisäykset, netto]]</f>
        <v>2447841.5799464835</v>
      </c>
      <c r="M119" s="34">
        <f>'Verotuloihin perust tasaus'!N124</f>
        <v>1569671.655248876</v>
      </c>
      <c r="N119" s="302">
        <f>SUM(Yhteenveto[[#This Row],[Valtionosuus ennen verotuloihin perustuvaa valtionosuuden tasausta]]+Yhteenveto[[#This Row],[Verotuloihin perustuva valtionosuuden tasaus]])</f>
        <v>4017513.2351953592</v>
      </c>
      <c r="O119" s="241">
        <f>Verokorvaukset!H117</f>
        <v>502041.41425396537</v>
      </c>
      <c r="P119" s="371">
        <f>SUM(Yhteenveto[[#This Row],[Kunnan  peruspalvelujen valtionosuus ]:[Veroperustemuutoksista johtuvien veromenetysten korvaus]])</f>
        <v>4519554.6494493242</v>
      </c>
      <c r="Q119" s="34">
        <f>Kotikuntakorvaus!F121</f>
        <v>-28349.920000000002</v>
      </c>
      <c r="R119" s="340">
        <f>+Yhteenveto[[#This Row],[Kunnan  peruspalvelujen valtionosuus ]]+Yhteenveto[[#This Row],[Veroperustemuutoksista johtuvien veromenetysten korvaus]]+Yhteenveto[[#This Row],[Kotikuntakorvaus, netto]]</f>
        <v>4491204.7294493243</v>
      </c>
      <c r="S119" s="11"/>
      <c r="T119"/>
    </row>
    <row r="120" spans="1:20" ht="15" x14ac:dyDescent="0.25">
      <c r="A120" s="32">
        <v>320</v>
      </c>
      <c r="B120" s="13" t="s">
        <v>125</v>
      </c>
      <c r="C120" s="15">
        <v>6919</v>
      </c>
      <c r="D120" s="15">
        <f>Ikärakenne[[#This Row],[Laskennalliset kustannukset, IKÄRAKENNE yhteensä, €]]</f>
        <v>7989317.4900000002</v>
      </c>
      <c r="E120" s="15">
        <f>'Lask. kustannukset MUUT'!AD126</f>
        <v>5201032.1547592944</v>
      </c>
      <c r="F120" s="231">
        <f>Yhteenveto[[#This Row],[Ikärakenne, laskennallinen kustannus]]+Yhteenveto[[#This Row],[Muut laskennalliset kustannukset ]]</f>
        <v>13190349.644759294</v>
      </c>
      <c r="G120" s="450">
        <v>1625.87</v>
      </c>
      <c r="H120" s="17">
        <v>11249394.529999999</v>
      </c>
      <c r="I120" s="338">
        <f>Yhteenveto[[#This Row],[Laskennalliset kustannukset yhteensä]]-Yhteenveto[[#This Row],[Omarahoitusosuus, €]]</f>
        <v>1940955.1147592943</v>
      </c>
      <c r="J120" s="33">
        <f>Lisäosat!U121</f>
        <v>1288129.6859585841</v>
      </c>
      <c r="K120" s="34">
        <f>'Muut lis_väh'!P118</f>
        <v>108420.84700293894</v>
      </c>
      <c r="L120" s="231">
        <f>Yhteenveto[[#This Row],[Valtionosuus omarahoitusosuuden jälkeen (välisumma)]]+Yhteenveto[[#This Row],[Lisäosat yhteensä]]+Yhteenveto[[#This Row],[Valtionosuuteen tehtävät vähennykset ja lisäykset, netto]]</f>
        <v>3337505.647720817</v>
      </c>
      <c r="M120" s="34">
        <f>'Verotuloihin perust tasaus'!N125</f>
        <v>2495328.6772625302</v>
      </c>
      <c r="N120" s="302">
        <f>SUM(Yhteenveto[[#This Row],[Valtionosuus ennen verotuloihin perustuvaa valtionosuuden tasausta]]+Yhteenveto[[#This Row],[Verotuloihin perustuva valtionosuuden tasaus]])</f>
        <v>5832834.3249833472</v>
      </c>
      <c r="O120" s="241">
        <f>Verokorvaukset!H118</f>
        <v>968302.94817783346</v>
      </c>
      <c r="P120" s="371">
        <f>SUM(Yhteenveto[[#This Row],[Kunnan  peruspalvelujen valtionosuus ]:[Veroperustemuutoksista johtuvien veromenetysten korvaus]])</f>
        <v>6801137.2731611803</v>
      </c>
      <c r="Q120" s="34">
        <f>Kotikuntakorvaus!F122</f>
        <v>88.593499999988126</v>
      </c>
      <c r="R120" s="340">
        <f>+Yhteenveto[[#This Row],[Kunnan  peruspalvelujen valtionosuus ]]+Yhteenveto[[#This Row],[Veroperustemuutoksista johtuvien veromenetysten korvaus]]+Yhteenveto[[#This Row],[Kotikuntakorvaus, netto]]</f>
        <v>6801225.8666611807</v>
      </c>
      <c r="S120" s="11"/>
      <c r="T120"/>
    </row>
    <row r="121" spans="1:20" ht="15" x14ac:dyDescent="0.25">
      <c r="A121" s="32">
        <v>322</v>
      </c>
      <c r="B121" s="13" t="s">
        <v>126</v>
      </c>
      <c r="C121" s="15">
        <v>6340</v>
      </c>
      <c r="D121" s="15">
        <f>Ikärakenne[[#This Row],[Laskennalliset kustannukset, IKÄRAKENNE yhteensä, €]]</f>
        <v>8694454.4299999997</v>
      </c>
      <c r="E121" s="15">
        <f>'Lask. kustannukset MUUT'!AD127</f>
        <v>6409537.2816397678</v>
      </c>
      <c r="F121" s="231">
        <f>Yhteenveto[[#This Row],[Ikärakenne, laskennallinen kustannus]]+Yhteenveto[[#This Row],[Muut laskennalliset kustannukset ]]</f>
        <v>15103991.711639768</v>
      </c>
      <c r="G121" s="450">
        <v>1625.87</v>
      </c>
      <c r="H121" s="17">
        <v>10308015.799999999</v>
      </c>
      <c r="I121" s="338">
        <f>Yhteenveto[[#This Row],[Laskennalliset kustannukset yhteensä]]-Yhteenveto[[#This Row],[Omarahoitusosuus, €]]</f>
        <v>4795975.9116397686</v>
      </c>
      <c r="J121" s="33">
        <f>Lisäosat!U122</f>
        <v>1057443.0812482454</v>
      </c>
      <c r="K121" s="34">
        <f>'Muut lis_väh'!P119</f>
        <v>1088586.8468934961</v>
      </c>
      <c r="L121" s="231">
        <f>Yhteenveto[[#This Row],[Valtionosuus omarahoitusosuuden jälkeen (välisumma)]]+Yhteenveto[[#This Row],[Lisäosat yhteensä]]+Yhteenveto[[#This Row],[Valtionosuuteen tehtävät vähennykset ja lisäykset, netto]]</f>
        <v>6942005.8397815097</v>
      </c>
      <c r="M121" s="34">
        <f>'Verotuloihin perust tasaus'!N126</f>
        <v>1520283.0408793327</v>
      </c>
      <c r="N121" s="302">
        <f>SUM(Yhteenveto[[#This Row],[Valtionosuus ennen verotuloihin perustuvaa valtionosuuden tasausta]]+Yhteenveto[[#This Row],[Verotuloihin perustuva valtionosuuden tasaus]])</f>
        <v>8462288.8806608431</v>
      </c>
      <c r="O121" s="241">
        <f>Verokorvaukset!H119</f>
        <v>1117798.3120869775</v>
      </c>
      <c r="P121" s="371">
        <f>SUM(Yhteenveto[[#This Row],[Kunnan  peruspalvelujen valtionosuus ]:[Veroperustemuutoksista johtuvien veromenetysten korvaus]])</f>
        <v>9580087.1927478202</v>
      </c>
      <c r="Q121" s="34">
        <f>Kotikuntakorvaus!F123</f>
        <v>107251.29109999997</v>
      </c>
      <c r="R121" s="340">
        <f>+Yhteenveto[[#This Row],[Kunnan  peruspalvelujen valtionosuus ]]+Yhteenveto[[#This Row],[Veroperustemuutoksista johtuvien veromenetysten korvaus]]+Yhteenveto[[#This Row],[Kotikuntakorvaus, netto]]</f>
        <v>9687338.4838478193</v>
      </c>
      <c r="S121" s="11"/>
      <c r="T121"/>
    </row>
    <row r="122" spans="1:20" ht="15" x14ac:dyDescent="0.25">
      <c r="A122" s="32">
        <v>398</v>
      </c>
      <c r="B122" s="13" t="s">
        <v>127</v>
      </c>
      <c r="C122" s="15">
        <v>121832</v>
      </c>
      <c r="D122" s="15">
        <f>Ikärakenne[[#This Row],[Laskennalliset kustannukset, IKÄRAKENNE yhteensä, €]]</f>
        <v>190779276.06000003</v>
      </c>
      <c r="E122" s="15">
        <f>'Lask. kustannukset MUUT'!AD128</f>
        <v>56112785.928197511</v>
      </c>
      <c r="F122" s="231">
        <f>Yhteenveto[[#This Row],[Ikärakenne, laskennallinen kustannus]]+Yhteenveto[[#This Row],[Muut laskennalliset kustannukset ]]</f>
        <v>246892061.98819754</v>
      </c>
      <c r="G122" s="450">
        <v>1625.87</v>
      </c>
      <c r="H122" s="17">
        <v>198082993.83999997</v>
      </c>
      <c r="I122" s="338">
        <f>Yhteenveto[[#This Row],[Laskennalliset kustannukset yhteensä]]-Yhteenveto[[#This Row],[Omarahoitusosuus, €]]</f>
        <v>48809068.148197562</v>
      </c>
      <c r="J122" s="33">
        <f>Lisäosat!U123</f>
        <v>5017633.3501616586</v>
      </c>
      <c r="K122" s="34">
        <f>'Muut lis_väh'!P120</f>
        <v>-6876447.6844453905</v>
      </c>
      <c r="L122" s="231">
        <f>Yhteenveto[[#This Row],[Valtionosuus omarahoitusosuuden jälkeen (välisumma)]]+Yhteenveto[[#This Row],[Lisäosat yhteensä]]+Yhteenveto[[#This Row],[Valtionosuuteen tehtävät vähennykset ja lisäykset, netto]]</f>
        <v>46950253.81391383</v>
      </c>
      <c r="M122" s="34">
        <f>'Verotuloihin perust tasaus'!N127</f>
        <v>39860874.565695271</v>
      </c>
      <c r="N122" s="302">
        <f>SUM(Yhteenveto[[#This Row],[Valtionosuus ennen verotuloihin perustuvaa valtionosuuden tasausta]]+Yhteenveto[[#This Row],[Verotuloihin perustuva valtionosuuden tasaus]])</f>
        <v>86811128.379609108</v>
      </c>
      <c r="O122" s="241">
        <f>Verokorvaukset!H120</f>
        <v>12531324.178962082</v>
      </c>
      <c r="P122" s="371">
        <f>SUM(Yhteenveto[[#This Row],[Kunnan  peruspalvelujen valtionosuus ]:[Veroperustemuutoksista johtuvien veromenetysten korvaus]])</f>
        <v>99342452.55857119</v>
      </c>
      <c r="Q122" s="34">
        <f>Kotikuntakorvaus!F124</f>
        <v>-10189085.278900009</v>
      </c>
      <c r="R122" s="340">
        <f>+Yhteenveto[[#This Row],[Kunnan  peruspalvelujen valtionosuus ]]+Yhteenveto[[#This Row],[Veroperustemuutoksista johtuvien veromenetysten korvaus]]+Yhteenveto[[#This Row],[Kotikuntakorvaus, netto]]</f>
        <v>89153367.279671177</v>
      </c>
      <c r="S122" s="11"/>
      <c r="T122"/>
    </row>
    <row r="123" spans="1:20" ht="15" x14ac:dyDescent="0.25">
      <c r="A123" s="32">
        <v>399</v>
      </c>
      <c r="B123" s="13" t="s">
        <v>128</v>
      </c>
      <c r="C123" s="15">
        <v>7534</v>
      </c>
      <c r="D123" s="15">
        <f>Ikärakenne[[#This Row],[Laskennalliset kustannukset, IKÄRAKENNE yhteensä, €]]</f>
        <v>15176013.700000001</v>
      </c>
      <c r="E123" s="15">
        <f>'Lask. kustannukset MUUT'!AD129</f>
        <v>1519846.7649628806</v>
      </c>
      <c r="F123" s="231">
        <f>Yhteenveto[[#This Row],[Ikärakenne, laskennallinen kustannus]]+Yhteenveto[[#This Row],[Muut laskennalliset kustannukset ]]</f>
        <v>16695860.464962881</v>
      </c>
      <c r="G123" s="450">
        <v>1625.87</v>
      </c>
      <c r="H123" s="17">
        <v>12249304.58</v>
      </c>
      <c r="I123" s="338">
        <f>Yhteenveto[[#This Row],[Laskennalliset kustannukset yhteensä]]-Yhteenveto[[#This Row],[Omarahoitusosuus, €]]</f>
        <v>4446555.884962881</v>
      </c>
      <c r="J123" s="33">
        <f>Lisäosat!U124</f>
        <v>197678.3502095725</v>
      </c>
      <c r="K123" s="34">
        <f>'Muut lis_väh'!P121</f>
        <v>-3566333.996852939</v>
      </c>
      <c r="L123" s="231">
        <f>Yhteenveto[[#This Row],[Valtionosuus omarahoitusosuuden jälkeen (välisumma)]]+Yhteenveto[[#This Row],[Lisäosat yhteensä]]+Yhteenveto[[#This Row],[Valtionosuuteen tehtävät vähennykset ja lisäykset, netto]]</f>
        <v>1077900.2383195143</v>
      </c>
      <c r="M123" s="34">
        <f>'Verotuloihin perust tasaus'!N128</f>
        <v>2541331.4141416671</v>
      </c>
      <c r="N123" s="302">
        <f>SUM(Yhteenveto[[#This Row],[Valtionosuus ennen verotuloihin perustuvaa valtionosuuden tasausta]]+Yhteenveto[[#This Row],[Verotuloihin perustuva valtionosuuden tasaus]])</f>
        <v>3619231.6524611814</v>
      </c>
      <c r="O123" s="241">
        <f>Verokorvaukset!H121</f>
        <v>719235.81434930419</v>
      </c>
      <c r="P123" s="371">
        <f>SUM(Yhteenveto[[#This Row],[Kunnan  peruspalvelujen valtionosuus ]:[Veroperustemuutoksista johtuvien veromenetysten korvaus]])</f>
        <v>4338467.4668104853</v>
      </c>
      <c r="Q123" s="34">
        <f>Kotikuntakorvaus!F125</f>
        <v>-39689.888000000021</v>
      </c>
      <c r="R123" s="340">
        <f>+Yhteenveto[[#This Row],[Kunnan  peruspalvelujen valtionosuus ]]+Yhteenveto[[#This Row],[Veroperustemuutoksista johtuvien veromenetysten korvaus]]+Yhteenveto[[#This Row],[Kotikuntakorvaus, netto]]</f>
        <v>4298777.5788104851</v>
      </c>
      <c r="S123" s="11"/>
      <c r="T123"/>
    </row>
    <row r="124" spans="1:20" ht="15" x14ac:dyDescent="0.25">
      <c r="A124" s="32">
        <v>400</v>
      </c>
      <c r="B124" s="13" t="s">
        <v>129</v>
      </c>
      <c r="C124" s="15">
        <v>8400</v>
      </c>
      <c r="D124" s="15">
        <f>Ikärakenne[[#This Row],[Laskennalliset kustannukset, IKÄRAKENNE yhteensä, €]]</f>
        <v>15088912.59</v>
      </c>
      <c r="E124" s="15">
        <f>'Lask. kustannukset MUUT'!AD130</f>
        <v>4191463.3303301129</v>
      </c>
      <c r="F124" s="231">
        <f>Yhteenveto[[#This Row],[Ikärakenne, laskennallinen kustannus]]+Yhteenveto[[#This Row],[Muut laskennalliset kustannukset ]]</f>
        <v>19280375.920330115</v>
      </c>
      <c r="G124" s="450">
        <v>1625.87</v>
      </c>
      <c r="H124" s="17">
        <v>13657308</v>
      </c>
      <c r="I124" s="338">
        <f>Yhteenveto[[#This Row],[Laskennalliset kustannukset yhteensä]]-Yhteenveto[[#This Row],[Omarahoitusosuus, €]]</f>
        <v>5623067.9203301147</v>
      </c>
      <c r="J124" s="33">
        <f>Lisäosat!U125</f>
        <v>306824.84104232624</v>
      </c>
      <c r="K124" s="34">
        <f>'Muut lis_väh'!P122</f>
        <v>1216690.9073895121</v>
      </c>
      <c r="L124" s="231">
        <f>Yhteenveto[[#This Row],[Valtionosuus omarahoitusosuuden jälkeen (välisumma)]]+Yhteenveto[[#This Row],[Lisäosat yhteensä]]+Yhteenveto[[#This Row],[Valtionosuuteen tehtävät vähennykset ja lisäykset, netto]]</f>
        <v>7146583.6687619528</v>
      </c>
      <c r="M124" s="34">
        <f>'Verotuloihin perust tasaus'!N129</f>
        <v>3090557.4353116485</v>
      </c>
      <c r="N124" s="302">
        <f>SUM(Yhteenveto[[#This Row],[Valtionosuus ennen verotuloihin perustuvaa valtionosuuden tasausta]]+Yhteenveto[[#This Row],[Verotuloihin perustuva valtionosuuden tasaus]])</f>
        <v>10237141.104073601</v>
      </c>
      <c r="O124" s="241">
        <f>Verokorvaukset!H122</f>
        <v>1289873.7645764211</v>
      </c>
      <c r="P124" s="371">
        <f>SUM(Yhteenveto[[#This Row],[Kunnan  peruspalvelujen valtionosuus ]:[Veroperustemuutoksista johtuvien veromenetysten korvaus]])</f>
        <v>11527014.868650023</v>
      </c>
      <c r="Q124" s="34">
        <f>Kotikuntakorvaus!F126</f>
        <v>88.593499999959022</v>
      </c>
      <c r="R124" s="340">
        <f>+Yhteenveto[[#This Row],[Kunnan  peruspalvelujen valtionosuus ]]+Yhteenveto[[#This Row],[Veroperustemuutoksista johtuvien veromenetysten korvaus]]+Yhteenveto[[#This Row],[Kotikuntakorvaus, netto]]</f>
        <v>11527103.462150022</v>
      </c>
      <c r="S124" s="11"/>
      <c r="T124"/>
    </row>
    <row r="125" spans="1:20" ht="15" x14ac:dyDescent="0.25">
      <c r="A125" s="32">
        <v>402</v>
      </c>
      <c r="B125" s="13" t="s">
        <v>130</v>
      </c>
      <c r="C125" s="15">
        <v>8803</v>
      </c>
      <c r="D125" s="15">
        <f>Ikärakenne[[#This Row],[Laskennalliset kustannukset, IKÄRAKENNE yhteensä, €]]</f>
        <v>13857145.560000001</v>
      </c>
      <c r="E125" s="15">
        <f>'Lask. kustannukset MUUT'!AD131</f>
        <v>2971184.2529636272</v>
      </c>
      <c r="F125" s="231">
        <f>Yhteenveto[[#This Row],[Ikärakenne, laskennallinen kustannus]]+Yhteenveto[[#This Row],[Muut laskennalliset kustannukset ]]</f>
        <v>16828329.812963627</v>
      </c>
      <c r="G125" s="450">
        <v>1625.87</v>
      </c>
      <c r="H125" s="17">
        <v>14312533.609999999</v>
      </c>
      <c r="I125" s="338">
        <f>Yhteenveto[[#This Row],[Laskennalliset kustannukset yhteensä]]-Yhteenveto[[#This Row],[Omarahoitusosuus, €]]</f>
        <v>2515796.2029636279</v>
      </c>
      <c r="J125" s="33">
        <f>Lisäosat!U126</f>
        <v>553702.30499193864</v>
      </c>
      <c r="K125" s="34">
        <f>'Muut lis_väh'!P123</f>
        <v>-3953900.2371977023</v>
      </c>
      <c r="L125" s="231">
        <f>Yhteenveto[[#This Row],[Valtionosuus omarahoitusosuuden jälkeen (välisumma)]]+Yhteenveto[[#This Row],[Lisäosat yhteensä]]+Yhteenveto[[#This Row],[Valtionosuuteen tehtävät vähennykset ja lisäykset, netto]]</f>
        <v>-884401.72924213577</v>
      </c>
      <c r="M125" s="34">
        <f>'Verotuloihin perust tasaus'!N130</f>
        <v>4790355.7605892699</v>
      </c>
      <c r="N125" s="302">
        <f>SUM(Yhteenveto[[#This Row],[Valtionosuus ennen verotuloihin perustuvaa valtionosuuden tasausta]]+Yhteenveto[[#This Row],[Verotuloihin perustuva valtionosuuden tasaus]])</f>
        <v>3905954.0313471342</v>
      </c>
      <c r="O125" s="241">
        <f>Verokorvaukset!H123</f>
        <v>1380387.6245904008</v>
      </c>
      <c r="P125" s="371">
        <f>SUM(Yhteenveto[[#This Row],[Kunnan  peruspalvelujen valtionosuus ]:[Veroperustemuutoksista johtuvien veromenetysten korvaus]])</f>
        <v>5286341.6559375348</v>
      </c>
      <c r="Q125" s="34">
        <f>Kotikuntakorvaus!F127</f>
        <v>426276.48459999997</v>
      </c>
      <c r="R125" s="340">
        <f>+Yhteenveto[[#This Row],[Kunnan  peruspalvelujen valtionosuus ]]+Yhteenveto[[#This Row],[Veroperustemuutoksista johtuvien veromenetysten korvaus]]+Yhteenveto[[#This Row],[Kotikuntakorvaus, netto]]</f>
        <v>5712618.1405375348</v>
      </c>
      <c r="S125" s="11"/>
      <c r="T125"/>
    </row>
    <row r="126" spans="1:20" ht="15" x14ac:dyDescent="0.25">
      <c r="A126" s="32">
        <v>403</v>
      </c>
      <c r="B126" s="13" t="s">
        <v>131</v>
      </c>
      <c r="C126" s="15">
        <v>2704</v>
      </c>
      <c r="D126" s="15">
        <f>Ikärakenne[[#This Row],[Laskennalliset kustannukset, IKÄRAKENNE yhteensä, €]]</f>
        <v>4076346.5900000003</v>
      </c>
      <c r="E126" s="15">
        <f>'Lask. kustannukset MUUT'!AD132</f>
        <v>1075405.9973978857</v>
      </c>
      <c r="F126" s="231">
        <f>Yhteenveto[[#This Row],[Ikärakenne, laskennallinen kustannus]]+Yhteenveto[[#This Row],[Muut laskennalliset kustannukset ]]</f>
        <v>5151752.5873978864</v>
      </c>
      <c r="G126" s="450">
        <v>1625.87</v>
      </c>
      <c r="H126" s="17">
        <v>4396352.4799999995</v>
      </c>
      <c r="I126" s="338">
        <f>Yhteenveto[[#This Row],[Laskennalliset kustannukset yhteensä]]-Yhteenveto[[#This Row],[Omarahoitusosuus, €]]</f>
        <v>755400.10739788692</v>
      </c>
      <c r="J126" s="33">
        <f>Lisäosat!U127</f>
        <v>274603.69563617371</v>
      </c>
      <c r="K126" s="34">
        <f>'Muut lis_väh'!P124</f>
        <v>2221.0305410465371</v>
      </c>
      <c r="L126" s="231">
        <f>Yhteenveto[[#This Row],[Valtionosuus omarahoitusosuuden jälkeen (välisumma)]]+Yhteenveto[[#This Row],[Lisäosat yhteensä]]+Yhteenveto[[#This Row],[Valtionosuuteen tehtävät vähennykset ja lisäykset, netto]]</f>
        <v>1032224.8335751072</v>
      </c>
      <c r="M126" s="34">
        <f>'Verotuloihin perust tasaus'!N131</f>
        <v>1703272.7566392859</v>
      </c>
      <c r="N126" s="302">
        <f>SUM(Yhteenveto[[#This Row],[Valtionosuus ennen verotuloihin perustuvaa valtionosuuden tasausta]]+Yhteenveto[[#This Row],[Verotuloihin perustuva valtionosuuden tasaus]])</f>
        <v>2735497.5902143931</v>
      </c>
      <c r="O126" s="241">
        <f>Verokorvaukset!H124</f>
        <v>538931.86754240468</v>
      </c>
      <c r="P126" s="371">
        <f>SUM(Yhteenveto[[#This Row],[Kunnan  peruspalvelujen valtionosuus ]:[Veroperustemuutoksista johtuvien veromenetysten korvaus]])</f>
        <v>3274429.4577567978</v>
      </c>
      <c r="Q126" s="34">
        <f>Kotikuntakorvaus!F128</f>
        <v>-77962.280000000013</v>
      </c>
      <c r="R126" s="340">
        <f>+Yhteenveto[[#This Row],[Kunnan  peruspalvelujen valtionosuus ]]+Yhteenveto[[#This Row],[Veroperustemuutoksista johtuvien veromenetysten korvaus]]+Yhteenveto[[#This Row],[Kotikuntakorvaus, netto]]</f>
        <v>3196467.177756798</v>
      </c>
      <c r="S126" s="11"/>
      <c r="T126"/>
    </row>
    <row r="127" spans="1:20" ht="15" x14ac:dyDescent="0.25">
      <c r="A127" s="32">
        <v>405</v>
      </c>
      <c r="B127" s="13" t="s">
        <v>132</v>
      </c>
      <c r="C127" s="15">
        <v>73241</v>
      </c>
      <c r="D127" s="15">
        <f>Ikärakenne[[#This Row],[Laskennalliset kustannukset, IKÄRAKENNE yhteensä, €]]</f>
        <v>109529508.23999999</v>
      </c>
      <c r="E127" s="15">
        <f>'Lask. kustannukset MUUT'!AD133</f>
        <v>33139815.191505138</v>
      </c>
      <c r="F127" s="231">
        <f>Yhteenveto[[#This Row],[Ikärakenne, laskennallinen kustannus]]+Yhteenveto[[#This Row],[Muut laskennalliset kustannukset ]]</f>
        <v>142669323.43150514</v>
      </c>
      <c r="G127" s="450">
        <v>1625.87</v>
      </c>
      <c r="H127" s="17">
        <v>119080344.66999999</v>
      </c>
      <c r="I127" s="338">
        <f>Yhteenveto[[#This Row],[Laskennalliset kustannukset yhteensä]]-Yhteenveto[[#This Row],[Omarahoitusosuus, €]]</f>
        <v>23588978.761505157</v>
      </c>
      <c r="J127" s="33">
        <f>Lisäosat!U128</f>
        <v>2908529.2172680404</v>
      </c>
      <c r="K127" s="34">
        <f>'Muut lis_väh'!P125</f>
        <v>-11600412.907359963</v>
      </c>
      <c r="L127" s="231">
        <f>Yhteenveto[[#This Row],[Valtionosuus omarahoitusosuuden jälkeen (välisumma)]]+Yhteenveto[[#This Row],[Lisäosat yhteensä]]+Yhteenveto[[#This Row],[Valtionosuuteen tehtävät vähennykset ja lisäykset, netto]]</f>
        <v>14897095.071413236</v>
      </c>
      <c r="M127" s="34">
        <f>'Verotuloihin perust tasaus'!N132</f>
        <v>12989448.75889108</v>
      </c>
      <c r="N127" s="302">
        <f>SUM(Yhteenveto[[#This Row],[Valtionosuus ennen verotuloihin perustuvaa valtionosuuden tasausta]]+Yhteenveto[[#This Row],[Verotuloihin perustuva valtionosuuden tasaus]])</f>
        <v>27886543.830304317</v>
      </c>
      <c r="O127" s="241">
        <f>Verokorvaukset!H125</f>
        <v>8744960.1363155823</v>
      </c>
      <c r="P127" s="371">
        <f>SUM(Yhteenveto[[#This Row],[Kunnan  peruspalvelujen valtionosuus ]:[Veroperustemuutoksista johtuvien veromenetysten korvaus]])</f>
        <v>36631503.966619901</v>
      </c>
      <c r="Q127" s="34">
        <f>Kotikuntakorvaus!F129</f>
        <v>-1917783.494500001</v>
      </c>
      <c r="R127" s="340">
        <f>+Yhteenveto[[#This Row],[Kunnan  peruspalvelujen valtionosuus ]]+Yhteenveto[[#This Row],[Veroperustemuutoksista johtuvien veromenetysten korvaus]]+Yhteenveto[[#This Row],[Kotikuntakorvaus, netto]]</f>
        <v>34713720.472119898</v>
      </c>
      <c r="S127" s="11"/>
      <c r="T127"/>
    </row>
    <row r="128" spans="1:20" ht="15" x14ac:dyDescent="0.25">
      <c r="A128" s="32">
        <v>407</v>
      </c>
      <c r="B128" s="13" t="s">
        <v>133</v>
      </c>
      <c r="C128" s="15">
        <v>2430</v>
      </c>
      <c r="D128" s="15">
        <f>Ikärakenne[[#This Row],[Laskennalliset kustannukset, IKÄRAKENNE yhteensä, €]]</f>
        <v>3522923.17</v>
      </c>
      <c r="E128" s="15">
        <f>'Lask. kustannukset MUUT'!AD134</f>
        <v>1341972.8162644194</v>
      </c>
      <c r="F128" s="231">
        <f>Yhteenveto[[#This Row],[Ikärakenne, laskennallinen kustannus]]+Yhteenveto[[#This Row],[Muut laskennalliset kustannukset ]]</f>
        <v>4864895.9862644188</v>
      </c>
      <c r="G128" s="450">
        <v>1625.87</v>
      </c>
      <c r="H128" s="17">
        <v>3950864.0999999996</v>
      </c>
      <c r="I128" s="338">
        <f>Yhteenveto[[#This Row],[Laskennalliset kustannukset yhteensä]]-Yhteenveto[[#This Row],[Omarahoitusosuus, €]]</f>
        <v>914031.88626441918</v>
      </c>
      <c r="J128" s="33">
        <f>Lisäosat!U129</f>
        <v>104396.67072761961</v>
      </c>
      <c r="K128" s="34">
        <f>'Muut lis_väh'!P126</f>
        <v>-109785.83638542867</v>
      </c>
      <c r="L128" s="231">
        <f>Yhteenveto[[#This Row],[Valtionosuus omarahoitusosuuden jälkeen (välisumma)]]+Yhteenveto[[#This Row],[Lisäosat yhteensä]]+Yhteenveto[[#This Row],[Valtionosuuteen tehtävät vähennykset ja lisäykset, netto]]</f>
        <v>908642.72060661018</v>
      </c>
      <c r="M128" s="34">
        <f>'Verotuloihin perust tasaus'!N133</f>
        <v>1108990.1904489128</v>
      </c>
      <c r="N128" s="302">
        <f>SUM(Yhteenveto[[#This Row],[Valtionosuus ennen verotuloihin perustuvaa valtionosuuden tasausta]]+Yhteenveto[[#This Row],[Verotuloihin perustuva valtionosuuden tasaus]])</f>
        <v>2017632.911055523</v>
      </c>
      <c r="O128" s="241">
        <f>Verokorvaukset!H126</f>
        <v>540869.58812068962</v>
      </c>
      <c r="P128" s="371">
        <f>SUM(Yhteenveto[[#This Row],[Kunnan  peruspalvelujen valtionosuus ]:[Veroperustemuutoksista johtuvien veromenetysten korvaus]])</f>
        <v>2558502.4991762126</v>
      </c>
      <c r="Q128" s="34">
        <f>Kotikuntakorvaus!F130</f>
        <v>-907108.84649999999</v>
      </c>
      <c r="R128" s="340">
        <f>+Yhteenveto[[#This Row],[Kunnan  peruspalvelujen valtionosuus ]]+Yhteenveto[[#This Row],[Veroperustemuutoksista johtuvien veromenetysten korvaus]]+Yhteenveto[[#This Row],[Kotikuntakorvaus, netto]]</f>
        <v>1651393.6526762126</v>
      </c>
      <c r="S128" s="11"/>
      <c r="T128"/>
    </row>
    <row r="129" spans="1:20" ht="15" x14ac:dyDescent="0.25">
      <c r="A129" s="32">
        <v>408</v>
      </c>
      <c r="B129" s="13" t="s">
        <v>134</v>
      </c>
      <c r="C129" s="15">
        <v>13927</v>
      </c>
      <c r="D129" s="15">
        <f>Ikärakenne[[#This Row],[Laskennalliset kustannukset, IKÄRAKENNE yhteensä, €]]</f>
        <v>25963428</v>
      </c>
      <c r="E129" s="15">
        <f>'Lask. kustannukset MUUT'!AD135</f>
        <v>3731753.0099985218</v>
      </c>
      <c r="F129" s="231">
        <f>Yhteenveto[[#This Row],[Ikärakenne, laskennallinen kustannus]]+Yhteenveto[[#This Row],[Muut laskennalliset kustannukset ]]</f>
        <v>29695181.009998523</v>
      </c>
      <c r="G129" s="450">
        <v>1625.87</v>
      </c>
      <c r="H129" s="17">
        <v>22643491.489999998</v>
      </c>
      <c r="I129" s="338">
        <f>Yhteenveto[[#This Row],[Laskennalliset kustannukset yhteensä]]-Yhteenveto[[#This Row],[Omarahoitusosuus, €]]</f>
        <v>7051689.5199985243</v>
      </c>
      <c r="J129" s="33">
        <f>Lisäosat!U130</f>
        <v>460959.32951787952</v>
      </c>
      <c r="K129" s="34">
        <f>'Muut lis_väh'!P127</f>
        <v>-1187346.6224402804</v>
      </c>
      <c r="L129" s="231">
        <f>Yhteenveto[[#This Row],[Valtionosuus omarahoitusosuuden jälkeen (välisumma)]]+Yhteenveto[[#This Row],[Lisäosat yhteensä]]+Yhteenveto[[#This Row],[Valtionosuuteen tehtävät vähennykset ja lisäykset, netto]]</f>
        <v>6325302.2270761235</v>
      </c>
      <c r="M129" s="34">
        <f>'Verotuloihin perust tasaus'!N134</f>
        <v>5913608.1198633416</v>
      </c>
      <c r="N129" s="302">
        <f>SUM(Yhteenveto[[#This Row],[Valtionosuus ennen verotuloihin perustuvaa valtionosuuden tasausta]]+Yhteenveto[[#This Row],[Verotuloihin perustuva valtionosuuden tasaus]])</f>
        <v>12238910.346939465</v>
      </c>
      <c r="O129" s="241">
        <f>Verokorvaukset!H127</f>
        <v>1693954.1240162111</v>
      </c>
      <c r="P129" s="371">
        <f>SUM(Yhteenveto[[#This Row],[Kunnan  peruspalvelujen valtionosuus ]:[Veroperustemuutoksista johtuvien veromenetysten korvaus]])</f>
        <v>13932864.470955675</v>
      </c>
      <c r="Q129" s="34">
        <f>Kotikuntakorvaus!F131</f>
        <v>-145116.15299999999</v>
      </c>
      <c r="R129" s="340">
        <f>+Yhteenveto[[#This Row],[Kunnan  peruspalvelujen valtionosuus ]]+Yhteenveto[[#This Row],[Veroperustemuutoksista johtuvien veromenetysten korvaus]]+Yhteenveto[[#This Row],[Kotikuntakorvaus, netto]]</f>
        <v>13787748.317955675</v>
      </c>
      <c r="S129" s="11"/>
      <c r="T129"/>
    </row>
    <row r="130" spans="1:20" ht="15" x14ac:dyDescent="0.25">
      <c r="A130" s="32">
        <v>410</v>
      </c>
      <c r="B130" s="13" t="s">
        <v>135</v>
      </c>
      <c r="C130" s="15">
        <v>18808</v>
      </c>
      <c r="D130" s="15">
        <f>Ikärakenne[[#This Row],[Laskennalliset kustannukset, IKÄRAKENNE yhteensä, €]]</f>
        <v>44280177.359999999</v>
      </c>
      <c r="E130" s="15">
        <f>'Lask. kustannukset MUUT'!AD136</f>
        <v>4315447.0552972807</v>
      </c>
      <c r="F130" s="231">
        <f>Yhteenveto[[#This Row],[Ikärakenne, laskennallinen kustannus]]+Yhteenveto[[#This Row],[Muut laskennalliset kustannukset ]]</f>
        <v>48595624.415297277</v>
      </c>
      <c r="G130" s="450">
        <v>1625.87</v>
      </c>
      <c r="H130" s="17">
        <v>30579362.959999997</v>
      </c>
      <c r="I130" s="338">
        <f>Yhteenveto[[#This Row],[Laskennalliset kustannukset yhteensä]]-Yhteenveto[[#This Row],[Omarahoitusosuus, €]]</f>
        <v>18016261.45529728</v>
      </c>
      <c r="J130" s="33">
        <f>Lisäosat!U131</f>
        <v>581156.15565950901</v>
      </c>
      <c r="K130" s="34">
        <f>'Muut lis_väh'!P128</f>
        <v>-8000054.0824538069</v>
      </c>
      <c r="L130" s="231">
        <f>Yhteenveto[[#This Row],[Valtionosuus omarahoitusosuuden jälkeen (välisumma)]]+Yhteenveto[[#This Row],[Lisäosat yhteensä]]+Yhteenveto[[#This Row],[Valtionosuuteen tehtävät vähennykset ja lisäykset, netto]]</f>
        <v>10597363.528502982</v>
      </c>
      <c r="M130" s="34">
        <f>'Verotuloihin perust tasaus'!N135</f>
        <v>8132574.7540304232</v>
      </c>
      <c r="N130" s="302">
        <f>SUM(Yhteenveto[[#This Row],[Valtionosuus ennen verotuloihin perustuvaa valtionosuuden tasausta]]+Yhteenveto[[#This Row],[Verotuloihin perustuva valtionosuuden tasaus]])</f>
        <v>18729938.282533407</v>
      </c>
      <c r="O130" s="241">
        <f>Verokorvaukset!H128</f>
        <v>1187352.9216417023</v>
      </c>
      <c r="P130" s="371">
        <f>SUM(Yhteenveto[[#This Row],[Kunnan  peruspalvelujen valtionosuus ]:[Veroperustemuutoksista johtuvien veromenetysten korvaus]])</f>
        <v>19917291.204175111</v>
      </c>
      <c r="Q130" s="34">
        <f>Kotikuntakorvaus!F132</f>
        <v>149297.76619999995</v>
      </c>
      <c r="R130" s="340">
        <f>+Yhteenveto[[#This Row],[Kunnan  peruspalvelujen valtionosuus ]]+Yhteenveto[[#This Row],[Veroperustemuutoksista johtuvien veromenetysten korvaus]]+Yhteenveto[[#This Row],[Kotikuntakorvaus, netto]]</f>
        <v>20066588.970375109</v>
      </c>
      <c r="S130" s="11"/>
      <c r="T130"/>
    </row>
    <row r="131" spans="1:20" ht="15" x14ac:dyDescent="0.25">
      <c r="A131" s="32">
        <v>416</v>
      </c>
      <c r="B131" s="13" t="s">
        <v>136</v>
      </c>
      <c r="C131" s="15">
        <v>2878</v>
      </c>
      <c r="D131" s="15">
        <f>Ikärakenne[[#This Row],[Laskennalliset kustannukset, IKÄRAKENNE yhteensä, €]]</f>
        <v>5419338.7199999997</v>
      </c>
      <c r="E131" s="15">
        <f>'Lask. kustannukset MUUT'!AD137</f>
        <v>723189.26857734006</v>
      </c>
      <c r="F131" s="231">
        <f>Yhteenveto[[#This Row],[Ikärakenne, laskennallinen kustannus]]+Yhteenveto[[#This Row],[Muut laskennalliset kustannukset ]]</f>
        <v>6142527.9885773398</v>
      </c>
      <c r="G131" s="450">
        <v>1625.87</v>
      </c>
      <c r="H131" s="17">
        <v>4679253.8599999994</v>
      </c>
      <c r="I131" s="338">
        <f>Yhteenveto[[#This Row],[Laskennalliset kustannukset yhteensä]]-Yhteenveto[[#This Row],[Omarahoitusosuus, €]]</f>
        <v>1463274.1285773404</v>
      </c>
      <c r="J131" s="33">
        <f>Lisäosat!U132</f>
        <v>69366.801230969053</v>
      </c>
      <c r="K131" s="34">
        <f>'Muut lis_väh'!P129</f>
        <v>-933071.15108612902</v>
      </c>
      <c r="L131" s="231">
        <f>Yhteenveto[[#This Row],[Valtionosuus omarahoitusosuuden jälkeen (välisumma)]]+Yhteenveto[[#This Row],[Lisäosat yhteensä]]+Yhteenveto[[#This Row],[Valtionosuuteen tehtävät vähennykset ja lisäykset, netto]]</f>
        <v>599569.77872218052</v>
      </c>
      <c r="M131" s="34">
        <f>'Verotuloihin perust tasaus'!N136</f>
        <v>1258213.1324977633</v>
      </c>
      <c r="N131" s="302">
        <f>SUM(Yhteenveto[[#This Row],[Valtionosuus ennen verotuloihin perustuvaa valtionosuuden tasausta]]+Yhteenveto[[#This Row],[Verotuloihin perustuva valtionosuuden tasaus]])</f>
        <v>1857782.9112199438</v>
      </c>
      <c r="O131" s="241">
        <f>Verokorvaukset!H129</f>
        <v>298782.38187585626</v>
      </c>
      <c r="P131" s="371">
        <f>SUM(Yhteenveto[[#This Row],[Kunnan  peruspalvelujen valtionosuus ]:[Veroperustemuutoksista johtuvien veromenetysten korvaus]])</f>
        <v>2156565.2930958001</v>
      </c>
      <c r="Q131" s="34">
        <f>Kotikuntakorvaus!F133</f>
        <v>-84287.855899999995</v>
      </c>
      <c r="R131" s="340">
        <f>+Yhteenveto[[#This Row],[Kunnan  peruspalvelujen valtionosuus ]]+Yhteenveto[[#This Row],[Veroperustemuutoksista johtuvien veromenetysten korvaus]]+Yhteenveto[[#This Row],[Kotikuntakorvaus, netto]]</f>
        <v>2072277.4371958</v>
      </c>
      <c r="S131" s="11"/>
      <c r="T131"/>
    </row>
    <row r="132" spans="1:20" ht="15" x14ac:dyDescent="0.25">
      <c r="A132" s="32">
        <v>418</v>
      </c>
      <c r="B132" s="13" t="s">
        <v>137</v>
      </c>
      <c r="C132" s="15">
        <v>25041</v>
      </c>
      <c r="D132" s="15">
        <f>Ikärakenne[[#This Row],[Laskennalliset kustannukset, IKÄRAKENNE yhteensä, €]]</f>
        <v>56871118.450000003</v>
      </c>
      <c r="E132" s="15">
        <f>'Lask. kustannukset MUUT'!AD138</f>
        <v>4788124.3342312817</v>
      </c>
      <c r="F132" s="231">
        <f>Yhteenveto[[#This Row],[Ikärakenne, laskennallinen kustannus]]+Yhteenveto[[#This Row],[Muut laskennalliset kustannukset ]]</f>
        <v>61659242.784231283</v>
      </c>
      <c r="G132" s="450">
        <v>1625.87</v>
      </c>
      <c r="H132" s="17">
        <v>40713410.669999994</v>
      </c>
      <c r="I132" s="338">
        <f>Yhteenveto[[#This Row],[Laskennalliset kustannukset yhteensä]]-Yhteenveto[[#This Row],[Omarahoitusosuus, €]]</f>
        <v>20945832.114231288</v>
      </c>
      <c r="J132" s="33">
        <f>Lisäosat!U133</f>
        <v>1036835.4419655466</v>
      </c>
      <c r="K132" s="34">
        <f>'Muut lis_väh'!P130</f>
        <v>-2714385.8112008111</v>
      </c>
      <c r="L132" s="231">
        <f>Yhteenveto[[#This Row],[Valtionosuus omarahoitusosuuden jälkeen (välisumma)]]+Yhteenveto[[#This Row],[Lisäosat yhteensä]]+Yhteenveto[[#This Row],[Valtionosuuteen tehtävät vähennykset ja lisäykset, netto]]</f>
        <v>19268281.744996022</v>
      </c>
      <c r="M132" s="34">
        <f>'Verotuloihin perust tasaus'!N137</f>
        <v>1117094.9622023287</v>
      </c>
      <c r="N132" s="302">
        <f>SUM(Yhteenveto[[#This Row],[Valtionosuus ennen verotuloihin perustuvaa valtionosuuden tasausta]]+Yhteenveto[[#This Row],[Verotuloihin perustuva valtionosuuden tasaus]])</f>
        <v>20385376.707198352</v>
      </c>
      <c r="O132" s="241">
        <f>Verokorvaukset!H130</f>
        <v>1291786.068066336</v>
      </c>
      <c r="P132" s="371">
        <f>SUM(Yhteenveto[[#This Row],[Kunnan  peruspalvelujen valtionosuus ]:[Veroperustemuutoksista johtuvien veromenetysten korvaus]])</f>
        <v>21677162.775264688</v>
      </c>
      <c r="Q132" s="34">
        <f>Kotikuntakorvaus!F134</f>
        <v>-661350.47750000027</v>
      </c>
      <c r="R132" s="340">
        <f>+Yhteenveto[[#This Row],[Kunnan  peruspalvelujen valtionosuus ]]+Yhteenveto[[#This Row],[Veroperustemuutoksista johtuvien veromenetysten korvaus]]+Yhteenveto[[#This Row],[Kotikuntakorvaus, netto]]</f>
        <v>21015812.297764689</v>
      </c>
      <c r="S132" s="11"/>
      <c r="T132"/>
    </row>
    <row r="133" spans="1:20" ht="15" x14ac:dyDescent="0.25">
      <c r="A133" s="32">
        <v>420</v>
      </c>
      <c r="B133" s="36" t="s">
        <v>138</v>
      </c>
      <c r="C133" s="15">
        <v>8924</v>
      </c>
      <c r="D133" s="15">
        <f>Ikärakenne[[#This Row],[Laskennalliset kustannukset, IKÄRAKENNE yhteensä, €]]</f>
        <v>13398251.469999999</v>
      </c>
      <c r="E133" s="15">
        <f>'Lask. kustannukset MUUT'!AD139</f>
        <v>2879778.0841616271</v>
      </c>
      <c r="F133" s="231">
        <f>Yhteenveto[[#This Row],[Ikärakenne, laskennallinen kustannus]]+Yhteenveto[[#This Row],[Muut laskennalliset kustannukset ]]</f>
        <v>16278029.554161627</v>
      </c>
      <c r="G133" s="450">
        <v>1625.87</v>
      </c>
      <c r="H133" s="17">
        <v>14509263.879999999</v>
      </c>
      <c r="I133" s="338">
        <f>Yhteenveto[[#This Row],[Laskennalliset kustannukset yhteensä]]-Yhteenveto[[#This Row],[Omarahoitusosuus, €]]</f>
        <v>1768765.6741616279</v>
      </c>
      <c r="J133" s="33">
        <f>Lisäosat!U134</f>
        <v>295357.0925489369</v>
      </c>
      <c r="K133" s="34">
        <f>'Muut lis_väh'!P131</f>
        <v>-190288.48605343304</v>
      </c>
      <c r="L133" s="231">
        <f>Yhteenveto[[#This Row],[Valtionosuus omarahoitusosuuden jälkeen (välisumma)]]+Yhteenveto[[#This Row],[Lisäosat yhteensä]]+Yhteenveto[[#This Row],[Valtionosuuteen tehtävät vähennykset ja lisäykset, netto]]</f>
        <v>1873834.2806571317</v>
      </c>
      <c r="M133" s="34">
        <f>'Verotuloihin perust tasaus'!N138</f>
        <v>2775476.7337765563</v>
      </c>
      <c r="N133" s="302">
        <f>SUM(Yhteenveto[[#This Row],[Valtionosuus ennen verotuloihin perustuvaa valtionosuuden tasausta]]+Yhteenveto[[#This Row],[Verotuloihin perustuva valtionosuuden tasaus]])</f>
        <v>4649311.0144336876</v>
      </c>
      <c r="O133" s="241">
        <f>Verokorvaukset!H131</f>
        <v>1167064.5437306035</v>
      </c>
      <c r="P133" s="371">
        <f>SUM(Yhteenveto[[#This Row],[Kunnan  peruspalvelujen valtionosuus ]:[Veroperustemuutoksista johtuvien veromenetysten korvaus]])</f>
        <v>5816375.5581642911</v>
      </c>
      <c r="Q133" s="34">
        <f>Kotikuntakorvaus!F135</f>
        <v>-139038.63890000002</v>
      </c>
      <c r="R133" s="340">
        <f>+Yhteenveto[[#This Row],[Kunnan  peruspalvelujen valtionosuus ]]+Yhteenveto[[#This Row],[Veroperustemuutoksista johtuvien veromenetysten korvaus]]+Yhteenveto[[#This Row],[Kotikuntakorvaus, netto]]</f>
        <v>5677336.9192642914</v>
      </c>
      <c r="S133" s="11"/>
      <c r="T133"/>
    </row>
    <row r="134" spans="1:20" ht="15" x14ac:dyDescent="0.25">
      <c r="A134" s="32">
        <v>421</v>
      </c>
      <c r="B134" s="13" t="s">
        <v>139</v>
      </c>
      <c r="C134" s="15">
        <v>656</v>
      </c>
      <c r="D134" s="15">
        <f>Ikärakenne[[#This Row],[Laskennalliset kustannukset, IKÄRAKENNE yhteensä, €]]</f>
        <v>1051593.28</v>
      </c>
      <c r="E134" s="15">
        <f>'Lask. kustannukset MUUT'!AD140</f>
        <v>508992.41383790236</v>
      </c>
      <c r="F134" s="231">
        <f>Yhteenveto[[#This Row],[Ikärakenne, laskennallinen kustannus]]+Yhteenveto[[#This Row],[Muut laskennalliset kustannukset ]]</f>
        <v>1560585.6938379025</v>
      </c>
      <c r="G134" s="450">
        <v>1625.87</v>
      </c>
      <c r="H134" s="17">
        <v>1066570.72</v>
      </c>
      <c r="I134" s="338">
        <f>Yhteenveto[[#This Row],[Laskennalliset kustannukset yhteensä]]-Yhteenveto[[#This Row],[Omarahoitusosuus, €]]</f>
        <v>494014.97383790254</v>
      </c>
      <c r="J134" s="33">
        <f>Lisäosat!U135</f>
        <v>234927.89005980163</v>
      </c>
      <c r="K134" s="34">
        <f>'Muut lis_väh'!P132</f>
        <v>341784.89688164124</v>
      </c>
      <c r="L134" s="231">
        <f>Yhteenveto[[#This Row],[Valtionosuus omarahoitusosuuden jälkeen (välisumma)]]+Yhteenveto[[#This Row],[Lisäosat yhteensä]]+Yhteenveto[[#This Row],[Valtionosuuteen tehtävät vähennykset ja lisäykset, netto]]</f>
        <v>1070727.7607793454</v>
      </c>
      <c r="M134" s="34">
        <f>'Verotuloihin perust tasaus'!N139</f>
        <v>-13992.761914797891</v>
      </c>
      <c r="N134" s="302">
        <f>SUM(Yhteenveto[[#This Row],[Valtionosuus ennen verotuloihin perustuvaa valtionosuuden tasausta]]+Yhteenveto[[#This Row],[Verotuloihin perustuva valtionosuuden tasaus]])</f>
        <v>1056734.9988645476</v>
      </c>
      <c r="O134" s="241">
        <f>Verokorvaukset!H132</f>
        <v>149650.46293401683</v>
      </c>
      <c r="P134" s="371">
        <f>SUM(Yhteenveto[[#This Row],[Kunnan  peruspalvelujen valtionosuus ]:[Veroperustemuutoksista johtuvien veromenetysten korvaus]])</f>
        <v>1206385.4617985645</v>
      </c>
      <c r="Q134" s="34">
        <f>Kotikuntakorvaus!F136</f>
        <v>-8859.35</v>
      </c>
      <c r="R134" s="340">
        <f>+Yhteenveto[[#This Row],[Kunnan  peruspalvelujen valtionosuus ]]+Yhteenveto[[#This Row],[Veroperustemuutoksista johtuvien veromenetysten korvaus]]+Yhteenveto[[#This Row],[Kotikuntakorvaus, netto]]</f>
        <v>1197526.1117985644</v>
      </c>
      <c r="S134" s="11"/>
      <c r="T134"/>
    </row>
    <row r="135" spans="1:20" ht="15" x14ac:dyDescent="0.25">
      <c r="A135" s="32">
        <v>422</v>
      </c>
      <c r="B135" s="13" t="s">
        <v>140</v>
      </c>
      <c r="C135" s="15">
        <v>9846</v>
      </c>
      <c r="D135" s="15">
        <f>Ikärakenne[[#This Row],[Laskennalliset kustannukset, IKÄRAKENNE yhteensä, €]]</f>
        <v>10947972.09</v>
      </c>
      <c r="E135" s="15">
        <f>'Lask. kustannukset MUUT'!AD141</f>
        <v>6783247.3523394242</v>
      </c>
      <c r="F135" s="231">
        <f>Yhteenveto[[#This Row],[Ikärakenne, laskennallinen kustannus]]+Yhteenveto[[#This Row],[Muut laskennalliset kustannukset ]]</f>
        <v>17731219.442339424</v>
      </c>
      <c r="G135" s="450">
        <v>1625.87</v>
      </c>
      <c r="H135" s="17">
        <v>16008316.02</v>
      </c>
      <c r="I135" s="338">
        <f>Yhteenveto[[#This Row],[Laskennalliset kustannukset yhteensä]]-Yhteenveto[[#This Row],[Omarahoitusosuus, €]]</f>
        <v>1722903.4223394245</v>
      </c>
      <c r="J135" s="33">
        <f>Lisäosat!U136</f>
        <v>1565572.6050531152</v>
      </c>
      <c r="K135" s="34">
        <f>'Muut lis_väh'!P133</f>
        <v>-1418596.2699184087</v>
      </c>
      <c r="L135" s="231">
        <f>Yhteenveto[[#This Row],[Valtionosuus omarahoitusosuuden jälkeen (välisumma)]]+Yhteenveto[[#This Row],[Lisäosat yhteensä]]+Yhteenveto[[#This Row],[Valtionosuuteen tehtävät vähennykset ja lisäykset, netto]]</f>
        <v>1869879.757474131</v>
      </c>
      <c r="M135" s="34">
        <f>'Verotuloihin perust tasaus'!N140</f>
        <v>2579735.4508707225</v>
      </c>
      <c r="N135" s="302">
        <f>SUM(Yhteenveto[[#This Row],[Valtionosuus ennen verotuloihin perustuvaa valtionosuuden tasausta]]+Yhteenveto[[#This Row],[Verotuloihin perustuva valtionosuuden tasaus]])</f>
        <v>4449615.2083448535</v>
      </c>
      <c r="O135" s="241">
        <f>Verokorvaukset!H133</f>
        <v>1673577.4653186472</v>
      </c>
      <c r="P135" s="371">
        <f>SUM(Yhteenveto[[#This Row],[Kunnan  peruspalvelujen valtionosuus ]:[Veroperustemuutoksista johtuvien veromenetysten korvaus]])</f>
        <v>6123192.6736635007</v>
      </c>
      <c r="Q135" s="34">
        <f>Kotikuntakorvaus!F137</f>
        <v>69368.710499999986</v>
      </c>
      <c r="R135" s="340">
        <f>+Yhteenveto[[#This Row],[Kunnan  peruspalvelujen valtionosuus ]]+Yhteenveto[[#This Row],[Veroperustemuutoksista johtuvien veromenetysten korvaus]]+Yhteenveto[[#This Row],[Kotikuntakorvaus, netto]]</f>
        <v>6192561.3841635007</v>
      </c>
      <c r="S135" s="11"/>
      <c r="T135"/>
    </row>
    <row r="136" spans="1:20" ht="15" x14ac:dyDescent="0.25">
      <c r="A136" s="32">
        <v>423</v>
      </c>
      <c r="B136" s="13" t="s">
        <v>141</v>
      </c>
      <c r="C136" s="15">
        <v>20732</v>
      </c>
      <c r="D136" s="15">
        <f>Ikärakenne[[#This Row],[Laskennalliset kustannukset, IKÄRAKENNE yhteensä, €]]</f>
        <v>43320174.200000003</v>
      </c>
      <c r="E136" s="15">
        <f>'Lask. kustannukset MUUT'!AD142</f>
        <v>4346431.0380872991</v>
      </c>
      <c r="F136" s="231">
        <f>Yhteenveto[[#This Row],[Ikärakenne, laskennallinen kustannus]]+Yhteenveto[[#This Row],[Muut laskennalliset kustannukset ]]</f>
        <v>47666605.238087304</v>
      </c>
      <c r="G136" s="450">
        <v>1625.87</v>
      </c>
      <c r="H136" s="17">
        <v>33707536.839999996</v>
      </c>
      <c r="I136" s="338">
        <f>Yhteenveto[[#This Row],[Laskennalliset kustannukset yhteensä]]-Yhteenveto[[#This Row],[Omarahoitusosuus, €]]</f>
        <v>13959068.398087308</v>
      </c>
      <c r="J136" s="33">
        <f>Lisäosat!U137</f>
        <v>753817.89915313537</v>
      </c>
      <c r="K136" s="34">
        <f>'Muut lis_väh'!P134</f>
        <v>661271.41941979795</v>
      </c>
      <c r="L136" s="231">
        <f>Yhteenveto[[#This Row],[Valtionosuus omarahoitusosuuden jälkeen (välisumma)]]+Yhteenveto[[#This Row],[Lisäosat yhteensä]]+Yhteenveto[[#This Row],[Valtionosuuteen tehtävät vähennykset ja lisäykset, netto]]</f>
        <v>15374157.716660241</v>
      </c>
      <c r="M136" s="34">
        <f>'Verotuloihin perust tasaus'!N141</f>
        <v>796569.61209807801</v>
      </c>
      <c r="N136" s="302">
        <f>SUM(Yhteenveto[[#This Row],[Valtionosuus ennen verotuloihin perustuvaa valtionosuuden tasausta]]+Yhteenveto[[#This Row],[Verotuloihin perustuva valtionosuuden tasaus]])</f>
        <v>16170727.328758318</v>
      </c>
      <c r="O136" s="241">
        <f>Verokorvaukset!H134</f>
        <v>1478654.1429021494</v>
      </c>
      <c r="P136" s="371">
        <f>SUM(Yhteenveto[[#This Row],[Kunnan  peruspalvelujen valtionosuus ]:[Veroperustemuutoksista johtuvien veromenetysten korvaus]])</f>
        <v>17649381.471660469</v>
      </c>
      <c r="Q136" s="34">
        <f>Kotikuntakorvaus!F138</f>
        <v>-557288.55240000016</v>
      </c>
      <c r="R136" s="340">
        <f>+Yhteenveto[[#This Row],[Kunnan  peruspalvelujen valtionosuus ]]+Yhteenveto[[#This Row],[Veroperustemuutoksista johtuvien veromenetysten korvaus]]+Yhteenveto[[#This Row],[Kotikuntakorvaus, netto]]</f>
        <v>17092092.919260468</v>
      </c>
      <c r="S136" s="11"/>
      <c r="T136"/>
    </row>
    <row r="137" spans="1:20" ht="15" x14ac:dyDescent="0.25">
      <c r="A137" s="32">
        <v>425</v>
      </c>
      <c r="B137" s="13" t="s">
        <v>142</v>
      </c>
      <c r="C137" s="15">
        <v>10116</v>
      </c>
      <c r="D137" s="15">
        <f>Ikärakenne[[#This Row],[Laskennalliset kustannukset, IKÄRAKENNE yhteensä, €]]</f>
        <v>32303818.039999999</v>
      </c>
      <c r="E137" s="15">
        <f>'Lask. kustannukset MUUT'!AD143</f>
        <v>1687568.2410596178</v>
      </c>
      <c r="F137" s="231">
        <f>Yhteenveto[[#This Row],[Ikärakenne, laskennallinen kustannus]]+Yhteenveto[[#This Row],[Muut laskennalliset kustannukset ]]</f>
        <v>33991386.281059615</v>
      </c>
      <c r="G137" s="450">
        <v>1625.87</v>
      </c>
      <c r="H137" s="17">
        <v>16447300.919999998</v>
      </c>
      <c r="I137" s="338">
        <f>Yhteenveto[[#This Row],[Laskennalliset kustannukset yhteensä]]-Yhteenveto[[#This Row],[Omarahoitusosuus, €]]</f>
        <v>17544085.361059617</v>
      </c>
      <c r="J137" s="33">
        <f>Lisäosat!U138</f>
        <v>307508.43794871611</v>
      </c>
      <c r="K137" s="34">
        <f>'Muut lis_väh'!P135</f>
        <v>-2859630.1837626696</v>
      </c>
      <c r="L137" s="231">
        <f>Yhteenveto[[#This Row],[Valtionosuus omarahoitusosuuden jälkeen (välisumma)]]+Yhteenveto[[#This Row],[Lisäosat yhteensä]]+Yhteenveto[[#This Row],[Valtionosuuteen tehtävät vähennykset ja lisäykset, netto]]</f>
        <v>14991963.615245663</v>
      </c>
      <c r="M137" s="34">
        <f>'Verotuloihin perust tasaus'!N142</f>
        <v>5120977.6722569121</v>
      </c>
      <c r="N137" s="302">
        <f>SUM(Yhteenveto[[#This Row],[Valtionosuus ennen verotuloihin perustuvaa valtionosuuden tasausta]]+Yhteenveto[[#This Row],[Verotuloihin perustuva valtionosuuden tasaus]])</f>
        <v>20112941.287502576</v>
      </c>
      <c r="O137" s="241">
        <f>Verokorvaukset!H135</f>
        <v>473332.88151650445</v>
      </c>
      <c r="P137" s="371">
        <f>SUM(Yhteenveto[[#This Row],[Kunnan  peruspalvelujen valtionosuus ]:[Veroperustemuutoksista johtuvien veromenetysten korvaus]])</f>
        <v>20586274.169019081</v>
      </c>
      <c r="Q137" s="34">
        <f>Kotikuntakorvaus!F139</f>
        <v>247140.42760000005</v>
      </c>
      <c r="R137" s="340">
        <f>+Yhteenveto[[#This Row],[Kunnan  peruspalvelujen valtionosuus ]]+Yhteenveto[[#This Row],[Veroperustemuutoksista johtuvien veromenetysten korvaus]]+Yhteenveto[[#This Row],[Kotikuntakorvaus, netto]]</f>
        <v>20833414.596619081</v>
      </c>
      <c r="S137" s="11"/>
      <c r="T137"/>
    </row>
    <row r="138" spans="1:20" ht="15" x14ac:dyDescent="0.25">
      <c r="A138" s="32">
        <v>426</v>
      </c>
      <c r="B138" s="13" t="s">
        <v>143</v>
      </c>
      <c r="C138" s="15">
        <v>11980</v>
      </c>
      <c r="D138" s="15">
        <f>Ikärakenne[[#This Row],[Laskennalliset kustannukset, IKÄRAKENNE yhteensä, €]]</f>
        <v>23117115.260000002</v>
      </c>
      <c r="E138" s="15">
        <f>'Lask. kustannukset MUUT'!AD144</f>
        <v>3656604.6832367629</v>
      </c>
      <c r="F138" s="231">
        <f>Yhteenveto[[#This Row],[Ikärakenne, laskennallinen kustannus]]+Yhteenveto[[#This Row],[Muut laskennalliset kustannukset ]]</f>
        <v>26773719.943236765</v>
      </c>
      <c r="G138" s="450">
        <v>1625.87</v>
      </c>
      <c r="H138" s="17">
        <v>19477922.599999998</v>
      </c>
      <c r="I138" s="338">
        <f>Yhteenveto[[#This Row],[Laskennalliset kustannukset yhteensä]]-Yhteenveto[[#This Row],[Omarahoitusosuus, €]]</f>
        <v>7295797.3432367668</v>
      </c>
      <c r="J138" s="33">
        <f>Lisäosat!U139</f>
        <v>380598.02117708337</v>
      </c>
      <c r="K138" s="34">
        <f>'Muut lis_väh'!P136</f>
        <v>-3694887.6363921808</v>
      </c>
      <c r="L138" s="231">
        <f>Yhteenveto[[#This Row],[Valtionosuus omarahoitusosuuden jälkeen (välisumma)]]+Yhteenveto[[#This Row],[Lisäosat yhteensä]]+Yhteenveto[[#This Row],[Valtionosuuteen tehtävät vähennykset ja lisäykset, netto]]</f>
        <v>3981507.7280216692</v>
      </c>
      <c r="M138" s="34">
        <f>'Verotuloihin perust tasaus'!N143</f>
        <v>5848274.2302042171</v>
      </c>
      <c r="N138" s="302">
        <f>SUM(Yhteenveto[[#This Row],[Valtionosuus ennen verotuloihin perustuvaa valtionosuuden tasausta]]+Yhteenveto[[#This Row],[Verotuloihin perustuva valtionosuuden tasaus]])</f>
        <v>9829781.9582258873</v>
      </c>
      <c r="O138" s="241">
        <f>Verokorvaukset!H136</f>
        <v>1197744.1598645626</v>
      </c>
      <c r="P138" s="371">
        <f>SUM(Yhteenveto[[#This Row],[Kunnan  peruspalvelujen valtionosuus ]:[Veroperustemuutoksista johtuvien veromenetysten korvaus]])</f>
        <v>11027526.118090451</v>
      </c>
      <c r="Q138" s="34">
        <f>Kotikuntakorvaus!F140</f>
        <v>-869368.01549999986</v>
      </c>
      <c r="R138" s="340">
        <f>+Yhteenveto[[#This Row],[Kunnan  peruspalvelujen valtionosuus ]]+Yhteenveto[[#This Row],[Veroperustemuutoksista johtuvien veromenetysten korvaus]]+Yhteenveto[[#This Row],[Kotikuntakorvaus, netto]]</f>
        <v>10158158.102590451</v>
      </c>
      <c r="S138" s="11"/>
      <c r="T138"/>
    </row>
    <row r="139" spans="1:20" ht="15" x14ac:dyDescent="0.25">
      <c r="A139" s="32">
        <v>430</v>
      </c>
      <c r="B139" s="13" t="s">
        <v>144</v>
      </c>
      <c r="C139" s="15">
        <v>15124</v>
      </c>
      <c r="D139" s="15">
        <f>Ikärakenne[[#This Row],[Laskennalliset kustannukset, IKÄRAKENNE yhteensä, €]]</f>
        <v>22862854.320000004</v>
      </c>
      <c r="E139" s="15">
        <f>'Lask. kustannukset MUUT'!AD145</f>
        <v>5250125.214611209</v>
      </c>
      <c r="F139" s="231">
        <f>Yhteenveto[[#This Row],[Ikärakenne, laskennallinen kustannus]]+Yhteenveto[[#This Row],[Muut laskennalliset kustannukset ]]</f>
        <v>28112979.534611214</v>
      </c>
      <c r="G139" s="450">
        <v>1625.87</v>
      </c>
      <c r="H139" s="17">
        <v>24589657.879999999</v>
      </c>
      <c r="I139" s="338">
        <f>Yhteenveto[[#This Row],[Laskennalliset kustannukset yhteensä]]-Yhteenveto[[#This Row],[Omarahoitusosuus, €]]</f>
        <v>3523321.654611215</v>
      </c>
      <c r="J139" s="33">
        <f>Lisäosat!U140</f>
        <v>495902.63625834737</v>
      </c>
      <c r="K139" s="34">
        <f>'Muut lis_väh'!P137</f>
        <v>-377477.6717183796</v>
      </c>
      <c r="L139" s="231">
        <f>Yhteenveto[[#This Row],[Valtionosuus omarahoitusosuuden jälkeen (välisumma)]]+Yhteenveto[[#This Row],[Lisäosat yhteensä]]+Yhteenveto[[#This Row],[Valtionosuuteen tehtävät vähennykset ja lisäykset, netto]]</f>
        <v>3641746.6191511829</v>
      </c>
      <c r="M139" s="34">
        <f>'Verotuloihin perust tasaus'!N144</f>
        <v>6772257.630549442</v>
      </c>
      <c r="N139" s="302">
        <f>SUM(Yhteenveto[[#This Row],[Valtionosuus ennen verotuloihin perustuvaa valtionosuuden tasausta]]+Yhteenveto[[#This Row],[Verotuloihin perustuva valtionosuuden tasaus]])</f>
        <v>10414004.249700624</v>
      </c>
      <c r="O139" s="241">
        <f>Verokorvaukset!H137</f>
        <v>2604699.0925373985</v>
      </c>
      <c r="P139" s="371">
        <f>SUM(Yhteenveto[[#This Row],[Kunnan  peruspalvelujen valtionosuus ]:[Veroperustemuutoksista johtuvien veromenetysten korvaus]])</f>
        <v>13018703.342238024</v>
      </c>
      <c r="Q139" s="34">
        <f>Kotikuntakorvaus!F141</f>
        <v>149687.57759999949</v>
      </c>
      <c r="R139" s="340">
        <f>+Yhteenveto[[#This Row],[Kunnan  peruspalvelujen valtionosuus ]]+Yhteenveto[[#This Row],[Veroperustemuutoksista johtuvien veromenetysten korvaus]]+Yhteenveto[[#This Row],[Kotikuntakorvaus, netto]]</f>
        <v>13168390.919838022</v>
      </c>
      <c r="S139" s="11"/>
      <c r="T139"/>
    </row>
    <row r="140" spans="1:20" ht="15" x14ac:dyDescent="0.25">
      <c r="A140" s="32">
        <v>433</v>
      </c>
      <c r="B140" s="13" t="s">
        <v>145</v>
      </c>
      <c r="C140" s="15">
        <v>7574</v>
      </c>
      <c r="D140" s="15">
        <f>Ikärakenne[[#This Row],[Laskennalliset kustannukset, IKÄRAKENNE yhteensä, €]]</f>
        <v>12652259.67</v>
      </c>
      <c r="E140" s="15">
        <f>'Lask. kustannukset MUUT'!AD146</f>
        <v>2118167.7580213323</v>
      </c>
      <c r="F140" s="231">
        <f>Yhteenveto[[#This Row],[Ikärakenne, laskennallinen kustannus]]+Yhteenveto[[#This Row],[Muut laskennalliset kustannukset ]]</f>
        <v>14770427.428021332</v>
      </c>
      <c r="G140" s="450">
        <v>1625.87</v>
      </c>
      <c r="H140" s="17">
        <v>12314339.379999999</v>
      </c>
      <c r="I140" s="338">
        <f>Yhteenveto[[#This Row],[Laskennalliset kustannukset yhteensä]]-Yhteenveto[[#This Row],[Omarahoitusosuus, €]]</f>
        <v>2456088.0480213333</v>
      </c>
      <c r="J140" s="33">
        <f>Lisäosat!U141</f>
        <v>224569.98732303997</v>
      </c>
      <c r="K140" s="34">
        <f>'Muut lis_väh'!P138</f>
        <v>-679484.75527355692</v>
      </c>
      <c r="L140" s="231">
        <f>Yhteenveto[[#This Row],[Valtionosuus omarahoitusosuuden jälkeen (välisumma)]]+Yhteenveto[[#This Row],[Lisäosat yhteensä]]+Yhteenveto[[#This Row],[Valtionosuuteen tehtävät vähennykset ja lisäykset, netto]]</f>
        <v>2001173.2800708166</v>
      </c>
      <c r="M140" s="34">
        <f>'Verotuloihin perust tasaus'!N145</f>
        <v>2191498.8923755065</v>
      </c>
      <c r="N140" s="302">
        <f>SUM(Yhteenveto[[#This Row],[Valtionosuus ennen verotuloihin perustuvaa valtionosuuden tasausta]]+Yhteenveto[[#This Row],[Verotuloihin perustuva valtionosuuden tasaus]])</f>
        <v>4192672.1724463231</v>
      </c>
      <c r="O140" s="241">
        <f>Verokorvaukset!H138</f>
        <v>1003323.682440712</v>
      </c>
      <c r="P140" s="371">
        <f>SUM(Yhteenveto[[#This Row],[Kunnan  peruspalvelujen valtionosuus ]:[Veroperustemuutoksista johtuvien veromenetysten korvaus]])</f>
        <v>5195995.8548870347</v>
      </c>
      <c r="Q140" s="34">
        <f>Kotikuntakorvaus!F142</f>
        <v>125802.77000000002</v>
      </c>
      <c r="R140" s="340">
        <f>+Yhteenveto[[#This Row],[Kunnan  peruspalvelujen valtionosuus ]]+Yhteenveto[[#This Row],[Veroperustemuutoksista johtuvien veromenetysten korvaus]]+Yhteenveto[[#This Row],[Kotikuntakorvaus, netto]]</f>
        <v>5321798.6248870343</v>
      </c>
      <c r="S140" s="11"/>
      <c r="T140"/>
    </row>
    <row r="141" spans="1:20" ht="15" x14ac:dyDescent="0.25">
      <c r="A141" s="32">
        <v>434</v>
      </c>
      <c r="B141" s="13" t="s">
        <v>146</v>
      </c>
      <c r="C141" s="15">
        <v>14196</v>
      </c>
      <c r="D141" s="15">
        <f>Ikärakenne[[#This Row],[Laskennalliset kustannukset, IKÄRAKENNE yhteensä, €]]</f>
        <v>21225017.120000001</v>
      </c>
      <c r="E141" s="15">
        <f>'Lask. kustannukset MUUT'!AD147</f>
        <v>7239663.7522865897</v>
      </c>
      <c r="F141" s="231">
        <f>Yhteenveto[[#This Row],[Ikärakenne, laskennallinen kustannus]]+Yhteenveto[[#This Row],[Muut laskennalliset kustannukset ]]</f>
        <v>28464680.872286592</v>
      </c>
      <c r="G141" s="450">
        <v>1625.87</v>
      </c>
      <c r="H141" s="17">
        <v>23080850.52</v>
      </c>
      <c r="I141" s="338">
        <f>Yhteenveto[[#This Row],[Laskennalliset kustannukset yhteensä]]-Yhteenveto[[#This Row],[Omarahoitusosuus, €]]</f>
        <v>5383830.3522865921</v>
      </c>
      <c r="J141" s="33">
        <f>Lisäosat!U142</f>
        <v>465519.9608008737</v>
      </c>
      <c r="K141" s="34">
        <f>'Muut lis_väh'!P139</f>
        <v>979425.85097837832</v>
      </c>
      <c r="L141" s="231">
        <f>Yhteenveto[[#This Row],[Valtionosuus omarahoitusosuuden jälkeen (välisumma)]]+Yhteenveto[[#This Row],[Lisäosat yhteensä]]+Yhteenveto[[#This Row],[Valtionosuuteen tehtävät vähennykset ja lisäykset, netto]]</f>
        <v>6828776.1640658444</v>
      </c>
      <c r="M141" s="34">
        <f>'Verotuloihin perust tasaus'!N146</f>
        <v>-248701.01245726171</v>
      </c>
      <c r="N141" s="302">
        <f>SUM(Yhteenveto[[#This Row],[Valtionosuus ennen verotuloihin perustuvaa valtionosuuden tasausta]]+Yhteenveto[[#This Row],[Verotuloihin perustuva valtionosuuden tasaus]])</f>
        <v>6580075.1516085826</v>
      </c>
      <c r="O141" s="241">
        <f>Verokorvaukset!H139</f>
        <v>1985838.6964242444</v>
      </c>
      <c r="P141" s="371">
        <f>SUM(Yhteenveto[[#This Row],[Kunnan  peruspalvelujen valtionosuus ]:[Veroperustemuutoksista johtuvien veromenetysten korvaus]])</f>
        <v>8565913.8480328266</v>
      </c>
      <c r="Q141" s="34">
        <f>Kotikuntakorvaus!F143</f>
        <v>1052490.7800000003</v>
      </c>
      <c r="R141" s="340">
        <f>+Yhteenveto[[#This Row],[Kunnan  peruspalvelujen valtionosuus ]]+Yhteenveto[[#This Row],[Veroperustemuutoksista johtuvien veromenetysten korvaus]]+Yhteenveto[[#This Row],[Kotikuntakorvaus, netto]]</f>
        <v>9618404.6280328259</v>
      </c>
      <c r="S141" s="11"/>
      <c r="T141"/>
    </row>
    <row r="142" spans="1:20" ht="15" x14ac:dyDescent="0.25">
      <c r="A142" s="32">
        <v>435</v>
      </c>
      <c r="B142" s="13" t="s">
        <v>147</v>
      </c>
      <c r="C142" s="15">
        <v>695</v>
      </c>
      <c r="D142" s="15">
        <f>Ikärakenne[[#This Row],[Laskennalliset kustannukset, IKÄRAKENNE yhteensä, €]]</f>
        <v>778005.56</v>
      </c>
      <c r="E142" s="15">
        <f>'Lask. kustannukset MUUT'!AD148</f>
        <v>400814.47546981566</v>
      </c>
      <c r="F142" s="231">
        <f>Yhteenveto[[#This Row],[Ikärakenne, laskennallinen kustannus]]+Yhteenveto[[#This Row],[Muut laskennalliset kustannukset ]]</f>
        <v>1178820.0354698156</v>
      </c>
      <c r="G142" s="450">
        <v>1625.87</v>
      </c>
      <c r="H142" s="17">
        <v>1129979.6499999999</v>
      </c>
      <c r="I142" s="338">
        <f>Yhteenveto[[#This Row],[Laskennalliset kustannukset yhteensä]]-Yhteenveto[[#This Row],[Omarahoitusosuus, €]]</f>
        <v>48840.385469815694</v>
      </c>
      <c r="J142" s="33">
        <f>Lisäosat!U143</f>
        <v>237592.98857319361</v>
      </c>
      <c r="K142" s="34">
        <f>'Muut lis_väh'!P140</f>
        <v>683151.21749522828</v>
      </c>
      <c r="L142" s="231">
        <f>Yhteenveto[[#This Row],[Valtionosuus omarahoitusosuuden jälkeen (välisumma)]]+Yhteenveto[[#This Row],[Lisäosat yhteensä]]+Yhteenveto[[#This Row],[Valtionosuuteen tehtävät vähennykset ja lisäykset, netto]]</f>
        <v>969584.59153823764</v>
      </c>
      <c r="M142" s="34">
        <f>'Verotuloihin perust tasaus'!N147</f>
        <v>-2284.6825330860438</v>
      </c>
      <c r="N142" s="302">
        <f>SUM(Yhteenveto[[#This Row],[Valtionosuus ennen verotuloihin perustuvaa valtionosuuden tasausta]]+Yhteenveto[[#This Row],[Verotuloihin perustuva valtionosuuden tasaus]])</f>
        <v>967299.9090051516</v>
      </c>
      <c r="O142" s="241">
        <f>Verokorvaukset!H140</f>
        <v>138336.00115504637</v>
      </c>
      <c r="P142" s="371">
        <f>SUM(Yhteenveto[[#This Row],[Kunnan  peruspalvelujen valtionosuus ]:[Veroperustemuutoksista johtuvien veromenetysten korvaus]])</f>
        <v>1105635.9101601979</v>
      </c>
      <c r="Q142" s="34">
        <f>Kotikuntakorvaus!F144</f>
        <v>-217940.01000000004</v>
      </c>
      <c r="R142" s="340">
        <f>+Yhteenveto[[#This Row],[Kunnan  peruspalvelujen valtionosuus ]]+Yhteenveto[[#This Row],[Veroperustemuutoksista johtuvien veromenetysten korvaus]]+Yhteenveto[[#This Row],[Kotikuntakorvaus, netto]]</f>
        <v>887695.90016019787</v>
      </c>
      <c r="S142" s="11"/>
      <c r="T142"/>
    </row>
    <row r="143" spans="1:20" ht="15" x14ac:dyDescent="0.25">
      <c r="A143" s="32">
        <v>436</v>
      </c>
      <c r="B143" s="13" t="s">
        <v>148</v>
      </c>
      <c r="C143" s="15">
        <v>2018</v>
      </c>
      <c r="D143" s="15">
        <f>Ikärakenne[[#This Row],[Laskennalliset kustannukset, IKÄRAKENNE yhteensä, €]]</f>
        <v>5439182.0099999998</v>
      </c>
      <c r="E143" s="15">
        <f>'Lask. kustannukset MUUT'!AD149</f>
        <v>597423.19016067218</v>
      </c>
      <c r="F143" s="231">
        <f>Yhteenveto[[#This Row],[Ikärakenne, laskennallinen kustannus]]+Yhteenveto[[#This Row],[Muut laskennalliset kustannukset ]]</f>
        <v>6036605.200160672</v>
      </c>
      <c r="G143" s="450">
        <v>1625.87</v>
      </c>
      <c r="H143" s="17">
        <v>3281005.6599999997</v>
      </c>
      <c r="I143" s="338">
        <f>Yhteenveto[[#This Row],[Laskennalliset kustannukset yhteensä]]-Yhteenveto[[#This Row],[Omarahoitusosuus, €]]</f>
        <v>2755599.5401606723</v>
      </c>
      <c r="J143" s="33">
        <f>Lisäosat!U144</f>
        <v>67777.350609178204</v>
      </c>
      <c r="K143" s="34">
        <f>'Muut lis_väh'!P141</f>
        <v>-473171.82438193914</v>
      </c>
      <c r="L143" s="231">
        <f>Yhteenveto[[#This Row],[Valtionosuus omarahoitusosuuden jälkeen (välisumma)]]+Yhteenveto[[#This Row],[Lisäosat yhteensä]]+Yhteenveto[[#This Row],[Valtionosuuteen tehtävät vähennykset ja lisäykset, netto]]</f>
        <v>2350205.0663879113</v>
      </c>
      <c r="M143" s="34">
        <f>'Verotuloihin perust tasaus'!N148</f>
        <v>1409874.608004781</v>
      </c>
      <c r="N143" s="302">
        <f>SUM(Yhteenveto[[#This Row],[Valtionosuus ennen verotuloihin perustuvaa valtionosuuden tasausta]]+Yhteenveto[[#This Row],[Verotuloihin perustuva valtionosuuden tasaus]])</f>
        <v>3760079.6743926923</v>
      </c>
      <c r="O143" s="241">
        <f>Verokorvaukset!H141</f>
        <v>233169.27356805155</v>
      </c>
      <c r="P143" s="371">
        <f>SUM(Yhteenveto[[#This Row],[Kunnan  peruspalvelujen valtionosuus ]:[Veroperustemuutoksista johtuvien veromenetysten korvaus]])</f>
        <v>3993248.9479607437</v>
      </c>
      <c r="Q143" s="34">
        <f>Kotikuntakorvaus!F145</f>
        <v>64637.81759999998</v>
      </c>
      <c r="R143" s="340">
        <f>+Yhteenveto[[#This Row],[Kunnan  peruspalvelujen valtionosuus ]]+Yhteenveto[[#This Row],[Veroperustemuutoksista johtuvien veromenetysten korvaus]]+Yhteenveto[[#This Row],[Kotikuntakorvaus, netto]]</f>
        <v>4057886.7655607439</v>
      </c>
      <c r="S143" s="11"/>
      <c r="T143"/>
    </row>
    <row r="144" spans="1:20" ht="15" x14ac:dyDescent="0.25">
      <c r="A144" s="32">
        <v>440</v>
      </c>
      <c r="B144" s="13" t="s">
        <v>149</v>
      </c>
      <c r="C144" s="15">
        <v>5955</v>
      </c>
      <c r="D144" s="15">
        <f>Ikärakenne[[#This Row],[Laskennalliset kustannukset, IKÄRAKENNE yhteensä, €]]</f>
        <v>19266176.960000001</v>
      </c>
      <c r="E144" s="15">
        <f>'Lask. kustannukset MUUT'!AD150</f>
        <v>3439452.3039012328</v>
      </c>
      <c r="F144" s="231">
        <f>Yhteenveto[[#This Row],[Ikärakenne, laskennallinen kustannus]]+Yhteenveto[[#This Row],[Muut laskennalliset kustannukset ]]</f>
        <v>22705629.263901234</v>
      </c>
      <c r="G144" s="450">
        <v>1625.87</v>
      </c>
      <c r="H144" s="17">
        <v>9682055.8499999996</v>
      </c>
      <c r="I144" s="338">
        <f>Yhteenveto[[#This Row],[Laskennalliset kustannukset yhteensä]]-Yhteenveto[[#This Row],[Omarahoitusosuus, €]]</f>
        <v>13023573.413901234</v>
      </c>
      <c r="J144" s="33">
        <f>Lisäosat!U145</f>
        <v>261686.94086641498</v>
      </c>
      <c r="K144" s="34">
        <f>'Muut lis_väh'!P142</f>
        <v>-2746689.5535509479</v>
      </c>
      <c r="L144" s="231">
        <f>Yhteenveto[[#This Row],[Valtionosuus omarahoitusosuuden jälkeen (välisumma)]]+Yhteenveto[[#This Row],[Lisäosat yhteensä]]+Yhteenveto[[#This Row],[Valtionosuuteen tehtävät vähennykset ja lisäykset, netto]]</f>
        <v>10538570.801216701</v>
      </c>
      <c r="M144" s="34">
        <f>'Verotuloihin perust tasaus'!N149</f>
        <v>3161460.9008287746</v>
      </c>
      <c r="N144" s="302">
        <f>SUM(Yhteenveto[[#This Row],[Valtionosuus ennen verotuloihin perustuvaa valtionosuuden tasausta]]+Yhteenveto[[#This Row],[Verotuloihin perustuva valtionosuuden tasaus]])</f>
        <v>13700031.702045476</v>
      </c>
      <c r="O144" s="241">
        <f>Verokorvaukset!H142</f>
        <v>441020.359686265</v>
      </c>
      <c r="P144" s="371">
        <f>SUM(Yhteenveto[[#This Row],[Kunnan  peruspalvelujen valtionosuus ]:[Veroperustemuutoksista johtuvien veromenetysten korvaus]])</f>
        <v>14141052.061731741</v>
      </c>
      <c r="Q144" s="34">
        <f>Kotikuntakorvaus!F146</f>
        <v>-38981.140000000014</v>
      </c>
      <c r="R144" s="340">
        <f>+Yhteenveto[[#This Row],[Kunnan  peruspalvelujen valtionosuus ]]+Yhteenveto[[#This Row],[Veroperustemuutoksista johtuvien veromenetysten korvaus]]+Yhteenveto[[#This Row],[Kotikuntakorvaus, netto]]</f>
        <v>14102070.92173174</v>
      </c>
      <c r="S144" s="11"/>
      <c r="T144"/>
    </row>
    <row r="145" spans="1:20" ht="15" x14ac:dyDescent="0.25">
      <c r="A145" s="32">
        <v>441</v>
      </c>
      <c r="B145" s="13" t="s">
        <v>150</v>
      </c>
      <c r="C145" s="15">
        <v>4304</v>
      </c>
      <c r="D145" s="15">
        <f>Ikärakenne[[#This Row],[Laskennalliset kustannukset, IKÄRAKENNE yhteensä, €]]</f>
        <v>5869415.3099999996</v>
      </c>
      <c r="E145" s="15">
        <f>'Lask. kustannukset MUUT'!AD151</f>
        <v>1860396.2821143635</v>
      </c>
      <c r="F145" s="231">
        <f>Yhteenveto[[#This Row],[Ikärakenne, laskennallinen kustannus]]+Yhteenveto[[#This Row],[Muut laskennalliset kustannukset ]]</f>
        <v>7729811.5921143629</v>
      </c>
      <c r="G145" s="450">
        <v>1625.87</v>
      </c>
      <c r="H145" s="17">
        <v>6997744.4799999995</v>
      </c>
      <c r="I145" s="338">
        <f>Yhteenveto[[#This Row],[Laskennalliset kustannukset yhteensä]]-Yhteenveto[[#This Row],[Omarahoitusosuus, €]]</f>
        <v>732067.11211436335</v>
      </c>
      <c r="J145" s="33">
        <f>Lisäosat!U146</f>
        <v>316477.81864676351</v>
      </c>
      <c r="K145" s="34">
        <f>'Muut lis_väh'!P143</f>
        <v>-1269071.5520488066</v>
      </c>
      <c r="L145" s="231">
        <f>Yhteenveto[[#This Row],[Valtionosuus omarahoitusosuuden jälkeen (välisumma)]]+Yhteenveto[[#This Row],[Lisäosat yhteensä]]+Yhteenveto[[#This Row],[Valtionosuuteen tehtävät vähennykset ja lisäykset, netto]]</f>
        <v>-220526.62128767977</v>
      </c>
      <c r="M145" s="34">
        <f>'Verotuloihin perust tasaus'!N150</f>
        <v>1550845.9117881376</v>
      </c>
      <c r="N145" s="302">
        <f>SUM(Yhteenveto[[#This Row],[Valtionosuus ennen verotuloihin perustuvaa valtionosuuden tasausta]]+Yhteenveto[[#This Row],[Verotuloihin perustuva valtionosuuden tasaus]])</f>
        <v>1330319.2905004579</v>
      </c>
      <c r="O145" s="241">
        <f>Verokorvaukset!H143</f>
        <v>674630.0372841676</v>
      </c>
      <c r="P145" s="371">
        <f>SUM(Yhteenveto[[#This Row],[Kunnan  peruspalvelujen valtionosuus ]:[Veroperustemuutoksista johtuvien veromenetysten korvaus]])</f>
        <v>2004949.3277846253</v>
      </c>
      <c r="Q145" s="34">
        <f>Kotikuntakorvaus!F147</f>
        <v>-76190.41</v>
      </c>
      <c r="R145" s="340">
        <f>+Yhteenveto[[#This Row],[Kunnan  peruspalvelujen valtionosuus ]]+Yhteenveto[[#This Row],[Veroperustemuutoksista johtuvien veromenetysten korvaus]]+Yhteenveto[[#This Row],[Kotikuntakorvaus, netto]]</f>
        <v>1928758.9177846254</v>
      </c>
      <c r="S145" s="11"/>
      <c r="T145"/>
    </row>
    <row r="146" spans="1:20" ht="15" x14ac:dyDescent="0.25">
      <c r="A146" s="32">
        <v>444</v>
      </c>
      <c r="B146" s="13" t="s">
        <v>151</v>
      </c>
      <c r="C146" s="15">
        <v>45435</v>
      </c>
      <c r="D146" s="15">
        <f>Ikärakenne[[#This Row],[Laskennalliset kustannukset, IKÄRAKENNE yhteensä, €]]</f>
        <v>75673234.530000001</v>
      </c>
      <c r="E146" s="15">
        <f>'Lask. kustannukset MUUT'!AD152</f>
        <v>16651368.067493765</v>
      </c>
      <c r="F146" s="231">
        <f>Yhteenveto[[#This Row],[Ikärakenne, laskennallinen kustannus]]+Yhteenveto[[#This Row],[Muut laskennalliset kustannukset ]]</f>
        <v>92324602.597493768</v>
      </c>
      <c r="G146" s="450">
        <v>1625.87</v>
      </c>
      <c r="H146" s="17">
        <v>73871403.449999988</v>
      </c>
      <c r="I146" s="338">
        <f>Yhteenveto[[#This Row],[Laskennalliset kustannukset yhteensä]]-Yhteenveto[[#This Row],[Omarahoitusosuus, €]]</f>
        <v>18453199.14749378</v>
      </c>
      <c r="J146" s="33">
        <f>Lisäosat!U147</f>
        <v>1472653.9176910666</v>
      </c>
      <c r="K146" s="34">
        <f>'Muut lis_väh'!P144</f>
        <v>-1446399.0541038904</v>
      </c>
      <c r="L146" s="231">
        <f>Yhteenveto[[#This Row],[Valtionosuus omarahoitusosuuden jälkeen (välisumma)]]+Yhteenveto[[#This Row],[Lisäosat yhteensä]]+Yhteenveto[[#This Row],[Valtionosuuteen tehtävät vähennykset ja lisäykset, netto]]</f>
        <v>18479454.011080958</v>
      </c>
      <c r="M146" s="34">
        <f>'Verotuloihin perust tasaus'!N151</f>
        <v>6387925.033864093</v>
      </c>
      <c r="N146" s="302">
        <f>SUM(Yhteenveto[[#This Row],[Valtionosuus ennen verotuloihin perustuvaa valtionosuuden tasausta]]+Yhteenveto[[#This Row],[Verotuloihin perustuva valtionosuuden tasaus]])</f>
        <v>24867379.04494505</v>
      </c>
      <c r="O146" s="241">
        <f>Verokorvaukset!H144</f>
        <v>4762090.9663583152</v>
      </c>
      <c r="P146" s="371">
        <f>SUM(Yhteenveto[[#This Row],[Kunnan  peruspalvelujen valtionosuus ]:[Veroperustemuutoksista johtuvien veromenetysten korvaus]])</f>
        <v>29629470.011303365</v>
      </c>
      <c r="Q146" s="34">
        <f>Kotikuntakorvaus!F148</f>
        <v>2826274.3995999997</v>
      </c>
      <c r="R146" s="340">
        <f>+Yhteenveto[[#This Row],[Kunnan  peruspalvelujen valtionosuus ]]+Yhteenveto[[#This Row],[Veroperustemuutoksista johtuvien veromenetysten korvaus]]+Yhteenveto[[#This Row],[Kotikuntakorvaus, netto]]</f>
        <v>32455744.410903364</v>
      </c>
      <c r="S146" s="11"/>
      <c r="T146"/>
    </row>
    <row r="147" spans="1:20" ht="15" x14ac:dyDescent="0.25">
      <c r="A147" s="32">
        <v>445</v>
      </c>
      <c r="B147" s="13" t="s">
        <v>152</v>
      </c>
      <c r="C147" s="15">
        <v>14712</v>
      </c>
      <c r="D147" s="15">
        <f>Ikärakenne[[#This Row],[Laskennalliset kustannukset, IKÄRAKENNE yhteensä, €]]</f>
        <v>23942270.52</v>
      </c>
      <c r="E147" s="15">
        <f>'Lask. kustannukset MUUT'!AD153</f>
        <v>13325447.043675251</v>
      </c>
      <c r="F147" s="231">
        <f>Yhteenveto[[#This Row],[Ikärakenne, laskennallinen kustannus]]+Yhteenveto[[#This Row],[Muut laskennalliset kustannukset ]]</f>
        <v>37267717.563675255</v>
      </c>
      <c r="G147" s="450">
        <v>1625.87</v>
      </c>
      <c r="H147" s="17">
        <v>23919799.439999998</v>
      </c>
      <c r="I147" s="338">
        <f>Yhteenveto[[#This Row],[Laskennalliset kustannukset yhteensä]]-Yhteenveto[[#This Row],[Omarahoitusosuus, €]]</f>
        <v>13347918.123675257</v>
      </c>
      <c r="J147" s="33">
        <f>Lisäosat!U148</f>
        <v>465176.93338588986</v>
      </c>
      <c r="K147" s="34">
        <f>'Muut lis_väh'!P145</f>
        <v>-6082105.8419499267</v>
      </c>
      <c r="L147" s="231">
        <f>Yhteenveto[[#This Row],[Valtionosuus omarahoitusosuuden jälkeen (välisumma)]]+Yhteenveto[[#This Row],[Lisäosat yhteensä]]+Yhteenveto[[#This Row],[Valtionosuuteen tehtävät vähennykset ja lisäykset, netto]]</f>
        <v>7730989.2151112203</v>
      </c>
      <c r="M147" s="34">
        <f>'Verotuloihin perust tasaus'!N152</f>
        <v>-93307.675805391656</v>
      </c>
      <c r="N147" s="302">
        <f>SUM(Yhteenveto[[#This Row],[Valtionosuus ennen verotuloihin perustuvaa valtionosuuden tasausta]]+Yhteenveto[[#This Row],[Verotuloihin perustuva valtionosuuden tasaus]])</f>
        <v>7637681.5393058285</v>
      </c>
      <c r="O147" s="241">
        <f>Verokorvaukset!H145</f>
        <v>1684333.7141032771</v>
      </c>
      <c r="P147" s="371">
        <f>SUM(Yhteenveto[[#This Row],[Kunnan  peruspalvelujen valtionosuus ]:[Veroperustemuutoksista johtuvien veromenetysten korvaus]])</f>
        <v>9322015.2534091063</v>
      </c>
      <c r="Q147" s="34">
        <f>Kotikuntakorvaus!F149</f>
        <v>249922.26350000006</v>
      </c>
      <c r="R147" s="340">
        <f>+Yhteenveto[[#This Row],[Kunnan  peruspalvelujen valtionosuus ]]+Yhteenveto[[#This Row],[Veroperustemuutoksista johtuvien veromenetysten korvaus]]+Yhteenveto[[#This Row],[Kotikuntakorvaus, netto]]</f>
        <v>9571937.5169091057</v>
      </c>
      <c r="S147" s="11"/>
      <c r="T147"/>
    </row>
    <row r="148" spans="1:20" ht="15" x14ac:dyDescent="0.25">
      <c r="A148" s="32">
        <v>475</v>
      </c>
      <c r="B148" s="13" t="s">
        <v>153</v>
      </c>
      <c r="C148" s="15">
        <v>5392</v>
      </c>
      <c r="D148" s="15">
        <f>Ikärakenne[[#This Row],[Laskennalliset kustannukset, IKÄRAKENNE yhteensä, €]]</f>
        <v>9149039.6900000013</v>
      </c>
      <c r="E148" s="15">
        <f>'Lask. kustannukset MUUT'!AD154</f>
        <v>5624540.152188885</v>
      </c>
      <c r="F148" s="231">
        <f>Yhteenveto[[#This Row],[Ikärakenne, laskennallinen kustannus]]+Yhteenveto[[#This Row],[Muut laskennalliset kustannukset ]]</f>
        <v>14773579.842188887</v>
      </c>
      <c r="G148" s="450">
        <v>1625.87</v>
      </c>
      <c r="H148" s="17">
        <v>8766691.0399999991</v>
      </c>
      <c r="I148" s="338">
        <f>Yhteenveto[[#This Row],[Laskennalliset kustannukset yhteensä]]-Yhteenveto[[#This Row],[Omarahoitusosuus, €]]</f>
        <v>6006888.8021888882</v>
      </c>
      <c r="J148" s="33">
        <f>Lisäosat!U149</f>
        <v>203588.32988014465</v>
      </c>
      <c r="K148" s="34">
        <f>'Muut lis_väh'!P146</f>
        <v>-2662139.4241662803</v>
      </c>
      <c r="L148" s="231">
        <f>Yhteenveto[[#This Row],[Valtionosuus omarahoitusosuuden jälkeen (välisumma)]]+Yhteenveto[[#This Row],[Lisäosat yhteensä]]+Yhteenveto[[#This Row],[Valtionosuuteen tehtävät vähennykset ja lisäykset, netto]]</f>
        <v>3548337.7079027523</v>
      </c>
      <c r="M148" s="34">
        <f>'Verotuloihin perust tasaus'!N153</f>
        <v>1697815.4746430528</v>
      </c>
      <c r="N148" s="302">
        <f>SUM(Yhteenveto[[#This Row],[Valtionosuus ennen verotuloihin perustuvaa valtionosuuden tasausta]]+Yhteenveto[[#This Row],[Verotuloihin perustuva valtionosuuden tasaus]])</f>
        <v>5246153.1825458053</v>
      </c>
      <c r="O148" s="241">
        <f>Verokorvaukset!H146</f>
        <v>791494.19391937822</v>
      </c>
      <c r="P148" s="371">
        <f>SUM(Yhteenveto[[#This Row],[Kunnan  peruspalvelujen valtionosuus ]:[Veroperustemuutoksista johtuvien veromenetysten korvaus]])</f>
        <v>6037647.3764651837</v>
      </c>
      <c r="Q148" s="34">
        <f>Kotikuntakorvaus!F150</f>
        <v>843498.71349999995</v>
      </c>
      <c r="R148" s="340">
        <f>+Yhteenveto[[#This Row],[Kunnan  peruspalvelujen valtionosuus ]]+Yhteenveto[[#This Row],[Veroperustemuutoksista johtuvien veromenetysten korvaus]]+Yhteenveto[[#This Row],[Kotikuntakorvaus, netto]]</f>
        <v>6881146.0899651833</v>
      </c>
      <c r="S148" s="11"/>
      <c r="T148"/>
    </row>
    <row r="149" spans="1:20" ht="15" x14ac:dyDescent="0.25">
      <c r="A149" s="32">
        <v>480</v>
      </c>
      <c r="B149" s="13" t="s">
        <v>154</v>
      </c>
      <c r="C149" s="15">
        <v>1890</v>
      </c>
      <c r="D149" s="15">
        <f>Ikärakenne[[#This Row],[Laskennalliset kustannukset, IKÄRAKENNE yhteensä, €]]</f>
        <v>3175368.76</v>
      </c>
      <c r="E149" s="15">
        <f>'Lask. kustannukset MUUT'!AD155</f>
        <v>581424.78683153959</v>
      </c>
      <c r="F149" s="231">
        <f>Yhteenveto[[#This Row],[Ikärakenne, laskennallinen kustannus]]+Yhteenveto[[#This Row],[Muut laskennalliset kustannukset ]]</f>
        <v>3756793.5468315394</v>
      </c>
      <c r="G149" s="450">
        <v>1625.87</v>
      </c>
      <c r="H149" s="17">
        <v>3072894.3</v>
      </c>
      <c r="I149" s="338">
        <f>Yhteenveto[[#This Row],[Laskennalliset kustannukset yhteensä]]-Yhteenveto[[#This Row],[Omarahoitusosuus, €]]</f>
        <v>683899.24683153955</v>
      </c>
      <c r="J149" s="33">
        <f>Lisäosat!U150</f>
        <v>54387.565955271741</v>
      </c>
      <c r="K149" s="34">
        <f>'Muut lis_väh'!P147</f>
        <v>-55527.16364170982</v>
      </c>
      <c r="L149" s="231">
        <f>Yhteenveto[[#This Row],[Valtionosuus omarahoitusosuuden jälkeen (välisumma)]]+Yhteenveto[[#This Row],[Lisäosat yhteensä]]+Yhteenveto[[#This Row],[Valtionosuuteen tehtävät vähennykset ja lisäykset, netto]]</f>
        <v>682759.64914510143</v>
      </c>
      <c r="M149" s="34">
        <f>'Verotuloihin perust tasaus'!N154</f>
        <v>1094540.2411203519</v>
      </c>
      <c r="N149" s="302">
        <f>SUM(Yhteenveto[[#This Row],[Valtionosuus ennen verotuloihin perustuvaa valtionosuuden tasausta]]+Yhteenveto[[#This Row],[Verotuloihin perustuva valtionosuuden tasaus]])</f>
        <v>1777299.8902654534</v>
      </c>
      <c r="O149" s="241">
        <f>Verokorvaukset!H147</f>
        <v>361031.5687588781</v>
      </c>
      <c r="P149" s="371">
        <f>SUM(Yhteenveto[[#This Row],[Kunnan  peruspalvelujen valtionosuus ]:[Veroperustemuutoksista johtuvien veromenetysten korvaus]])</f>
        <v>2138331.4590243315</v>
      </c>
      <c r="Q149" s="34">
        <f>Kotikuntakorvaus!F151</f>
        <v>-873354.723</v>
      </c>
      <c r="R149" s="340">
        <f>+Yhteenveto[[#This Row],[Kunnan  peruspalvelujen valtionosuus ]]+Yhteenveto[[#This Row],[Veroperustemuutoksista johtuvien veromenetysten korvaus]]+Yhteenveto[[#This Row],[Kotikuntakorvaus, netto]]</f>
        <v>1264976.7360243315</v>
      </c>
      <c r="S149" s="11"/>
      <c r="T149"/>
    </row>
    <row r="150" spans="1:20" ht="15" x14ac:dyDescent="0.25">
      <c r="A150" s="32">
        <v>481</v>
      </c>
      <c r="B150" s="13" t="s">
        <v>155</v>
      </c>
      <c r="C150" s="15">
        <v>9612</v>
      </c>
      <c r="D150" s="15">
        <f>Ikärakenne[[#This Row],[Laskennalliset kustannukset, IKÄRAKENNE yhteensä, €]]</f>
        <v>20059089.07</v>
      </c>
      <c r="E150" s="15">
        <f>'Lask. kustannukset MUUT'!AD156</f>
        <v>1646895.4671963067</v>
      </c>
      <c r="F150" s="231">
        <f>Yhteenveto[[#This Row],[Ikärakenne, laskennallinen kustannus]]+Yhteenveto[[#This Row],[Muut laskennalliset kustannukset ]]</f>
        <v>21705984.537196308</v>
      </c>
      <c r="G150" s="450">
        <v>1625.87</v>
      </c>
      <c r="H150" s="17">
        <v>15627862.439999999</v>
      </c>
      <c r="I150" s="338">
        <f>Yhteenveto[[#This Row],[Laskennalliset kustannukset yhteensä]]-Yhteenveto[[#This Row],[Omarahoitusosuus, €]]</f>
        <v>6078122.0971963089</v>
      </c>
      <c r="J150" s="33">
        <f>Lisäosat!U151</f>
        <v>318075.04634980636</v>
      </c>
      <c r="K150" s="34">
        <f>'Muut lis_väh'!P148</f>
        <v>-572290.5632371325</v>
      </c>
      <c r="L150" s="231">
        <f>Yhteenveto[[#This Row],[Valtionosuus omarahoitusosuuden jälkeen (välisumma)]]+Yhteenveto[[#This Row],[Lisäosat yhteensä]]+Yhteenveto[[#This Row],[Valtionosuuteen tehtävät vähennykset ja lisäykset, netto]]</f>
        <v>5823906.5803089831</v>
      </c>
      <c r="M150" s="34">
        <f>'Verotuloihin perust tasaus'!N155</f>
        <v>1029006.4551116319</v>
      </c>
      <c r="N150" s="302">
        <f>SUM(Yhteenveto[[#This Row],[Valtionosuus ennen verotuloihin perustuvaa valtionosuuden tasausta]]+Yhteenveto[[#This Row],[Verotuloihin perustuva valtionosuuden tasaus]])</f>
        <v>6852913.0354206152</v>
      </c>
      <c r="O150" s="241">
        <f>Verokorvaukset!H148</f>
        <v>582997.14889289089</v>
      </c>
      <c r="P150" s="371">
        <f>SUM(Yhteenveto[[#This Row],[Kunnan  peruspalvelujen valtionosuus ]:[Veroperustemuutoksista johtuvien veromenetysten korvaus]])</f>
        <v>7435910.1843135059</v>
      </c>
      <c r="Q150" s="34">
        <f>Kotikuntakorvaus!F152</f>
        <v>-292535.73699999996</v>
      </c>
      <c r="R150" s="340">
        <f>+Yhteenveto[[#This Row],[Kunnan  peruspalvelujen valtionosuus ]]+Yhteenveto[[#This Row],[Veroperustemuutoksista johtuvien veromenetysten korvaus]]+Yhteenveto[[#This Row],[Kotikuntakorvaus, netto]]</f>
        <v>7143374.4473135062</v>
      </c>
      <c r="S150" s="11"/>
      <c r="T150"/>
    </row>
    <row r="151" spans="1:20" ht="15" x14ac:dyDescent="0.25">
      <c r="A151" s="32">
        <v>483</v>
      </c>
      <c r="B151" s="13" t="s">
        <v>156</v>
      </c>
      <c r="C151" s="15">
        <v>1031</v>
      </c>
      <c r="D151" s="15">
        <f>Ikärakenne[[#This Row],[Laskennalliset kustannukset, IKÄRAKENNE yhteensä, €]]</f>
        <v>2744487.4800000004</v>
      </c>
      <c r="E151" s="15">
        <f>'Lask. kustannukset MUUT'!AD157</f>
        <v>324420.94669478689</v>
      </c>
      <c r="F151" s="231">
        <f>Yhteenveto[[#This Row],[Ikärakenne, laskennallinen kustannus]]+Yhteenveto[[#This Row],[Muut laskennalliset kustannukset ]]</f>
        <v>3068908.4266947871</v>
      </c>
      <c r="G151" s="450">
        <v>1625.87</v>
      </c>
      <c r="H151" s="17">
        <v>1676271.97</v>
      </c>
      <c r="I151" s="338">
        <f>Yhteenveto[[#This Row],[Laskennalliset kustannukset yhteensä]]-Yhteenveto[[#This Row],[Omarahoitusosuus, €]]</f>
        <v>1392636.4566947871</v>
      </c>
      <c r="J151" s="33">
        <f>Lisäosat!U152</f>
        <v>59588.529328267949</v>
      </c>
      <c r="K151" s="34">
        <f>'Muut lis_väh'!P149</f>
        <v>-566478.19256045553</v>
      </c>
      <c r="L151" s="231">
        <f>Yhteenveto[[#This Row],[Valtionosuus omarahoitusosuuden jälkeen (välisumma)]]+Yhteenveto[[#This Row],[Lisäosat yhteensä]]+Yhteenveto[[#This Row],[Valtionosuuteen tehtävät vähennykset ja lisäykset, netto]]</f>
        <v>885746.79346259963</v>
      </c>
      <c r="M151" s="34">
        <f>'Verotuloihin perust tasaus'!N156</f>
        <v>994564.57026634901</v>
      </c>
      <c r="N151" s="302">
        <f>SUM(Yhteenveto[[#This Row],[Valtionosuus ennen verotuloihin perustuvaa valtionosuuden tasausta]]+Yhteenveto[[#This Row],[Verotuloihin perustuva valtionosuuden tasaus]])</f>
        <v>1880311.3637289486</v>
      </c>
      <c r="O151" s="241">
        <f>Verokorvaukset!H149</f>
        <v>184693.60929605321</v>
      </c>
      <c r="P151" s="371">
        <f>SUM(Yhteenveto[[#This Row],[Kunnan  peruspalvelujen valtionosuus ]:[Veroperustemuutoksista johtuvien veromenetysten korvaus]])</f>
        <v>2065004.9730250018</v>
      </c>
      <c r="Q151" s="34">
        <f>Kotikuntakorvaus!F153</f>
        <v>46600.180999999997</v>
      </c>
      <c r="R151" s="340">
        <f>+Yhteenveto[[#This Row],[Kunnan  peruspalvelujen valtionosuus ]]+Yhteenveto[[#This Row],[Veroperustemuutoksista johtuvien veromenetysten korvaus]]+Yhteenveto[[#This Row],[Kotikuntakorvaus, netto]]</f>
        <v>2111605.1540250019</v>
      </c>
      <c r="S151" s="11"/>
      <c r="T151"/>
    </row>
    <row r="152" spans="1:20" ht="15" x14ac:dyDescent="0.25">
      <c r="A152" s="32">
        <v>484</v>
      </c>
      <c r="B152" s="13" t="s">
        <v>157</v>
      </c>
      <c r="C152" s="15">
        <v>2834</v>
      </c>
      <c r="D152" s="15">
        <f>Ikärakenne[[#This Row],[Laskennalliset kustannukset, IKÄRAKENNE yhteensä, €]]</f>
        <v>4689146.79</v>
      </c>
      <c r="E152" s="15">
        <f>'Lask. kustannukset MUUT'!AD158</f>
        <v>1124095.5688138644</v>
      </c>
      <c r="F152" s="231">
        <f>Yhteenveto[[#This Row],[Ikärakenne, laskennallinen kustannus]]+Yhteenveto[[#This Row],[Muut laskennalliset kustannukset ]]</f>
        <v>5813242.3588138642</v>
      </c>
      <c r="G152" s="450">
        <v>1625.87</v>
      </c>
      <c r="H152" s="17">
        <v>4607715.58</v>
      </c>
      <c r="I152" s="338">
        <f>Yhteenveto[[#This Row],[Laskennalliset kustannukset yhteensä]]-Yhteenveto[[#This Row],[Omarahoitusosuus, €]]</f>
        <v>1205526.7788138641</v>
      </c>
      <c r="J152" s="33">
        <f>Lisäosat!U153</f>
        <v>255053.16472203159</v>
      </c>
      <c r="K152" s="34">
        <f>'Muut lis_väh'!P150</f>
        <v>-615364.3810211583</v>
      </c>
      <c r="L152" s="231">
        <f>Yhteenveto[[#This Row],[Valtionosuus omarahoitusosuuden jälkeen (välisumma)]]+Yhteenveto[[#This Row],[Lisäosat yhteensä]]+Yhteenveto[[#This Row],[Valtionosuuteen tehtävät vähennykset ja lisäykset, netto]]</f>
        <v>845215.56251473748</v>
      </c>
      <c r="M152" s="34">
        <f>'Verotuloihin perust tasaus'!N157</f>
        <v>138201.49973396273</v>
      </c>
      <c r="N152" s="302">
        <f>SUM(Yhteenveto[[#This Row],[Valtionosuus ennen verotuloihin perustuvaa valtionosuuden tasausta]]+Yhteenveto[[#This Row],[Verotuloihin perustuva valtionosuuden tasaus]])</f>
        <v>983417.06224870018</v>
      </c>
      <c r="O152" s="241">
        <f>Verokorvaukset!H150</f>
        <v>448038.95664403425</v>
      </c>
      <c r="P152" s="371">
        <f>SUM(Yhteenveto[[#This Row],[Kunnan  peruspalvelujen valtionosuus ]:[Veroperustemuutoksista johtuvien veromenetysten korvaus]])</f>
        <v>1431456.0188927343</v>
      </c>
      <c r="Q152" s="34">
        <f>Kotikuntakorvaus!F154</f>
        <v>108172.6635</v>
      </c>
      <c r="R152" s="340">
        <f>+Yhteenveto[[#This Row],[Kunnan  peruspalvelujen valtionosuus ]]+Yhteenveto[[#This Row],[Veroperustemuutoksista johtuvien veromenetysten korvaus]]+Yhteenveto[[#This Row],[Kotikuntakorvaus, netto]]</f>
        <v>1539628.6823927343</v>
      </c>
      <c r="S152" s="11"/>
      <c r="T152"/>
    </row>
    <row r="153" spans="1:20" ht="15" x14ac:dyDescent="0.25">
      <c r="A153" s="32">
        <v>489</v>
      </c>
      <c r="B153" s="13" t="s">
        <v>158</v>
      </c>
      <c r="C153" s="15">
        <v>1664</v>
      </c>
      <c r="D153" s="15">
        <f>Ikärakenne[[#This Row],[Laskennalliset kustannukset, IKÄRAKENNE yhteensä, €]]</f>
        <v>1822759.6700000002</v>
      </c>
      <c r="E153" s="15">
        <f>'Lask. kustannukset MUUT'!AD159</f>
        <v>910530.06770300982</v>
      </c>
      <c r="F153" s="231">
        <f>Yhteenveto[[#This Row],[Ikärakenne, laskennallinen kustannus]]+Yhteenveto[[#This Row],[Muut laskennalliset kustannukset ]]</f>
        <v>2733289.73770301</v>
      </c>
      <c r="G153" s="450">
        <v>1625.87</v>
      </c>
      <c r="H153" s="17">
        <v>2705447.6799999997</v>
      </c>
      <c r="I153" s="338">
        <f>Yhteenveto[[#This Row],[Laskennalliset kustannukset yhteensä]]-Yhteenveto[[#This Row],[Omarahoitusosuus, €]]</f>
        <v>27842.057703010272</v>
      </c>
      <c r="J153" s="33">
        <f>Lisäosat!U154</f>
        <v>259054.38137962087</v>
      </c>
      <c r="K153" s="34">
        <f>'Muut lis_väh'!P151</f>
        <v>688005.96021500439</v>
      </c>
      <c r="L153" s="231">
        <f>Yhteenveto[[#This Row],[Valtionosuus omarahoitusosuuden jälkeen (välisumma)]]+Yhteenveto[[#This Row],[Lisäosat yhteensä]]+Yhteenveto[[#This Row],[Valtionosuuteen tehtävät vähennykset ja lisäykset, netto]]</f>
        <v>974902.39929763554</v>
      </c>
      <c r="M153" s="34">
        <f>'Verotuloihin perust tasaus'!N158</f>
        <v>970805.76437634032</v>
      </c>
      <c r="N153" s="302">
        <f>SUM(Yhteenveto[[#This Row],[Valtionosuus ennen verotuloihin perustuvaa valtionosuuden tasausta]]+Yhteenveto[[#This Row],[Verotuloihin perustuva valtionosuuden tasaus]])</f>
        <v>1945708.163673976</v>
      </c>
      <c r="O153" s="241">
        <f>Verokorvaukset!H151</f>
        <v>350588.96059248777</v>
      </c>
      <c r="P153" s="371">
        <f>SUM(Yhteenveto[[#This Row],[Kunnan  peruspalvelujen valtionosuus ]:[Veroperustemuutoksista johtuvien veromenetysten korvaus]])</f>
        <v>2296297.1242664638</v>
      </c>
      <c r="Q153" s="34">
        <f>Kotikuntakorvaus!F155</f>
        <v>-708836.59349999996</v>
      </c>
      <c r="R153" s="340">
        <f>+Yhteenveto[[#This Row],[Kunnan  peruspalvelujen valtionosuus ]]+Yhteenveto[[#This Row],[Veroperustemuutoksista johtuvien veromenetysten korvaus]]+Yhteenveto[[#This Row],[Kotikuntakorvaus, netto]]</f>
        <v>1587460.5307664638</v>
      </c>
      <c r="S153" s="11"/>
      <c r="T153"/>
    </row>
    <row r="154" spans="1:20" ht="15" x14ac:dyDescent="0.25">
      <c r="A154" s="32">
        <v>491</v>
      </c>
      <c r="B154" s="13" t="s">
        <v>159</v>
      </c>
      <c r="C154" s="15">
        <v>51551</v>
      </c>
      <c r="D154" s="15">
        <f>Ikärakenne[[#This Row],[Laskennalliset kustannukset, IKÄRAKENNE yhteensä, €]]</f>
        <v>78642803.520000011</v>
      </c>
      <c r="E154" s="15">
        <f>'Lask. kustannukset MUUT'!AD160</f>
        <v>18317748.277052268</v>
      </c>
      <c r="F154" s="231">
        <f>Yhteenveto[[#This Row],[Ikärakenne, laskennallinen kustannus]]+Yhteenveto[[#This Row],[Muut laskennalliset kustannukset ]]</f>
        <v>96960551.797052279</v>
      </c>
      <c r="G154" s="450">
        <v>1625.87</v>
      </c>
      <c r="H154" s="17">
        <v>83815224.36999999</v>
      </c>
      <c r="I154" s="338">
        <f>Yhteenveto[[#This Row],[Laskennalliset kustannukset yhteensä]]-Yhteenveto[[#This Row],[Omarahoitusosuus, €]]</f>
        <v>13145327.427052289</v>
      </c>
      <c r="J154" s="33">
        <f>Lisäosat!U155</f>
        <v>1837146.7257797809</v>
      </c>
      <c r="K154" s="34">
        <f>'Muut lis_väh'!P152</f>
        <v>-21566393.314970531</v>
      </c>
      <c r="L154" s="231">
        <f>Yhteenveto[[#This Row],[Valtionosuus omarahoitusosuuden jälkeen (välisumma)]]+Yhteenveto[[#This Row],[Lisäosat yhteensä]]+Yhteenveto[[#This Row],[Valtionosuuteen tehtävät vähennykset ja lisäykset, netto]]</f>
        <v>-6583919.1621384602</v>
      </c>
      <c r="M154" s="34">
        <f>'Verotuloihin perust tasaus'!N159</f>
        <v>11643697.975073554</v>
      </c>
      <c r="N154" s="302">
        <f>SUM(Yhteenveto[[#This Row],[Valtionosuus ennen verotuloihin perustuvaa valtionosuuden tasausta]]+Yhteenveto[[#This Row],[Verotuloihin perustuva valtionosuuden tasaus]])</f>
        <v>5059778.8129350934</v>
      </c>
      <c r="O154" s="241">
        <f>Verokorvaukset!H152</f>
        <v>5735339.2436877796</v>
      </c>
      <c r="P154" s="371">
        <f>SUM(Yhteenveto[[#This Row],[Kunnan  peruspalvelujen valtionosuus ]:[Veroperustemuutoksista johtuvien veromenetysten korvaus]])</f>
        <v>10795118.056622874</v>
      </c>
      <c r="Q154" s="34">
        <f>Kotikuntakorvaus!F156</f>
        <v>293403.95330000028</v>
      </c>
      <c r="R154" s="340">
        <f>+Yhteenveto[[#This Row],[Kunnan  peruspalvelujen valtionosuus ]]+Yhteenveto[[#This Row],[Veroperustemuutoksista johtuvien veromenetysten korvaus]]+Yhteenveto[[#This Row],[Kotikuntakorvaus, netto]]</f>
        <v>11088522.009922875</v>
      </c>
      <c r="S154" s="11"/>
      <c r="T154"/>
    </row>
    <row r="155" spans="1:20" ht="15" x14ac:dyDescent="0.25">
      <c r="A155" s="32">
        <v>494</v>
      </c>
      <c r="B155" s="13" t="s">
        <v>160</v>
      </c>
      <c r="C155" s="15">
        <v>8767</v>
      </c>
      <c r="D155" s="15">
        <f>Ikärakenne[[#This Row],[Laskennalliset kustannukset, IKÄRAKENNE yhteensä, €]]</f>
        <v>21519803.010000005</v>
      </c>
      <c r="E155" s="15">
        <f>'Lask. kustannukset MUUT'!AD161</f>
        <v>2120936.3534666449</v>
      </c>
      <c r="F155" s="231">
        <f>Yhteenveto[[#This Row],[Ikärakenne, laskennallinen kustannus]]+Yhteenveto[[#This Row],[Muut laskennalliset kustannukset ]]</f>
        <v>23640739.36346665</v>
      </c>
      <c r="G155" s="450">
        <v>1625.87</v>
      </c>
      <c r="H155" s="17">
        <v>14254002.289999999</v>
      </c>
      <c r="I155" s="338">
        <f>Yhteenveto[[#This Row],[Laskennalliset kustannukset yhteensä]]-Yhteenveto[[#This Row],[Omarahoitusosuus, €]]</f>
        <v>9386737.0734666511</v>
      </c>
      <c r="J155" s="33">
        <f>Lisäosat!U156</f>
        <v>386752.23424795974</v>
      </c>
      <c r="K155" s="34">
        <f>'Muut lis_väh'!P153</f>
        <v>-4344664.5480933599</v>
      </c>
      <c r="L155" s="231">
        <f>Yhteenveto[[#This Row],[Valtionosuus omarahoitusosuuden jälkeen (välisumma)]]+Yhteenveto[[#This Row],[Lisäosat yhteensä]]+Yhteenveto[[#This Row],[Valtionosuuteen tehtävät vähennykset ja lisäykset, netto]]</f>
        <v>5428824.7596212514</v>
      </c>
      <c r="M155" s="34">
        <f>'Verotuloihin perust tasaus'!N160</f>
        <v>5047130.2121882215</v>
      </c>
      <c r="N155" s="302">
        <f>SUM(Yhteenveto[[#This Row],[Valtionosuus ennen verotuloihin perustuvaa valtionosuuden tasausta]]+Yhteenveto[[#This Row],[Verotuloihin perustuva valtionosuuden tasaus]])</f>
        <v>10475954.971809473</v>
      </c>
      <c r="O155" s="241">
        <f>Verokorvaukset!H153</f>
        <v>762116.82154837297</v>
      </c>
      <c r="P155" s="371">
        <f>SUM(Yhteenveto[[#This Row],[Kunnan  peruspalvelujen valtionosuus ]:[Veroperustemuutoksista johtuvien veromenetysten korvaus]])</f>
        <v>11238071.793357845</v>
      </c>
      <c r="Q155" s="34">
        <f>Kotikuntakorvaus!F157</f>
        <v>55034.282200000016</v>
      </c>
      <c r="R155" s="340">
        <f>+Yhteenveto[[#This Row],[Kunnan  peruspalvelujen valtionosuus ]]+Yhteenveto[[#This Row],[Veroperustemuutoksista johtuvien veromenetysten korvaus]]+Yhteenveto[[#This Row],[Kotikuntakorvaus, netto]]</f>
        <v>11293106.075557845</v>
      </c>
      <c r="S155" s="11"/>
      <c r="T155"/>
    </row>
    <row r="156" spans="1:20" ht="15" x14ac:dyDescent="0.25">
      <c r="A156" s="32">
        <v>495</v>
      </c>
      <c r="B156" s="13" t="s">
        <v>161</v>
      </c>
      <c r="C156" s="15">
        <v>1386</v>
      </c>
      <c r="D156" s="15">
        <f>Ikärakenne[[#This Row],[Laskennalliset kustannukset, IKÄRAKENNE yhteensä, €]]</f>
        <v>1901490.9999999998</v>
      </c>
      <c r="E156" s="15">
        <f>'Lask. kustannukset MUUT'!AD162</f>
        <v>916305.63870818669</v>
      </c>
      <c r="F156" s="231">
        <f>Yhteenveto[[#This Row],[Ikärakenne, laskennallinen kustannus]]+Yhteenveto[[#This Row],[Muut laskennalliset kustannukset ]]</f>
        <v>2817796.6387081863</v>
      </c>
      <c r="G156" s="450">
        <v>1625.87</v>
      </c>
      <c r="H156" s="17">
        <v>2253455.8199999998</v>
      </c>
      <c r="I156" s="338">
        <f>Yhteenveto[[#This Row],[Laskennalliset kustannukset yhteensä]]-Yhteenveto[[#This Row],[Omarahoitusosuus, €]]</f>
        <v>564340.8187081865</v>
      </c>
      <c r="J156" s="33">
        <f>Lisäosat!U157</f>
        <v>126999.49141221493</v>
      </c>
      <c r="K156" s="34">
        <f>'Muut lis_väh'!P154</f>
        <v>-128927.59248755366</v>
      </c>
      <c r="L156" s="231">
        <f>Yhteenveto[[#This Row],[Valtionosuus omarahoitusosuuden jälkeen (välisumma)]]+Yhteenveto[[#This Row],[Lisäosat yhteensä]]+Yhteenveto[[#This Row],[Valtionosuuteen tehtävät vähennykset ja lisäykset, netto]]</f>
        <v>562412.71763284784</v>
      </c>
      <c r="M156" s="34">
        <f>'Verotuloihin perust tasaus'!N161</f>
        <v>193511.51858047248</v>
      </c>
      <c r="N156" s="302">
        <f>SUM(Yhteenveto[[#This Row],[Valtionosuus ennen verotuloihin perustuvaa valtionosuuden tasausta]]+Yhteenveto[[#This Row],[Verotuloihin perustuva valtionosuuden tasaus]])</f>
        <v>755924.23621332028</v>
      </c>
      <c r="O156" s="241">
        <f>Verokorvaukset!H154</f>
        <v>250916.52891217661</v>
      </c>
      <c r="P156" s="371">
        <f>SUM(Yhteenveto[[#This Row],[Kunnan  peruspalvelujen valtionosuus ]:[Veroperustemuutoksista johtuvien veromenetysten korvaus]])</f>
        <v>1006840.7651254969</v>
      </c>
      <c r="Q156" s="34">
        <f>Kotikuntakorvaus!F158</f>
        <v>-18640.072400000005</v>
      </c>
      <c r="R156" s="340">
        <f>+Yhteenveto[[#This Row],[Kunnan  peruspalvelujen valtionosuus ]]+Yhteenveto[[#This Row],[Veroperustemuutoksista johtuvien veromenetysten korvaus]]+Yhteenveto[[#This Row],[Kotikuntakorvaus, netto]]</f>
        <v>988200.69272549683</v>
      </c>
      <c r="S156" s="11"/>
      <c r="T156"/>
    </row>
    <row r="157" spans="1:20" ht="15" x14ac:dyDescent="0.25">
      <c r="A157" s="32">
        <v>498</v>
      </c>
      <c r="B157" s="13" t="s">
        <v>162</v>
      </c>
      <c r="C157" s="15">
        <v>2323</v>
      </c>
      <c r="D157" s="15">
        <f>Ikärakenne[[#This Row],[Laskennalliset kustannukset, IKÄRAKENNE yhteensä, €]]</f>
        <v>3957212.2600000002</v>
      </c>
      <c r="E157" s="15">
        <f>'Lask. kustannukset MUUT'!AD163</f>
        <v>2163354.9289910789</v>
      </c>
      <c r="F157" s="231">
        <f>Yhteenveto[[#This Row],[Ikärakenne, laskennallinen kustannus]]+Yhteenveto[[#This Row],[Muut laskennalliset kustannukset ]]</f>
        <v>6120567.1889910791</v>
      </c>
      <c r="G157" s="450">
        <v>1625.87</v>
      </c>
      <c r="H157" s="17">
        <v>3776896.01</v>
      </c>
      <c r="I157" s="338">
        <f>Yhteenveto[[#This Row],[Laskennalliset kustannukset yhteensä]]-Yhteenveto[[#This Row],[Omarahoitusosuus, €]]</f>
        <v>2343671.1789910793</v>
      </c>
      <c r="J157" s="33">
        <f>Lisäosat!U158</f>
        <v>987896.4374711836</v>
      </c>
      <c r="K157" s="34">
        <f>'Muut lis_väh'!P155</f>
        <v>368446.48379667575</v>
      </c>
      <c r="L157" s="231">
        <f>Yhteenveto[[#This Row],[Valtionosuus omarahoitusosuuden jälkeen (välisumma)]]+Yhteenveto[[#This Row],[Lisäosat yhteensä]]+Yhteenveto[[#This Row],[Valtionosuuteen tehtävät vähennykset ja lisäykset, netto]]</f>
        <v>3700014.1002589385</v>
      </c>
      <c r="M157" s="34">
        <f>'Verotuloihin perust tasaus'!N162</f>
        <v>57701.157424717479</v>
      </c>
      <c r="N157" s="302">
        <f>SUM(Yhteenveto[[#This Row],[Valtionosuus ennen verotuloihin perustuvaa valtionosuuden tasausta]]+Yhteenveto[[#This Row],[Verotuloihin perustuva valtionosuuden tasaus]])</f>
        <v>3757715.2576836562</v>
      </c>
      <c r="O157" s="241">
        <f>Verokorvaukset!H155</f>
        <v>301926.42945475265</v>
      </c>
      <c r="P157" s="371">
        <f>SUM(Yhteenveto[[#This Row],[Kunnan  peruspalvelujen valtionosuus ]:[Veroperustemuutoksista johtuvien veromenetysten korvaus]])</f>
        <v>4059641.6871384089</v>
      </c>
      <c r="Q157" s="34">
        <f>Kotikuntakorvaus!F159</f>
        <v>152469.4135</v>
      </c>
      <c r="R157" s="340">
        <f>+Yhteenveto[[#This Row],[Kunnan  peruspalvelujen valtionosuus ]]+Yhteenveto[[#This Row],[Veroperustemuutoksista johtuvien veromenetysten korvaus]]+Yhteenveto[[#This Row],[Kotikuntakorvaus, netto]]</f>
        <v>4212111.1006384091</v>
      </c>
      <c r="S157" s="11"/>
      <c r="T157"/>
    </row>
    <row r="158" spans="1:20" ht="15" x14ac:dyDescent="0.25">
      <c r="A158" s="32">
        <v>499</v>
      </c>
      <c r="B158" s="13" t="s">
        <v>163</v>
      </c>
      <c r="C158" s="15">
        <v>19792</v>
      </c>
      <c r="D158" s="15">
        <f>Ikärakenne[[#This Row],[Laskennalliset kustannukset, IKÄRAKENNE yhteensä, €]]</f>
        <v>41514348.010000005</v>
      </c>
      <c r="E158" s="15">
        <f>'Lask. kustannukset MUUT'!AD164</f>
        <v>8961052.7047054768</v>
      </c>
      <c r="F158" s="231">
        <f>Yhteenveto[[#This Row],[Ikärakenne, laskennallinen kustannus]]+Yhteenveto[[#This Row],[Muut laskennalliset kustannukset ]]</f>
        <v>50475400.714705482</v>
      </c>
      <c r="G158" s="450">
        <v>1625.87</v>
      </c>
      <c r="H158" s="17">
        <v>32179219.039999999</v>
      </c>
      <c r="I158" s="338">
        <f>Yhteenveto[[#This Row],[Laskennalliset kustannukset yhteensä]]-Yhteenveto[[#This Row],[Omarahoitusosuus, €]]</f>
        <v>18296181.674705483</v>
      </c>
      <c r="J158" s="33">
        <f>Lisäosat!U159</f>
        <v>684733.1970068356</v>
      </c>
      <c r="K158" s="34">
        <f>'Muut lis_väh'!P156</f>
        <v>-748527.13698481186</v>
      </c>
      <c r="L158" s="231">
        <f>Yhteenveto[[#This Row],[Valtionosuus omarahoitusosuuden jälkeen (välisumma)]]+Yhteenveto[[#This Row],[Lisäosat yhteensä]]+Yhteenveto[[#This Row],[Valtionosuuteen tehtävät vähennykset ja lisäykset, netto]]</f>
        <v>18232387.734727509</v>
      </c>
      <c r="M158" s="34">
        <f>'Verotuloihin perust tasaus'!N163</f>
        <v>3043953.6034005103</v>
      </c>
      <c r="N158" s="302">
        <f>SUM(Yhteenveto[[#This Row],[Valtionosuus ennen verotuloihin perustuvaa valtionosuuden tasausta]]+Yhteenveto[[#This Row],[Verotuloihin perustuva valtionosuuden tasaus]])</f>
        <v>21276341.338128019</v>
      </c>
      <c r="O158" s="241">
        <f>Verokorvaukset!H156</f>
        <v>1560210.9041707229</v>
      </c>
      <c r="P158" s="371">
        <f>SUM(Yhteenveto[[#This Row],[Kunnan  peruspalvelujen valtionosuus ]:[Veroperustemuutoksista johtuvien veromenetysten korvaus]])</f>
        <v>22836552.242298741</v>
      </c>
      <c r="Q158" s="34">
        <f>Kotikuntakorvaus!F160</f>
        <v>581510.01530000009</v>
      </c>
      <c r="R158" s="340">
        <f>+Yhteenveto[[#This Row],[Kunnan  peruspalvelujen valtionosuus ]]+Yhteenveto[[#This Row],[Veroperustemuutoksista johtuvien veromenetysten korvaus]]+Yhteenveto[[#This Row],[Kotikuntakorvaus, netto]]</f>
        <v>23418062.257598743</v>
      </c>
      <c r="S158" s="11"/>
      <c r="T158"/>
    </row>
    <row r="159" spans="1:20" ht="15" x14ac:dyDescent="0.25">
      <c r="A159" s="32">
        <v>500</v>
      </c>
      <c r="B159" s="13" t="s">
        <v>164</v>
      </c>
      <c r="C159" s="15">
        <v>10646</v>
      </c>
      <c r="D159" s="15">
        <f>Ikärakenne[[#This Row],[Laskennalliset kustannukset, IKÄRAKENNE yhteensä, €]]</f>
        <v>24366655.829999998</v>
      </c>
      <c r="E159" s="15">
        <f>'Lask. kustannukset MUUT'!AD165</f>
        <v>1952635.6935079158</v>
      </c>
      <c r="F159" s="231">
        <f>Yhteenveto[[#This Row],[Ikärakenne, laskennallinen kustannus]]+Yhteenveto[[#This Row],[Muut laskennalliset kustannukset ]]</f>
        <v>26319291.523507915</v>
      </c>
      <c r="G159" s="450">
        <v>1625.87</v>
      </c>
      <c r="H159" s="17">
        <v>17309012.02</v>
      </c>
      <c r="I159" s="338">
        <f>Yhteenveto[[#This Row],[Laskennalliset kustannukset yhteensä]]-Yhteenveto[[#This Row],[Omarahoitusosuus, €]]</f>
        <v>9010279.5035079159</v>
      </c>
      <c r="J159" s="33">
        <f>Lisäosat!U160</f>
        <v>414762.55514171708</v>
      </c>
      <c r="K159" s="34">
        <f>'Muut lis_väh'!P157</f>
        <v>2460472.1497787395</v>
      </c>
      <c r="L159" s="231">
        <f>Yhteenveto[[#This Row],[Valtionosuus omarahoitusosuuden jälkeen (välisumma)]]+Yhteenveto[[#This Row],[Lisäosat yhteensä]]+Yhteenveto[[#This Row],[Valtionosuuteen tehtävät vähennykset ja lisäykset, netto]]</f>
        <v>11885514.208428372</v>
      </c>
      <c r="M159" s="34">
        <f>'Verotuloihin perust tasaus'!N164</f>
        <v>864402.70881347056</v>
      </c>
      <c r="N159" s="302">
        <f>SUM(Yhteenveto[[#This Row],[Valtionosuus ennen verotuloihin perustuvaa valtionosuuden tasausta]]+Yhteenveto[[#This Row],[Verotuloihin perustuva valtionosuuden tasaus]])</f>
        <v>12749916.917241842</v>
      </c>
      <c r="O159" s="241">
        <f>Verokorvaukset!H157</f>
        <v>510847.47649716632</v>
      </c>
      <c r="P159" s="371">
        <f>SUM(Yhteenveto[[#This Row],[Kunnan  peruspalvelujen valtionosuus ]:[Veroperustemuutoksista johtuvien veromenetysten korvaus]])</f>
        <v>13260764.393739007</v>
      </c>
      <c r="Q159" s="34">
        <f>Kotikuntakorvaus!F161</f>
        <v>-207680.8827000001</v>
      </c>
      <c r="R159" s="340">
        <f>+Yhteenveto[[#This Row],[Kunnan  peruspalvelujen valtionosuus ]]+Yhteenveto[[#This Row],[Veroperustemuutoksista johtuvien veromenetysten korvaus]]+Yhteenveto[[#This Row],[Kotikuntakorvaus, netto]]</f>
        <v>13053083.511039007</v>
      </c>
      <c r="S159" s="11"/>
      <c r="T159"/>
    </row>
    <row r="160" spans="1:20" ht="15" x14ac:dyDescent="0.25">
      <c r="A160" s="32">
        <v>503</v>
      </c>
      <c r="B160" s="13" t="s">
        <v>165</v>
      </c>
      <c r="C160" s="15">
        <v>7424</v>
      </c>
      <c r="D160" s="15">
        <f>Ikärakenne[[#This Row],[Laskennalliset kustannukset, IKÄRAKENNE yhteensä, €]]</f>
        <v>12052499.84</v>
      </c>
      <c r="E160" s="15">
        <f>'Lask. kustannukset MUUT'!AD166</f>
        <v>2144847.3704871228</v>
      </c>
      <c r="F160" s="231">
        <f>Yhteenveto[[#This Row],[Ikärakenne, laskennallinen kustannus]]+Yhteenveto[[#This Row],[Muut laskennalliset kustannukset ]]</f>
        <v>14197347.210487124</v>
      </c>
      <c r="G160" s="450">
        <v>1625.87</v>
      </c>
      <c r="H160" s="17">
        <v>12070458.879999999</v>
      </c>
      <c r="I160" s="338">
        <f>Yhteenveto[[#This Row],[Laskennalliset kustannukset yhteensä]]-Yhteenveto[[#This Row],[Omarahoitusosuus, €]]</f>
        <v>2126888.3304871246</v>
      </c>
      <c r="J160" s="33">
        <f>Lisäosat!U161</f>
        <v>207837.86021468861</v>
      </c>
      <c r="K160" s="34">
        <f>'Muut lis_väh'!P158</f>
        <v>-1762886.3599447971</v>
      </c>
      <c r="L160" s="231">
        <f>Yhteenveto[[#This Row],[Valtionosuus omarahoitusosuuden jälkeen (välisumma)]]+Yhteenveto[[#This Row],[Lisäosat yhteensä]]+Yhteenveto[[#This Row],[Valtionosuuteen tehtävät vähennykset ja lisäykset, netto]]</f>
        <v>571839.83075701632</v>
      </c>
      <c r="M160" s="34">
        <f>'Verotuloihin perust tasaus'!N165</f>
        <v>2622270.9790770323</v>
      </c>
      <c r="N160" s="302">
        <f>SUM(Yhteenveto[[#This Row],[Valtionosuus ennen verotuloihin perustuvaa valtionosuuden tasausta]]+Yhteenveto[[#This Row],[Verotuloihin perustuva valtionosuuden tasaus]])</f>
        <v>3194110.8098340486</v>
      </c>
      <c r="O160" s="241">
        <f>Verokorvaukset!H158</f>
        <v>959683.48151431291</v>
      </c>
      <c r="P160" s="371">
        <f>SUM(Yhteenveto[[#This Row],[Kunnan  peruspalvelujen valtionosuus ]:[Veroperustemuutoksista johtuvien veromenetysten korvaus]])</f>
        <v>4153794.2913483614</v>
      </c>
      <c r="Q160" s="34">
        <f>Kotikuntakorvaus!F162</f>
        <v>276588.90700000006</v>
      </c>
      <c r="R160" s="340">
        <f>+Yhteenveto[[#This Row],[Kunnan  peruspalvelujen valtionosuus ]]+Yhteenveto[[#This Row],[Veroperustemuutoksista johtuvien veromenetysten korvaus]]+Yhteenveto[[#This Row],[Kotikuntakorvaus, netto]]</f>
        <v>4430383.1983483611</v>
      </c>
      <c r="S160" s="11"/>
      <c r="T160"/>
    </row>
    <row r="161" spans="1:20" ht="15" x14ac:dyDescent="0.25">
      <c r="A161" s="32">
        <v>504</v>
      </c>
      <c r="B161" s="13" t="s">
        <v>166</v>
      </c>
      <c r="C161" s="15">
        <v>1692</v>
      </c>
      <c r="D161" s="15">
        <f>Ikärakenne[[#This Row],[Laskennalliset kustannukset, IKÄRAKENNE yhteensä, €]]</f>
        <v>2548885.27</v>
      </c>
      <c r="E161" s="15">
        <f>'Lask. kustannukset MUUT'!AD167</f>
        <v>717487.23918760498</v>
      </c>
      <c r="F161" s="231">
        <f>Yhteenveto[[#This Row],[Ikärakenne, laskennallinen kustannus]]+Yhteenveto[[#This Row],[Muut laskennalliset kustannukset ]]</f>
        <v>3266372.5091876052</v>
      </c>
      <c r="G161" s="450">
        <v>1625.87</v>
      </c>
      <c r="H161" s="17">
        <v>2750972.04</v>
      </c>
      <c r="I161" s="338">
        <f>Yhteenveto[[#This Row],[Laskennalliset kustannukset yhteensä]]-Yhteenveto[[#This Row],[Omarahoitusosuus, €]]</f>
        <v>515400.46918760519</v>
      </c>
      <c r="J161" s="33">
        <f>Lisäosat!U162</f>
        <v>52649.374515482392</v>
      </c>
      <c r="K161" s="34">
        <f>'Muut lis_väh'!P159</f>
        <v>-750093.06224058056</v>
      </c>
      <c r="L161" s="231">
        <f>Yhteenveto[[#This Row],[Valtionosuus omarahoitusosuuden jälkeen (välisumma)]]+Yhteenveto[[#This Row],[Lisäosat yhteensä]]+Yhteenveto[[#This Row],[Valtionosuuteen tehtävät vähennykset ja lisäykset, netto]]</f>
        <v>-182043.21853749303</v>
      </c>
      <c r="M161" s="34">
        <f>'Verotuloihin perust tasaus'!N166</f>
        <v>695165.70144807722</v>
      </c>
      <c r="N161" s="302">
        <f>SUM(Yhteenveto[[#This Row],[Valtionosuus ennen verotuloihin perustuvaa valtionosuuden tasausta]]+Yhteenveto[[#This Row],[Verotuloihin perustuva valtionosuuden tasaus]])</f>
        <v>513122.48291058419</v>
      </c>
      <c r="O161" s="241">
        <f>Verokorvaukset!H159</f>
        <v>288016.76413393905</v>
      </c>
      <c r="P161" s="371">
        <f>SUM(Yhteenveto[[#This Row],[Kunnan  peruspalvelujen valtionosuus ]:[Veroperustemuutoksista johtuvien veromenetysten korvaus]])</f>
        <v>801139.24704452325</v>
      </c>
      <c r="Q161" s="34">
        <f>Kotikuntakorvaus!F163</f>
        <v>-770586.26300000004</v>
      </c>
      <c r="R161" s="340">
        <f>+Yhteenveto[[#This Row],[Kunnan  peruspalvelujen valtionosuus ]]+Yhteenveto[[#This Row],[Veroperustemuutoksista johtuvien veromenetysten korvaus]]+Yhteenveto[[#This Row],[Kotikuntakorvaus, netto]]</f>
        <v>30552.984044523211</v>
      </c>
      <c r="S161" s="11"/>
      <c r="T161"/>
    </row>
    <row r="162" spans="1:20" ht="15" x14ac:dyDescent="0.25">
      <c r="A162" s="32">
        <v>505</v>
      </c>
      <c r="B162" s="13" t="s">
        <v>167</v>
      </c>
      <c r="C162" s="15">
        <v>20861</v>
      </c>
      <c r="D162" s="15">
        <f>Ikärakenne[[#This Row],[Laskennalliset kustannukset, IKÄRAKENNE yhteensä, €]]</f>
        <v>41279957.650000006</v>
      </c>
      <c r="E162" s="15">
        <f>'Lask. kustannukset MUUT'!AD168</f>
        <v>6105703.6586158331</v>
      </c>
      <c r="F162" s="231">
        <f>Yhteenveto[[#This Row],[Ikärakenne, laskennallinen kustannus]]+Yhteenveto[[#This Row],[Muut laskennalliset kustannukset ]]</f>
        <v>47385661.308615841</v>
      </c>
      <c r="G162" s="450">
        <v>1625.87</v>
      </c>
      <c r="H162" s="17">
        <v>33917274.07</v>
      </c>
      <c r="I162" s="338">
        <f>Yhteenveto[[#This Row],[Laskennalliset kustannukset yhteensä]]-Yhteenveto[[#This Row],[Omarahoitusosuus, €]]</f>
        <v>13468387.238615841</v>
      </c>
      <c r="J162" s="33">
        <f>Lisäosat!U163</f>
        <v>612674.34652038617</v>
      </c>
      <c r="K162" s="34">
        <f>'Muut lis_väh'!P160</f>
        <v>-3502591.1113702245</v>
      </c>
      <c r="L162" s="231">
        <f>Yhteenveto[[#This Row],[Valtionosuus omarahoitusosuuden jälkeen (välisumma)]]+Yhteenveto[[#This Row],[Lisäosat yhteensä]]+Yhteenveto[[#This Row],[Valtionosuuteen tehtävät vähennykset ja lisäykset, netto]]</f>
        <v>10578470.473766003</v>
      </c>
      <c r="M162" s="34">
        <f>'Verotuloihin perust tasaus'!N167</f>
        <v>2908478.1376563553</v>
      </c>
      <c r="N162" s="302">
        <f>SUM(Yhteenveto[[#This Row],[Valtionosuus ennen verotuloihin perustuvaa valtionosuuden tasausta]]+Yhteenveto[[#This Row],[Verotuloihin perustuva valtionosuuden tasaus]])</f>
        <v>13486948.611422358</v>
      </c>
      <c r="O162" s="241">
        <f>Verokorvaukset!H160</f>
        <v>1887046.2837530207</v>
      </c>
      <c r="P162" s="371">
        <f>SUM(Yhteenveto[[#This Row],[Kunnan  peruspalvelujen valtionosuus ]:[Veroperustemuutoksista johtuvien veromenetysten korvaus]])</f>
        <v>15373994.895175379</v>
      </c>
      <c r="Q162" s="34">
        <f>Kotikuntakorvaus!F164</f>
        <v>-2067807.7274</v>
      </c>
      <c r="R162" s="340">
        <f>+Yhteenveto[[#This Row],[Kunnan  peruspalvelujen valtionosuus ]]+Yhteenveto[[#This Row],[Veroperustemuutoksista johtuvien veromenetysten korvaus]]+Yhteenveto[[#This Row],[Kotikuntakorvaus, netto]]</f>
        <v>13306187.167775379</v>
      </c>
      <c r="S162" s="11"/>
      <c r="T162"/>
    </row>
    <row r="163" spans="1:20" ht="15" x14ac:dyDescent="0.25">
      <c r="A163" s="32">
        <v>507</v>
      </c>
      <c r="B163" s="13" t="s">
        <v>168</v>
      </c>
      <c r="C163" s="15">
        <v>7034</v>
      </c>
      <c r="D163" s="15">
        <f>Ikärakenne[[#This Row],[Laskennalliset kustannukset, IKÄRAKENNE yhteensä, €]]</f>
        <v>8760143.0700000003</v>
      </c>
      <c r="E163" s="15">
        <f>'Lask. kustannukset MUUT'!AD169</f>
        <v>3162840.8428414483</v>
      </c>
      <c r="F163" s="231">
        <f>Yhteenveto[[#This Row],[Ikärakenne, laskennallinen kustannus]]+Yhteenveto[[#This Row],[Muut laskennalliset kustannukset ]]</f>
        <v>11922983.912841449</v>
      </c>
      <c r="G163" s="450">
        <v>1625.87</v>
      </c>
      <c r="H163" s="17">
        <v>11436369.58</v>
      </c>
      <c r="I163" s="338">
        <f>Yhteenveto[[#This Row],[Laskennalliset kustannukset yhteensä]]-Yhteenveto[[#This Row],[Omarahoitusosuus, €]]</f>
        <v>486614.33284144849</v>
      </c>
      <c r="J163" s="33">
        <f>Lisäosat!U164</f>
        <v>982432.60519799346</v>
      </c>
      <c r="K163" s="34">
        <f>'Muut lis_väh'!P161</f>
        <v>-2326555.4921641708</v>
      </c>
      <c r="L163" s="231">
        <f>Yhteenveto[[#This Row],[Valtionosuus omarahoitusosuuden jälkeen (välisumma)]]+Yhteenveto[[#This Row],[Lisäosat yhteensä]]+Yhteenveto[[#This Row],[Valtionosuuteen tehtävät vähennykset ja lisäykset, netto]]</f>
        <v>-857508.55412472878</v>
      </c>
      <c r="M163" s="34">
        <f>'Verotuloihin perust tasaus'!N168</f>
        <v>1681929.5549089555</v>
      </c>
      <c r="N163" s="302">
        <f>SUM(Yhteenveto[[#This Row],[Valtionosuus ennen verotuloihin perustuvaa valtionosuuden tasausta]]+Yhteenveto[[#This Row],[Verotuloihin perustuva valtionosuuden tasaus]])</f>
        <v>824421.00078422669</v>
      </c>
      <c r="O163" s="241">
        <f>Verokorvaukset!H161</f>
        <v>1187808.5276734047</v>
      </c>
      <c r="P163" s="371">
        <f>SUM(Yhteenveto[[#This Row],[Kunnan  peruspalvelujen valtionosuus ]:[Veroperustemuutoksista johtuvien veromenetysten korvaus]])</f>
        <v>2012229.5284576314</v>
      </c>
      <c r="Q163" s="34">
        <f>Kotikuntakorvaus!F165</f>
        <v>-18941.290299999993</v>
      </c>
      <c r="R163" s="340">
        <f>+Yhteenveto[[#This Row],[Kunnan  peruspalvelujen valtionosuus ]]+Yhteenveto[[#This Row],[Veroperustemuutoksista johtuvien veromenetysten korvaus]]+Yhteenveto[[#This Row],[Kotikuntakorvaus, netto]]</f>
        <v>1993288.2381576314</v>
      </c>
      <c r="S163" s="11"/>
      <c r="T163"/>
    </row>
    <row r="164" spans="1:20" ht="15" x14ac:dyDescent="0.25">
      <c r="A164" s="32">
        <v>508</v>
      </c>
      <c r="B164" s="13" t="s">
        <v>169</v>
      </c>
      <c r="C164" s="15">
        <v>9109</v>
      </c>
      <c r="D164" s="15">
        <f>Ikärakenne[[#This Row],[Laskennalliset kustannukset, IKÄRAKENNE yhteensä, €]]</f>
        <v>11737029.92</v>
      </c>
      <c r="E164" s="15">
        <f>'Lask. kustannukset MUUT'!AD170</f>
        <v>3084916.1458249227</v>
      </c>
      <c r="F164" s="231">
        <f>Yhteenveto[[#This Row],[Ikärakenne, laskennallinen kustannus]]+Yhteenveto[[#This Row],[Muut laskennalliset kustannukset ]]</f>
        <v>14821946.065824922</v>
      </c>
      <c r="G164" s="450">
        <v>1625.87</v>
      </c>
      <c r="H164" s="17">
        <v>14810049.829999998</v>
      </c>
      <c r="I164" s="338">
        <f>Yhteenveto[[#This Row],[Laskennalliset kustannukset yhteensä]]-Yhteenveto[[#This Row],[Omarahoitusosuus, €]]</f>
        <v>11896.235824923962</v>
      </c>
      <c r="J164" s="33">
        <f>Lisäosat!U165</f>
        <v>687233.25917408965</v>
      </c>
      <c r="K164" s="34">
        <f>'Muut lis_väh'!P162</f>
        <v>-1996100.6901047854</v>
      </c>
      <c r="L164" s="231">
        <f>Yhteenveto[[#This Row],[Valtionosuus omarahoitusosuuden jälkeen (välisumma)]]+Yhteenveto[[#This Row],[Lisäosat yhteensä]]+Yhteenveto[[#This Row],[Valtionosuuteen tehtävät vähennykset ja lisäykset, netto]]</f>
        <v>-1296971.1951057718</v>
      </c>
      <c r="M164" s="34">
        <f>'Verotuloihin perust tasaus'!N169</f>
        <v>1171049.3663201919</v>
      </c>
      <c r="N164" s="302">
        <f>SUM(Yhteenveto[[#This Row],[Valtionosuus ennen verotuloihin perustuvaa valtionosuuden tasausta]]+Yhteenveto[[#This Row],[Verotuloihin perustuva valtionosuuden tasaus]])</f>
        <v>-125921.82878557988</v>
      </c>
      <c r="O164" s="241">
        <f>Verokorvaukset!H162</f>
        <v>1091399.1295193066</v>
      </c>
      <c r="P164" s="371">
        <f>SUM(Yhteenveto[[#This Row],[Kunnan  peruspalvelujen valtionosuus ]:[Veroperustemuutoksista johtuvien veromenetysten korvaus]])</f>
        <v>965477.3007337267</v>
      </c>
      <c r="Q164" s="34">
        <f>Kotikuntakorvaus!F166</f>
        <v>-37297.863500000036</v>
      </c>
      <c r="R164" s="340">
        <f>+Yhteenveto[[#This Row],[Kunnan  peruspalvelujen valtionosuus ]]+Yhteenveto[[#This Row],[Veroperustemuutoksista johtuvien veromenetysten korvaus]]+Yhteenveto[[#This Row],[Kotikuntakorvaus, netto]]</f>
        <v>928179.43723372673</v>
      </c>
      <c r="S164" s="11"/>
      <c r="T164"/>
    </row>
    <row r="165" spans="1:20" ht="15" x14ac:dyDescent="0.25">
      <c r="A165" s="32">
        <v>529</v>
      </c>
      <c r="B165" s="13" t="s">
        <v>170</v>
      </c>
      <c r="C165" s="15">
        <v>20390</v>
      </c>
      <c r="D165" s="15">
        <f>Ikärakenne[[#This Row],[Laskennalliset kustannukset, IKÄRAKENNE yhteensä, €]]</f>
        <v>34047859.609999999</v>
      </c>
      <c r="E165" s="15">
        <f>'Lask. kustannukset MUUT'!AD171</f>
        <v>6218124.0291723348</v>
      </c>
      <c r="F165" s="231">
        <f>Yhteenveto[[#This Row],[Ikärakenne, laskennallinen kustannus]]+Yhteenveto[[#This Row],[Muut laskennalliset kustannukset ]]</f>
        <v>40265983.63917233</v>
      </c>
      <c r="G165" s="450">
        <v>1625.87</v>
      </c>
      <c r="H165" s="17">
        <v>33151489.299999997</v>
      </c>
      <c r="I165" s="338">
        <f>Yhteenveto[[#This Row],[Laskennalliset kustannukset yhteensä]]-Yhteenveto[[#This Row],[Omarahoitusosuus, €]]</f>
        <v>7114494.3391723335</v>
      </c>
      <c r="J165" s="33">
        <f>Lisäosat!U166</f>
        <v>822047.58114200155</v>
      </c>
      <c r="K165" s="34">
        <f>'Muut lis_väh'!P163</f>
        <v>2502219.2278049621</v>
      </c>
      <c r="L165" s="231">
        <f>Yhteenveto[[#This Row],[Valtionosuus omarahoitusosuuden jälkeen (välisumma)]]+Yhteenveto[[#This Row],[Lisäosat yhteensä]]+Yhteenveto[[#This Row],[Valtionosuuteen tehtävät vähennykset ja lisäykset, netto]]</f>
        <v>10438761.148119297</v>
      </c>
      <c r="M165" s="34">
        <f>'Verotuloihin perust tasaus'!N170</f>
        <v>-598354.36704726622</v>
      </c>
      <c r="N165" s="302">
        <f>SUM(Yhteenveto[[#This Row],[Valtionosuus ennen verotuloihin perustuvaa valtionosuuden tasausta]]+Yhteenveto[[#This Row],[Verotuloihin perustuva valtionosuuden tasaus]])</f>
        <v>9840406.7810720298</v>
      </c>
      <c r="O165" s="241">
        <f>Verokorvaukset!H163</f>
        <v>1554049.3519861156</v>
      </c>
      <c r="P165" s="371">
        <f>SUM(Yhteenveto[[#This Row],[Kunnan  peruspalvelujen valtionosuus ]:[Veroperustemuutoksista johtuvien veromenetysten korvaus]])</f>
        <v>11394456.133058146</v>
      </c>
      <c r="Q165" s="34">
        <f>Kotikuntakorvaus!F167</f>
        <v>11074.1875</v>
      </c>
      <c r="R165" s="340">
        <f>+Yhteenveto[[#This Row],[Kunnan  peruspalvelujen valtionosuus ]]+Yhteenveto[[#This Row],[Veroperustemuutoksista johtuvien veromenetysten korvaus]]+Yhteenveto[[#This Row],[Kotikuntakorvaus, netto]]</f>
        <v>11405530.320558146</v>
      </c>
      <c r="S165" s="11"/>
      <c r="T165"/>
    </row>
    <row r="166" spans="1:20" ht="15" x14ac:dyDescent="0.25">
      <c r="A166" s="32">
        <v>531</v>
      </c>
      <c r="B166" s="13" t="s">
        <v>171</v>
      </c>
      <c r="C166" s="15">
        <v>4890</v>
      </c>
      <c r="D166" s="15">
        <f>Ikärakenne[[#This Row],[Laskennalliset kustannukset, IKÄRAKENNE yhteensä, €]]</f>
        <v>7523961.2800000003</v>
      </c>
      <c r="E166" s="15">
        <f>'Lask. kustannukset MUUT'!AD172</f>
        <v>1099542.0219426155</v>
      </c>
      <c r="F166" s="231">
        <f>Yhteenveto[[#This Row],[Ikärakenne, laskennallinen kustannus]]+Yhteenveto[[#This Row],[Muut laskennalliset kustannukset ]]</f>
        <v>8623503.3019426167</v>
      </c>
      <c r="G166" s="450">
        <v>1625.87</v>
      </c>
      <c r="H166" s="17">
        <v>7950504.2999999998</v>
      </c>
      <c r="I166" s="338">
        <f>Yhteenveto[[#This Row],[Laskennalliset kustannukset yhteensä]]-Yhteenveto[[#This Row],[Omarahoitusosuus, €]]</f>
        <v>672999.00194261689</v>
      </c>
      <c r="J166" s="33">
        <f>Lisäosat!U167</f>
        <v>146864.72460446582</v>
      </c>
      <c r="K166" s="34">
        <f>'Muut lis_väh'!P164</f>
        <v>-2070940.8947263872</v>
      </c>
      <c r="L166" s="231">
        <f>Yhteenveto[[#This Row],[Valtionosuus omarahoitusosuuden jälkeen (välisumma)]]+Yhteenveto[[#This Row],[Lisäosat yhteensä]]+Yhteenveto[[#This Row],[Valtionosuuteen tehtävät vähennykset ja lisäykset, netto]]</f>
        <v>-1251077.1681793046</v>
      </c>
      <c r="M166" s="34">
        <f>'Verotuloihin perust tasaus'!N171</f>
        <v>2068392.7160832309</v>
      </c>
      <c r="N166" s="302">
        <f>SUM(Yhteenveto[[#This Row],[Valtionosuus ennen verotuloihin perustuvaa valtionosuuden tasausta]]+Yhteenveto[[#This Row],[Verotuloihin perustuva valtionosuuden tasaus]])</f>
        <v>817315.54790392634</v>
      </c>
      <c r="O166" s="241">
        <f>Verokorvaukset!H164</f>
        <v>572753.13527748245</v>
      </c>
      <c r="P166" s="371">
        <f>SUM(Yhteenveto[[#This Row],[Kunnan  peruspalvelujen valtionosuus ]:[Veroperustemuutoksista johtuvien veromenetysten korvaus]])</f>
        <v>1390068.6831814088</v>
      </c>
      <c r="Q166" s="34">
        <f>Kotikuntakorvaus!F168</f>
        <v>-98374.222400000057</v>
      </c>
      <c r="R166" s="340">
        <f>+Yhteenveto[[#This Row],[Kunnan  peruspalvelujen valtionosuus ]]+Yhteenveto[[#This Row],[Veroperustemuutoksista johtuvien veromenetysten korvaus]]+Yhteenveto[[#This Row],[Kotikuntakorvaus, netto]]</f>
        <v>1291694.4607814087</v>
      </c>
      <c r="S166" s="11"/>
      <c r="T166"/>
    </row>
    <row r="167" spans="1:20" ht="15" x14ac:dyDescent="0.25">
      <c r="A167" s="32">
        <v>535</v>
      </c>
      <c r="B167" s="13" t="s">
        <v>172</v>
      </c>
      <c r="C167" s="15">
        <v>10300</v>
      </c>
      <c r="D167" s="15">
        <f>Ikärakenne[[#This Row],[Laskennalliset kustannukset, IKÄRAKENNE yhteensä, €]]</f>
        <v>24419550.079999998</v>
      </c>
      <c r="E167" s="15">
        <f>'Lask. kustannukset MUUT'!AD173</f>
        <v>2145893.3840814787</v>
      </c>
      <c r="F167" s="231">
        <f>Yhteenveto[[#This Row],[Ikärakenne, laskennallinen kustannus]]+Yhteenveto[[#This Row],[Muut laskennalliset kustannukset ]]</f>
        <v>26565443.464081477</v>
      </c>
      <c r="G167" s="450">
        <v>1625.87</v>
      </c>
      <c r="H167" s="17">
        <v>16746460.999999998</v>
      </c>
      <c r="I167" s="338">
        <f>Yhteenveto[[#This Row],[Laskennalliset kustannukset yhteensä]]-Yhteenveto[[#This Row],[Omarahoitusosuus, €]]</f>
        <v>9818982.4640814792</v>
      </c>
      <c r="J167" s="33">
        <f>Lisäosat!U168</f>
        <v>402808.83947487664</v>
      </c>
      <c r="K167" s="34">
        <f>'Muut lis_väh'!P165</f>
        <v>-828355.22093402571</v>
      </c>
      <c r="L167" s="231">
        <f>Yhteenveto[[#This Row],[Valtionosuus omarahoitusosuuden jälkeen (välisumma)]]+Yhteenveto[[#This Row],[Lisäosat yhteensä]]+Yhteenveto[[#This Row],[Valtionosuuteen tehtävät vähennykset ja lisäykset, netto]]</f>
        <v>9393436.0826223306</v>
      </c>
      <c r="M167" s="34">
        <f>'Verotuloihin perust tasaus'!N172</f>
        <v>6473524.3768309327</v>
      </c>
      <c r="N167" s="302">
        <f>SUM(Yhteenveto[[#This Row],[Valtionosuus ennen verotuloihin perustuvaa valtionosuuden tasausta]]+Yhteenveto[[#This Row],[Verotuloihin perustuva valtionosuuden tasaus]])</f>
        <v>15866960.459453262</v>
      </c>
      <c r="O167" s="241">
        <f>Verokorvaukset!H165</f>
        <v>1317943.4753464805</v>
      </c>
      <c r="P167" s="371">
        <f>SUM(Yhteenveto[[#This Row],[Kunnan  peruspalvelujen valtionosuus ]:[Veroperustemuutoksista johtuvien veromenetysten korvaus]])</f>
        <v>17184903.934799742</v>
      </c>
      <c r="Q167" s="34">
        <f>Kotikuntakorvaus!F169</f>
        <v>-192283.33240000001</v>
      </c>
      <c r="R167" s="340">
        <f>+Yhteenveto[[#This Row],[Kunnan  peruspalvelujen valtionosuus ]]+Yhteenveto[[#This Row],[Veroperustemuutoksista johtuvien veromenetysten korvaus]]+Yhteenveto[[#This Row],[Kotikuntakorvaus, netto]]</f>
        <v>16992620.60239974</v>
      </c>
      <c r="S167" s="11"/>
      <c r="T167"/>
    </row>
    <row r="168" spans="1:20" ht="15" x14ac:dyDescent="0.25">
      <c r="A168" s="32">
        <v>536</v>
      </c>
      <c r="B168" s="13" t="s">
        <v>173</v>
      </c>
      <c r="C168" s="15">
        <v>36571</v>
      </c>
      <c r="D168" s="15">
        <f>Ikärakenne[[#This Row],[Laskennalliset kustannukset, IKÄRAKENNE yhteensä, €]]</f>
        <v>69097549.389999986</v>
      </c>
      <c r="E168" s="15">
        <f>'Lask. kustannukset MUUT'!AD174</f>
        <v>8861918.4078207426</v>
      </c>
      <c r="F168" s="231">
        <f>Yhteenveto[[#This Row],[Ikärakenne, laskennallinen kustannus]]+Yhteenveto[[#This Row],[Muut laskennalliset kustannukset ]]</f>
        <v>77959467.797820732</v>
      </c>
      <c r="G168" s="450">
        <v>1625.87</v>
      </c>
      <c r="H168" s="17">
        <v>59459691.769999996</v>
      </c>
      <c r="I168" s="338">
        <f>Yhteenveto[[#This Row],[Laskennalliset kustannukset yhteensä]]-Yhteenveto[[#This Row],[Omarahoitusosuus, €]]</f>
        <v>18499776.027820736</v>
      </c>
      <c r="J168" s="33">
        <f>Lisäosat!U169</f>
        <v>1637978.8769118749</v>
      </c>
      <c r="K168" s="34">
        <f>'Muut lis_väh'!P166</f>
        <v>-5777639.6317375349</v>
      </c>
      <c r="L168" s="231">
        <f>Yhteenveto[[#This Row],[Valtionosuus omarahoitusosuuden jälkeen (välisumma)]]+Yhteenveto[[#This Row],[Lisäosat yhteensä]]+Yhteenveto[[#This Row],[Valtionosuuteen tehtävät vähennykset ja lisäykset, netto]]</f>
        <v>14360115.272995077</v>
      </c>
      <c r="M168" s="34">
        <f>'Verotuloihin perust tasaus'!N173</f>
        <v>6896856.921956216</v>
      </c>
      <c r="N168" s="302">
        <f>SUM(Yhteenveto[[#This Row],[Valtionosuus ennen verotuloihin perustuvaa valtionosuuden tasausta]]+Yhteenveto[[#This Row],[Verotuloihin perustuva valtionosuuden tasaus]])</f>
        <v>21256972.194951292</v>
      </c>
      <c r="O168" s="241">
        <f>Verokorvaukset!H166</f>
        <v>2035836.1631788388</v>
      </c>
      <c r="P168" s="371">
        <f>SUM(Yhteenveto[[#This Row],[Kunnan  peruspalvelujen valtionosuus ]:[Veroperustemuutoksista johtuvien veromenetysten korvaus]])</f>
        <v>23292808.358130131</v>
      </c>
      <c r="Q168" s="34">
        <f>Kotikuntakorvaus!F170</f>
        <v>247990.92520000017</v>
      </c>
      <c r="R168" s="340">
        <f>+Yhteenveto[[#This Row],[Kunnan  peruspalvelujen valtionosuus ]]+Yhteenveto[[#This Row],[Veroperustemuutoksista johtuvien veromenetysten korvaus]]+Yhteenveto[[#This Row],[Kotikuntakorvaus, netto]]</f>
        <v>23540799.283330131</v>
      </c>
      <c r="S168" s="11"/>
      <c r="T168"/>
    </row>
    <row r="169" spans="1:20" ht="15" x14ac:dyDescent="0.25">
      <c r="A169" s="32">
        <v>538</v>
      </c>
      <c r="B169" s="13" t="s">
        <v>174</v>
      </c>
      <c r="C169" s="15">
        <v>4667</v>
      </c>
      <c r="D169" s="15">
        <f>Ikärakenne[[#This Row],[Laskennalliset kustannukset, IKÄRAKENNE yhteensä, €]]</f>
        <v>9383147.2300000004</v>
      </c>
      <c r="E169" s="15">
        <f>'Lask. kustannukset MUUT'!AD175</f>
        <v>1012792.8853187403</v>
      </c>
      <c r="F169" s="231">
        <f>Yhteenveto[[#This Row],[Ikärakenne, laskennallinen kustannus]]+Yhteenveto[[#This Row],[Muut laskennalliset kustannukset ]]</f>
        <v>10395940.115318742</v>
      </c>
      <c r="G169" s="450">
        <v>1625.87</v>
      </c>
      <c r="H169" s="17">
        <v>7587935.2899999991</v>
      </c>
      <c r="I169" s="338">
        <f>Yhteenveto[[#This Row],[Laskennalliset kustannukset yhteensä]]-Yhteenveto[[#This Row],[Omarahoitusosuus, €]]</f>
        <v>2808004.8253187425</v>
      </c>
      <c r="J169" s="33">
        <f>Lisäosat!U170</f>
        <v>146765.64701865718</v>
      </c>
      <c r="K169" s="34">
        <f>'Muut lis_väh'!P167</f>
        <v>-498059.779376978</v>
      </c>
      <c r="L169" s="231">
        <f>Yhteenveto[[#This Row],[Valtionosuus omarahoitusosuuden jälkeen (välisumma)]]+Yhteenveto[[#This Row],[Lisäosat yhteensä]]+Yhteenveto[[#This Row],[Valtionosuuteen tehtävät vähennykset ja lisäykset, netto]]</f>
        <v>2456710.6929604216</v>
      </c>
      <c r="M169" s="34">
        <f>'Verotuloihin perust tasaus'!N174</f>
        <v>1524603.6205209373</v>
      </c>
      <c r="N169" s="302">
        <f>SUM(Yhteenveto[[#This Row],[Valtionosuus ennen verotuloihin perustuvaa valtionosuuden tasausta]]+Yhteenveto[[#This Row],[Verotuloihin perustuva valtionosuuden tasaus]])</f>
        <v>3981314.3134813588</v>
      </c>
      <c r="O169" s="241">
        <f>Verokorvaukset!H167</f>
        <v>447825.2401946637</v>
      </c>
      <c r="P169" s="371">
        <f>SUM(Yhteenveto[[#This Row],[Kunnan  peruspalvelujen valtionosuus ]:[Veroperustemuutoksista johtuvien veromenetysten korvaus]])</f>
        <v>4429139.5536760222</v>
      </c>
      <c r="Q169" s="34">
        <f>Kotikuntakorvaus!F171</f>
        <v>7760.7905999999784</v>
      </c>
      <c r="R169" s="340">
        <f>+Yhteenveto[[#This Row],[Kunnan  peruspalvelujen valtionosuus ]]+Yhteenveto[[#This Row],[Veroperustemuutoksista johtuvien veromenetysten korvaus]]+Yhteenveto[[#This Row],[Kotikuntakorvaus, netto]]</f>
        <v>4436900.3442760222</v>
      </c>
      <c r="S169" s="11"/>
      <c r="T169"/>
    </row>
    <row r="170" spans="1:20" ht="15" x14ac:dyDescent="0.25">
      <c r="A170" s="32">
        <v>541</v>
      </c>
      <c r="B170" s="13" t="s">
        <v>175</v>
      </c>
      <c r="C170" s="15">
        <v>8760</v>
      </c>
      <c r="D170" s="15">
        <f>Ikärakenne[[#This Row],[Laskennalliset kustannukset, IKÄRAKENNE yhteensä, €]]</f>
        <v>11571103.209999999</v>
      </c>
      <c r="E170" s="15">
        <f>'Lask. kustannukset MUUT'!AD176</f>
        <v>4529828.7492937995</v>
      </c>
      <c r="F170" s="231">
        <f>Yhteenveto[[#This Row],[Ikärakenne, laskennallinen kustannus]]+Yhteenveto[[#This Row],[Muut laskennalliset kustannukset ]]</f>
        <v>16100931.959293798</v>
      </c>
      <c r="G170" s="450">
        <v>1625.87</v>
      </c>
      <c r="H170" s="17">
        <v>14242621.199999999</v>
      </c>
      <c r="I170" s="338">
        <f>Yhteenveto[[#This Row],[Laskennalliset kustannukset yhteensä]]-Yhteenveto[[#This Row],[Omarahoitusosuus, €]]</f>
        <v>1858310.7592937984</v>
      </c>
      <c r="J170" s="33">
        <f>Lisäosat!U171</f>
        <v>1371994.1402906347</v>
      </c>
      <c r="K170" s="34">
        <f>'Muut lis_väh'!P168</f>
        <v>2664403.0480657462</v>
      </c>
      <c r="L170" s="231">
        <f>Yhteenveto[[#This Row],[Valtionosuus omarahoitusosuuden jälkeen (välisumma)]]+Yhteenveto[[#This Row],[Lisäosat yhteensä]]+Yhteenveto[[#This Row],[Valtionosuuteen tehtävät vähennykset ja lisäykset, netto]]</f>
        <v>5894707.9476501793</v>
      </c>
      <c r="M170" s="34">
        <f>'Verotuloihin perust tasaus'!N175</f>
        <v>4331864.6554563735</v>
      </c>
      <c r="N170" s="302">
        <f>SUM(Yhteenveto[[#This Row],[Valtionosuus ennen verotuloihin perustuvaa valtionosuuden tasausta]]+Yhteenveto[[#This Row],[Verotuloihin perustuva valtionosuuden tasaus]])</f>
        <v>10226572.603106553</v>
      </c>
      <c r="O170" s="241">
        <f>Verokorvaukset!H168</f>
        <v>1571830.6880766989</v>
      </c>
      <c r="P170" s="371">
        <f>SUM(Yhteenveto[[#This Row],[Kunnan  peruspalvelujen valtionosuus ]:[Veroperustemuutoksista johtuvien veromenetysten korvaus]])</f>
        <v>11798403.291183252</v>
      </c>
      <c r="Q170" s="34">
        <f>Kotikuntakorvaus!F172</f>
        <v>-76367.597000000038</v>
      </c>
      <c r="R170" s="340">
        <f>+Yhteenveto[[#This Row],[Kunnan  peruspalvelujen valtionosuus ]]+Yhteenveto[[#This Row],[Veroperustemuutoksista johtuvien veromenetysten korvaus]]+Yhteenveto[[#This Row],[Kotikuntakorvaus, netto]]</f>
        <v>11722035.694183253</v>
      </c>
      <c r="S170" s="11"/>
      <c r="T170"/>
    </row>
    <row r="171" spans="1:20" ht="15" x14ac:dyDescent="0.25">
      <c r="A171" s="32">
        <v>543</v>
      </c>
      <c r="B171" s="13" t="s">
        <v>176</v>
      </c>
      <c r="C171" s="15">
        <v>45333</v>
      </c>
      <c r="D171" s="15">
        <f>Ikärakenne[[#This Row],[Laskennalliset kustannukset, IKÄRAKENNE yhteensä, €]]</f>
        <v>95354658.140000001</v>
      </c>
      <c r="E171" s="15">
        <f>'Lask. kustannukset MUUT'!AD177</f>
        <v>14726604.75837555</v>
      </c>
      <c r="F171" s="231">
        <f>Yhteenveto[[#This Row],[Ikärakenne, laskennallinen kustannus]]+Yhteenveto[[#This Row],[Muut laskennalliset kustannukset ]]</f>
        <v>110081262.89837556</v>
      </c>
      <c r="G171" s="450">
        <v>1625.87</v>
      </c>
      <c r="H171" s="17">
        <v>73705564.709999993</v>
      </c>
      <c r="I171" s="338">
        <f>Yhteenveto[[#This Row],[Laskennalliset kustannukset yhteensä]]-Yhteenveto[[#This Row],[Omarahoitusosuus, €]]</f>
        <v>36375698.188375562</v>
      </c>
      <c r="J171" s="33">
        <f>Lisäosat!U172</f>
        <v>1686291.4834457524</v>
      </c>
      <c r="K171" s="34">
        <f>'Muut lis_väh'!P169</f>
        <v>220394.52626815881</v>
      </c>
      <c r="L171" s="231">
        <f>Yhteenveto[[#This Row],[Valtionosuus omarahoitusosuuden jälkeen (välisumma)]]+Yhteenveto[[#This Row],[Lisäosat yhteensä]]+Yhteenveto[[#This Row],[Valtionosuuteen tehtävät vähennykset ja lisäykset, netto]]</f>
        <v>38282384.198089473</v>
      </c>
      <c r="M171" s="34">
        <f>'Verotuloihin perust tasaus'!N176</f>
        <v>1879158.7443469421</v>
      </c>
      <c r="N171" s="302">
        <f>SUM(Yhteenveto[[#This Row],[Valtionosuus ennen verotuloihin perustuvaa valtionosuuden tasausta]]+Yhteenveto[[#This Row],[Verotuloihin perustuva valtionosuuden tasaus]])</f>
        <v>40161542.942436412</v>
      </c>
      <c r="O171" s="241">
        <f>Verokorvaukset!H169</f>
        <v>2832443.7204744378</v>
      </c>
      <c r="P171" s="371">
        <f>SUM(Yhteenveto[[#This Row],[Kunnan  peruspalvelujen valtionosuus ]:[Veroperustemuutoksista johtuvien veromenetysten korvaus]])</f>
        <v>42993986.662910849</v>
      </c>
      <c r="Q171" s="34">
        <f>Kotikuntakorvaus!F173</f>
        <v>-197953.31640000013</v>
      </c>
      <c r="R171" s="340">
        <f>+Yhteenveto[[#This Row],[Kunnan  peruspalvelujen valtionosuus ]]+Yhteenveto[[#This Row],[Veroperustemuutoksista johtuvien veromenetysten korvaus]]+Yhteenveto[[#This Row],[Kotikuntakorvaus, netto]]</f>
        <v>42796033.34651085</v>
      </c>
      <c r="S171" s="11"/>
      <c r="T171"/>
    </row>
    <row r="172" spans="1:20" ht="15" x14ac:dyDescent="0.25">
      <c r="A172" s="32">
        <v>545</v>
      </c>
      <c r="B172" s="13" t="s">
        <v>177</v>
      </c>
      <c r="C172" s="15">
        <v>9538</v>
      </c>
      <c r="D172" s="15">
        <f>Ikärakenne[[#This Row],[Laskennalliset kustannukset, IKÄRAKENNE yhteensä, €]]</f>
        <v>17220872.109999999</v>
      </c>
      <c r="E172" s="15">
        <f>'Lask. kustannukset MUUT'!AD178</f>
        <v>8926704.3934256788</v>
      </c>
      <c r="F172" s="231">
        <f>Yhteenveto[[#This Row],[Ikärakenne, laskennallinen kustannus]]+Yhteenveto[[#This Row],[Muut laskennalliset kustannukset ]]</f>
        <v>26147576.50342568</v>
      </c>
      <c r="G172" s="450">
        <v>1625.87</v>
      </c>
      <c r="H172" s="17">
        <v>15507548.059999999</v>
      </c>
      <c r="I172" s="338">
        <f>Yhteenveto[[#This Row],[Laskennalliset kustannukset yhteensä]]-Yhteenveto[[#This Row],[Omarahoitusosuus, €]]</f>
        <v>10640028.443425681</v>
      </c>
      <c r="J172" s="33">
        <f>Lisäosat!U173</f>
        <v>851802.5337507365</v>
      </c>
      <c r="K172" s="34">
        <f>'Muut lis_väh'!P170</f>
        <v>1834823.1546330298</v>
      </c>
      <c r="L172" s="231">
        <f>Yhteenveto[[#This Row],[Valtionosuus omarahoitusosuuden jälkeen (välisumma)]]+Yhteenveto[[#This Row],[Lisäosat yhteensä]]+Yhteenveto[[#This Row],[Valtionosuuteen tehtävät vähennykset ja lisäykset, netto]]</f>
        <v>13326654.131809449</v>
      </c>
      <c r="M172" s="34">
        <f>'Verotuloihin perust tasaus'!N177</f>
        <v>3091413.4655571626</v>
      </c>
      <c r="N172" s="302">
        <f>SUM(Yhteenveto[[#This Row],[Valtionosuus ennen verotuloihin perustuvaa valtionosuuden tasausta]]+Yhteenveto[[#This Row],[Verotuloihin perustuva valtionosuuden tasaus]])</f>
        <v>16418067.597366612</v>
      </c>
      <c r="O172" s="241">
        <f>Verokorvaukset!H170</f>
        <v>1841638.5435008132</v>
      </c>
      <c r="P172" s="371">
        <f>SUM(Yhteenveto[[#This Row],[Kunnan  peruspalvelujen valtionosuus ]:[Veroperustemuutoksista johtuvien veromenetysten korvaus]])</f>
        <v>18259706.140867427</v>
      </c>
      <c r="Q172" s="34">
        <f>Kotikuntakorvaus!F174</f>
        <v>138205.85999999999</v>
      </c>
      <c r="R172" s="340">
        <f>+Yhteenveto[[#This Row],[Kunnan  peruspalvelujen valtionosuus ]]+Yhteenveto[[#This Row],[Veroperustemuutoksista johtuvien veromenetysten korvaus]]+Yhteenveto[[#This Row],[Kotikuntakorvaus, netto]]</f>
        <v>18397912.000867426</v>
      </c>
      <c r="S172" s="11"/>
      <c r="T172"/>
    </row>
    <row r="173" spans="1:20" ht="15" x14ac:dyDescent="0.25">
      <c r="A173" s="32">
        <v>560</v>
      </c>
      <c r="B173" s="13" t="s">
        <v>178</v>
      </c>
      <c r="C173" s="15">
        <v>15575</v>
      </c>
      <c r="D173" s="15">
        <f>Ikärakenne[[#This Row],[Laskennalliset kustannukset, IKÄRAKENNE yhteensä, €]]</f>
        <v>27751199.890000001</v>
      </c>
      <c r="E173" s="15">
        <f>'Lask. kustannukset MUUT'!AD179</f>
        <v>5048926.4274808709</v>
      </c>
      <c r="F173" s="231">
        <f>Yhteenveto[[#This Row],[Ikärakenne, laskennallinen kustannus]]+Yhteenveto[[#This Row],[Muut laskennalliset kustannukset ]]</f>
        <v>32800126.31748087</v>
      </c>
      <c r="G173" s="450">
        <v>1625.87</v>
      </c>
      <c r="H173" s="17">
        <v>25322925.25</v>
      </c>
      <c r="I173" s="338">
        <f>Yhteenveto[[#This Row],[Laskennalliset kustannukset yhteensä]]-Yhteenveto[[#This Row],[Omarahoitusosuus, €]]</f>
        <v>7477201.0674808696</v>
      </c>
      <c r="J173" s="33">
        <f>Lisäosat!U174</f>
        <v>474927.0275183114</v>
      </c>
      <c r="K173" s="34">
        <f>'Muut lis_väh'!P171</f>
        <v>-2025961.3158156527</v>
      </c>
      <c r="L173" s="231">
        <f>Yhteenveto[[#This Row],[Valtionosuus omarahoitusosuuden jälkeen (välisumma)]]+Yhteenveto[[#This Row],[Lisäosat yhteensä]]+Yhteenveto[[#This Row],[Valtionosuuteen tehtävät vähennykset ja lisäykset, netto]]</f>
        <v>5926166.7791835284</v>
      </c>
      <c r="M173" s="34">
        <f>'Verotuloihin perust tasaus'!N178</f>
        <v>6557986.1182346176</v>
      </c>
      <c r="N173" s="302">
        <f>SUM(Yhteenveto[[#This Row],[Valtionosuus ennen verotuloihin perustuvaa valtionosuuden tasausta]]+Yhteenveto[[#This Row],[Verotuloihin perustuva valtionosuuden tasaus]])</f>
        <v>12484152.897418145</v>
      </c>
      <c r="O173" s="241">
        <f>Verokorvaukset!H171</f>
        <v>1970878.0324656428</v>
      </c>
      <c r="P173" s="371">
        <f>SUM(Yhteenveto[[#This Row],[Kunnan  peruspalvelujen valtionosuus ]:[Veroperustemuutoksista johtuvien veromenetysten korvaus]])</f>
        <v>14455030.929883787</v>
      </c>
      <c r="Q173" s="34">
        <f>Kotikuntakorvaus!F175</f>
        <v>375636.44000000018</v>
      </c>
      <c r="R173" s="340">
        <f>+Yhteenveto[[#This Row],[Kunnan  peruspalvelujen valtionosuus ]]+Yhteenveto[[#This Row],[Veroperustemuutoksista johtuvien veromenetysten korvaus]]+Yhteenveto[[#This Row],[Kotikuntakorvaus, netto]]</f>
        <v>14830667.369883787</v>
      </c>
      <c r="S173" s="11"/>
      <c r="T173"/>
    </row>
    <row r="174" spans="1:20" ht="15" x14ac:dyDescent="0.25">
      <c r="A174" s="32">
        <v>561</v>
      </c>
      <c r="B174" s="13" t="s">
        <v>179</v>
      </c>
      <c r="C174" s="15">
        <v>1264</v>
      </c>
      <c r="D174" s="15">
        <f>Ikärakenne[[#This Row],[Laskennalliset kustannukset, IKÄRAKENNE yhteensä, €]]</f>
        <v>2254518.59</v>
      </c>
      <c r="E174" s="15">
        <f>'Lask. kustannukset MUUT'!AD180</f>
        <v>564710.26811709604</v>
      </c>
      <c r="F174" s="231">
        <f>Yhteenveto[[#This Row],[Ikärakenne, laskennallinen kustannus]]+Yhteenveto[[#This Row],[Muut laskennalliset kustannukset ]]</f>
        <v>2819228.8581170961</v>
      </c>
      <c r="G174" s="450">
        <v>1625.87</v>
      </c>
      <c r="H174" s="17">
        <v>2055099.68</v>
      </c>
      <c r="I174" s="338">
        <f>Yhteenveto[[#This Row],[Laskennalliset kustannukset yhteensä]]-Yhteenveto[[#This Row],[Omarahoitusosuus, €]]</f>
        <v>764129.17811709619</v>
      </c>
      <c r="J174" s="33">
        <f>Lisäosat!U175</f>
        <v>37679.475456802436</v>
      </c>
      <c r="K174" s="34">
        <f>'Muut lis_väh'!P172</f>
        <v>532780.54311891797</v>
      </c>
      <c r="L174" s="231">
        <f>Yhteenveto[[#This Row],[Valtionosuus omarahoitusosuuden jälkeen (välisumma)]]+Yhteenveto[[#This Row],[Lisäosat yhteensä]]+Yhteenveto[[#This Row],[Valtionosuuteen tehtävät vähennykset ja lisäykset, netto]]</f>
        <v>1334589.1966928164</v>
      </c>
      <c r="M174" s="34">
        <f>'Verotuloihin perust tasaus'!N179</f>
        <v>483930.68854963331</v>
      </c>
      <c r="N174" s="302">
        <f>SUM(Yhteenveto[[#This Row],[Valtionosuus ennen verotuloihin perustuvaa valtionosuuden tasausta]]+Yhteenveto[[#This Row],[Verotuloihin perustuva valtionosuuden tasaus]])</f>
        <v>1818519.8852424498</v>
      </c>
      <c r="O174" s="241">
        <f>Verokorvaukset!H172</f>
        <v>288228.17105095432</v>
      </c>
      <c r="P174" s="371">
        <f>SUM(Yhteenveto[[#This Row],[Kunnan  peruspalvelujen valtionosuus ]:[Veroperustemuutoksista johtuvien veromenetysten korvaus]])</f>
        <v>2106748.0562934042</v>
      </c>
      <c r="Q174" s="34">
        <f>Kotikuntakorvaus!F176</f>
        <v>-674993.87650000001</v>
      </c>
      <c r="R174" s="340">
        <f>+Yhteenveto[[#This Row],[Kunnan  peruspalvelujen valtionosuus ]]+Yhteenveto[[#This Row],[Veroperustemuutoksista johtuvien veromenetysten korvaus]]+Yhteenveto[[#This Row],[Kotikuntakorvaus, netto]]</f>
        <v>1431754.1797934042</v>
      </c>
      <c r="S174" s="11"/>
      <c r="T174"/>
    </row>
    <row r="175" spans="1:20" ht="15" x14ac:dyDescent="0.25">
      <c r="A175" s="32">
        <v>562</v>
      </c>
      <c r="B175" s="13" t="s">
        <v>180</v>
      </c>
      <c r="C175" s="15">
        <v>8858</v>
      </c>
      <c r="D175" s="15">
        <f>Ikärakenne[[#This Row],[Laskennalliset kustannukset, IKÄRAKENNE yhteensä, €]]</f>
        <v>13909782.02</v>
      </c>
      <c r="E175" s="15">
        <f>'Lask. kustannukset MUUT'!AD181</f>
        <v>2485824.4284667084</v>
      </c>
      <c r="F175" s="231">
        <f>Yhteenveto[[#This Row],[Ikärakenne, laskennallinen kustannus]]+Yhteenveto[[#This Row],[Muut laskennalliset kustannukset ]]</f>
        <v>16395606.448466707</v>
      </c>
      <c r="G175" s="450">
        <v>1625.87</v>
      </c>
      <c r="H175" s="17">
        <v>14401956.459999999</v>
      </c>
      <c r="I175" s="338">
        <f>Yhteenveto[[#This Row],[Laskennalliset kustannukset yhteensä]]-Yhteenveto[[#This Row],[Omarahoitusosuus, €]]</f>
        <v>1993649.988466708</v>
      </c>
      <c r="J175" s="33">
        <f>Lisäosat!U176</f>
        <v>471413.6211363615</v>
      </c>
      <c r="K175" s="34">
        <f>'Muut lis_väh'!P173</f>
        <v>-969978.03393214429</v>
      </c>
      <c r="L175" s="231">
        <f>Yhteenveto[[#This Row],[Valtionosuus omarahoitusosuuden jälkeen (välisumma)]]+Yhteenveto[[#This Row],[Lisäosat yhteensä]]+Yhteenveto[[#This Row],[Valtionosuuteen tehtävät vähennykset ja lisäykset, netto]]</f>
        <v>1495085.5756709254</v>
      </c>
      <c r="M175" s="34">
        <f>'Verotuloihin perust tasaus'!N180</f>
        <v>3451328.2930427864</v>
      </c>
      <c r="N175" s="302">
        <f>SUM(Yhteenveto[[#This Row],[Valtionosuus ennen verotuloihin perustuvaa valtionosuuden tasausta]]+Yhteenveto[[#This Row],[Verotuloihin perustuva valtionosuuden tasaus]])</f>
        <v>4946413.8687137123</v>
      </c>
      <c r="O175" s="241">
        <f>Verokorvaukset!H173</f>
        <v>1137636.6376516244</v>
      </c>
      <c r="P175" s="371">
        <f>SUM(Yhteenveto[[#This Row],[Kunnan  peruspalvelujen valtionosuus ]:[Veroperustemuutoksista johtuvien veromenetysten korvaus]])</f>
        <v>6084050.5063653365</v>
      </c>
      <c r="Q175" s="34">
        <f>Kotikuntakorvaus!F177</f>
        <v>-249922.2635</v>
      </c>
      <c r="R175" s="340">
        <f>+Yhteenveto[[#This Row],[Kunnan  peruspalvelujen valtionosuus ]]+Yhteenveto[[#This Row],[Veroperustemuutoksista johtuvien veromenetysten korvaus]]+Yhteenveto[[#This Row],[Kotikuntakorvaus, netto]]</f>
        <v>5834128.2428653361</v>
      </c>
      <c r="S175" s="11"/>
      <c r="T175"/>
    </row>
    <row r="176" spans="1:20" ht="15" x14ac:dyDescent="0.25">
      <c r="A176" s="32">
        <v>563</v>
      </c>
      <c r="B176" s="13" t="s">
        <v>181</v>
      </c>
      <c r="C176" s="15">
        <v>6832</v>
      </c>
      <c r="D176" s="15">
        <f>Ikärakenne[[#This Row],[Laskennalliset kustannukset, IKÄRAKENNE yhteensä, €]]</f>
        <v>12486214.619999999</v>
      </c>
      <c r="E176" s="15">
        <f>'Lask. kustannukset MUUT'!AD182</f>
        <v>1818231.0545311305</v>
      </c>
      <c r="F176" s="231">
        <f>Yhteenveto[[#This Row],[Ikärakenne, laskennallinen kustannus]]+Yhteenveto[[#This Row],[Muut laskennalliset kustannukset ]]</f>
        <v>14304445.67453113</v>
      </c>
      <c r="G176" s="450">
        <v>1625.87</v>
      </c>
      <c r="H176" s="17">
        <v>11107943.84</v>
      </c>
      <c r="I176" s="338">
        <f>Yhteenveto[[#This Row],[Laskennalliset kustannukset yhteensä]]-Yhteenveto[[#This Row],[Omarahoitusosuus, €]]</f>
        <v>3196501.8345311303</v>
      </c>
      <c r="J176" s="33">
        <f>Lisäosat!U177</f>
        <v>471975.65896240005</v>
      </c>
      <c r="K176" s="34">
        <f>'Muut lis_väh'!P174</f>
        <v>-2151487.7574914536</v>
      </c>
      <c r="L176" s="231">
        <f>Yhteenveto[[#This Row],[Valtionosuus omarahoitusosuuden jälkeen (välisumma)]]+Yhteenveto[[#This Row],[Lisäosat yhteensä]]+Yhteenveto[[#This Row],[Valtionosuuteen tehtävät vähennykset ja lisäykset, netto]]</f>
        <v>1516989.7360020769</v>
      </c>
      <c r="M176" s="34">
        <f>'Verotuloihin perust tasaus'!N181</f>
        <v>3545386.35988806</v>
      </c>
      <c r="N176" s="302">
        <f>SUM(Yhteenveto[[#This Row],[Valtionosuus ennen verotuloihin perustuvaa valtionosuuden tasausta]]+Yhteenveto[[#This Row],[Verotuloihin perustuva valtionosuuden tasaus]])</f>
        <v>5062376.0958901364</v>
      </c>
      <c r="O176" s="241">
        <f>Verokorvaukset!H174</f>
        <v>839365.99375622184</v>
      </c>
      <c r="P176" s="371">
        <f>SUM(Yhteenveto[[#This Row],[Kunnan  peruspalvelujen valtionosuus ]:[Veroperustemuutoksista johtuvien veromenetysten korvaus]])</f>
        <v>5901742.089646358</v>
      </c>
      <c r="Q176" s="34">
        <f>Kotikuntakorvaus!F178</f>
        <v>118715.29000000001</v>
      </c>
      <c r="R176" s="340">
        <f>+Yhteenveto[[#This Row],[Kunnan  peruspalvelujen valtionosuus ]]+Yhteenveto[[#This Row],[Veroperustemuutoksista johtuvien veromenetysten korvaus]]+Yhteenveto[[#This Row],[Kotikuntakorvaus, netto]]</f>
        <v>6020457.3796463581</v>
      </c>
      <c r="S176" s="11"/>
      <c r="T176"/>
    </row>
    <row r="177" spans="1:20" ht="15" x14ac:dyDescent="0.25">
      <c r="A177" s="32">
        <v>564</v>
      </c>
      <c r="B177" s="13" t="s">
        <v>182</v>
      </c>
      <c r="C177" s="15">
        <v>217469</v>
      </c>
      <c r="D177" s="15">
        <f>Ikärakenne[[#This Row],[Laskennalliset kustannukset, IKÄRAKENNE yhteensä, €]]</f>
        <v>391131270.20000005</v>
      </c>
      <c r="E177" s="15">
        <f>'Lask. kustannukset MUUT'!AD183</f>
        <v>74638749.214428395</v>
      </c>
      <c r="F177" s="231">
        <f>Yhteenveto[[#This Row],[Ikärakenne, laskennallinen kustannus]]+Yhteenveto[[#This Row],[Muut laskennalliset kustannukset ]]</f>
        <v>465770019.41442847</v>
      </c>
      <c r="G177" s="450">
        <v>1625.87</v>
      </c>
      <c r="H177" s="17">
        <v>353576323.02999997</v>
      </c>
      <c r="I177" s="338">
        <f>Yhteenveto[[#This Row],[Laskennalliset kustannukset yhteensä]]-Yhteenveto[[#This Row],[Omarahoitusosuus, €]]</f>
        <v>112193696.3844285</v>
      </c>
      <c r="J177" s="33">
        <f>Lisäosat!U178</f>
        <v>10023509.808437979</v>
      </c>
      <c r="K177" s="34">
        <f>'Muut lis_väh'!P175</f>
        <v>-43364807.5131713</v>
      </c>
      <c r="L177" s="231">
        <f>Yhteenveto[[#This Row],[Valtionosuus omarahoitusosuuden jälkeen (välisumma)]]+Yhteenveto[[#This Row],[Lisäosat yhteensä]]+Yhteenveto[[#This Row],[Valtionosuuteen tehtävät vähennykset ja lisäykset, netto]]</f>
        <v>78852398.679695174</v>
      </c>
      <c r="M177" s="34">
        <f>'Verotuloihin perust tasaus'!N182</f>
        <v>37957300.251078852</v>
      </c>
      <c r="N177" s="302">
        <f>SUM(Yhteenveto[[#This Row],[Valtionosuus ennen verotuloihin perustuvaa valtionosuuden tasausta]]+Yhteenveto[[#This Row],[Verotuloihin perustuva valtionosuuden tasaus]])</f>
        <v>116809698.93077403</v>
      </c>
      <c r="O177" s="241">
        <f>Verokorvaukset!H175</f>
        <v>20973048.602668788</v>
      </c>
      <c r="P177" s="371">
        <f>SUM(Yhteenveto[[#This Row],[Kunnan  peruspalvelujen valtionosuus ]:[Veroperustemuutoksista johtuvien veromenetysten korvaus]])</f>
        <v>137782747.53344283</v>
      </c>
      <c r="Q177" s="34">
        <f>Kotikuntakorvaus!F179</f>
        <v>-15930830.013900004</v>
      </c>
      <c r="R177" s="340">
        <f>+Yhteenveto[[#This Row],[Kunnan  peruspalvelujen valtionosuus ]]+Yhteenveto[[#This Row],[Veroperustemuutoksista johtuvien veromenetysten korvaus]]+Yhteenveto[[#This Row],[Kotikuntakorvaus, netto]]</f>
        <v>121851917.51954281</v>
      </c>
      <c r="S177" s="11"/>
      <c r="T177"/>
    </row>
    <row r="178" spans="1:20" ht="15" x14ac:dyDescent="0.25">
      <c r="A178" s="32">
        <v>576</v>
      </c>
      <c r="B178" s="13" t="s">
        <v>183</v>
      </c>
      <c r="C178" s="15">
        <v>2656</v>
      </c>
      <c r="D178" s="15">
        <f>Ikärakenne[[#This Row],[Laskennalliset kustannukset, IKÄRAKENNE yhteensä, €]]</f>
        <v>2865085.26</v>
      </c>
      <c r="E178" s="15">
        <f>'Lask. kustannukset MUUT'!AD184</f>
        <v>1135508.7471363524</v>
      </c>
      <c r="F178" s="231">
        <f>Yhteenveto[[#This Row],[Ikärakenne, laskennallinen kustannus]]+Yhteenveto[[#This Row],[Muut laskennalliset kustannukset ]]</f>
        <v>4000594.0071363524</v>
      </c>
      <c r="G178" s="450">
        <v>1625.87</v>
      </c>
      <c r="H178" s="17">
        <v>4318310.72</v>
      </c>
      <c r="I178" s="338">
        <f>Yhteenveto[[#This Row],[Laskennalliset kustannukset yhteensä]]-Yhteenveto[[#This Row],[Omarahoitusosuus, €]]</f>
        <v>-317716.71286364738</v>
      </c>
      <c r="J178" s="33">
        <f>Lisäosat!U179</f>
        <v>384479.8746556784</v>
      </c>
      <c r="K178" s="34">
        <f>'Muut lis_väh'!P176</f>
        <v>368173.66268107138</v>
      </c>
      <c r="L178" s="231">
        <f>Yhteenveto[[#This Row],[Valtionosuus omarahoitusosuuden jälkeen (välisumma)]]+Yhteenveto[[#This Row],[Lisäosat yhteensä]]+Yhteenveto[[#This Row],[Valtionosuuteen tehtävät vähennykset ja lisäykset, netto]]</f>
        <v>434936.8244731024</v>
      </c>
      <c r="M178" s="34">
        <f>'Verotuloihin perust tasaus'!N183</f>
        <v>775122.62629407342</v>
      </c>
      <c r="N178" s="302">
        <f>SUM(Yhteenveto[[#This Row],[Valtionosuus ennen verotuloihin perustuvaa valtionosuuden tasausta]]+Yhteenveto[[#This Row],[Verotuloihin perustuva valtionosuuden tasaus]])</f>
        <v>1210059.4507671758</v>
      </c>
      <c r="O178" s="241">
        <f>Verokorvaukset!H176</f>
        <v>514503.58192203153</v>
      </c>
      <c r="P178" s="371">
        <f>SUM(Yhteenveto[[#This Row],[Kunnan  peruspalvelujen valtionosuus ]:[Veroperustemuutoksista johtuvien veromenetysten korvaus]])</f>
        <v>1724563.0326892072</v>
      </c>
      <c r="Q178" s="34">
        <f>Kotikuntakorvaus!F180</f>
        <v>-74418.539999999994</v>
      </c>
      <c r="R178" s="340">
        <f>+Yhteenveto[[#This Row],[Kunnan  peruspalvelujen valtionosuus ]]+Yhteenveto[[#This Row],[Veroperustemuutoksista johtuvien veromenetysten korvaus]]+Yhteenveto[[#This Row],[Kotikuntakorvaus, netto]]</f>
        <v>1650144.4926892072</v>
      </c>
      <c r="S178" s="11"/>
      <c r="T178"/>
    </row>
    <row r="179" spans="1:20" ht="15" x14ac:dyDescent="0.25">
      <c r="A179" s="32">
        <v>577</v>
      </c>
      <c r="B179" s="13" t="s">
        <v>184</v>
      </c>
      <c r="C179" s="15">
        <v>11284</v>
      </c>
      <c r="D179" s="15">
        <f>Ikärakenne[[#This Row],[Laskennalliset kustannukset, IKÄRAKENNE yhteensä, €]]</f>
        <v>23024565.690000001</v>
      </c>
      <c r="E179" s="15">
        <f>'Lask. kustannukset MUUT'!AD185</f>
        <v>2701426.3533794913</v>
      </c>
      <c r="F179" s="231">
        <f>Yhteenveto[[#This Row],[Ikärakenne, laskennallinen kustannus]]+Yhteenveto[[#This Row],[Muut laskennalliset kustannukset ]]</f>
        <v>25725992.043379493</v>
      </c>
      <c r="G179" s="450">
        <v>1625.87</v>
      </c>
      <c r="H179" s="17">
        <v>18346317.079999998</v>
      </c>
      <c r="I179" s="338">
        <f>Yhteenveto[[#This Row],[Laskennalliset kustannukset yhteensä]]-Yhteenveto[[#This Row],[Omarahoitusosuus, €]]</f>
        <v>7379674.9633794948</v>
      </c>
      <c r="J179" s="33">
        <f>Lisäosat!U180</f>
        <v>387106.10889479803</v>
      </c>
      <c r="K179" s="34">
        <f>'Muut lis_väh'!P177</f>
        <v>-849410.92417360889</v>
      </c>
      <c r="L179" s="231">
        <f>Yhteenveto[[#This Row],[Valtionosuus omarahoitusosuuden jälkeen (välisumma)]]+Yhteenveto[[#This Row],[Lisäosat yhteensä]]+Yhteenveto[[#This Row],[Valtionosuuteen tehtävät vähennykset ja lisäykset, netto]]</f>
        <v>6917370.1481006835</v>
      </c>
      <c r="M179" s="34">
        <f>'Verotuloihin perust tasaus'!N184</f>
        <v>2403690.0247388734</v>
      </c>
      <c r="N179" s="302">
        <f>SUM(Yhteenveto[[#This Row],[Valtionosuus ennen verotuloihin perustuvaa valtionosuuden tasausta]]+Yhteenveto[[#This Row],[Verotuloihin perustuva valtionosuuden tasaus]])</f>
        <v>9321060.1728395559</v>
      </c>
      <c r="O179" s="241">
        <f>Verokorvaukset!H177</f>
        <v>905903.60328054265</v>
      </c>
      <c r="P179" s="371">
        <f>SUM(Yhteenveto[[#This Row],[Kunnan  peruspalvelujen valtionosuus ]:[Veroperustemuutoksista johtuvien veromenetysten korvaus]])</f>
        <v>10226963.776120098</v>
      </c>
      <c r="Q179" s="34">
        <f>Kotikuntakorvaus!F181</f>
        <v>13909.179500000086</v>
      </c>
      <c r="R179" s="340">
        <f>+Yhteenveto[[#This Row],[Kunnan  peruspalvelujen valtionosuus ]]+Yhteenveto[[#This Row],[Veroperustemuutoksista johtuvien veromenetysten korvaus]]+Yhteenveto[[#This Row],[Kotikuntakorvaus, netto]]</f>
        <v>10240872.955620099</v>
      </c>
      <c r="S179" s="11"/>
      <c r="T179"/>
    </row>
    <row r="180" spans="1:20" ht="15" x14ac:dyDescent="0.25">
      <c r="A180" s="32">
        <v>578</v>
      </c>
      <c r="B180" s="13" t="s">
        <v>185</v>
      </c>
      <c r="C180" s="15">
        <v>2941</v>
      </c>
      <c r="D180" s="15">
        <f>Ikärakenne[[#This Row],[Laskennalliset kustannukset, IKÄRAKENNE yhteensä, €]]</f>
        <v>4030295.2200000007</v>
      </c>
      <c r="E180" s="15">
        <f>'Lask. kustannukset MUUT'!AD186</f>
        <v>1358846.7786370458</v>
      </c>
      <c r="F180" s="231">
        <f>Yhteenveto[[#This Row],[Ikärakenne, laskennallinen kustannus]]+Yhteenveto[[#This Row],[Muut laskennalliset kustannukset ]]</f>
        <v>5389141.9986370467</v>
      </c>
      <c r="G180" s="450">
        <v>1625.87</v>
      </c>
      <c r="H180" s="17">
        <v>4781683.67</v>
      </c>
      <c r="I180" s="338">
        <f>Yhteenveto[[#This Row],[Laskennalliset kustannukset yhteensä]]-Yhteenveto[[#This Row],[Omarahoitusosuus, €]]</f>
        <v>607458.32863704674</v>
      </c>
      <c r="J180" s="33">
        <f>Lisäosat!U181</f>
        <v>291738.12964798621</v>
      </c>
      <c r="K180" s="34">
        <f>'Muut lis_väh'!P178</f>
        <v>-779103.70670032036</v>
      </c>
      <c r="L180" s="231">
        <f>Yhteenveto[[#This Row],[Valtionosuus omarahoitusosuuden jälkeen (välisumma)]]+Yhteenveto[[#This Row],[Lisäosat yhteensä]]+Yhteenveto[[#This Row],[Valtionosuuteen tehtävät vähennykset ja lisäykset, netto]]</f>
        <v>120092.75158471265</v>
      </c>
      <c r="M180" s="34">
        <f>'Verotuloihin perust tasaus'!N185</f>
        <v>1717069.4117814817</v>
      </c>
      <c r="N180" s="302">
        <f>SUM(Yhteenveto[[#This Row],[Valtionosuus ennen verotuloihin perustuvaa valtionosuuden tasausta]]+Yhteenveto[[#This Row],[Verotuloihin perustuva valtionosuuden tasaus]])</f>
        <v>1837162.1633661943</v>
      </c>
      <c r="O180" s="241">
        <f>Verokorvaukset!H178</f>
        <v>506936.70057018887</v>
      </c>
      <c r="P180" s="371">
        <f>SUM(Yhteenveto[[#This Row],[Kunnan  peruspalvelujen valtionosuus ]:[Veroperustemuutoksista johtuvien veromenetysten korvaus]])</f>
        <v>2344098.8639363833</v>
      </c>
      <c r="Q180" s="34">
        <f>Kotikuntakorvaus!F182</f>
        <v>-15858.236500000014</v>
      </c>
      <c r="R180" s="340">
        <f>+Yhteenveto[[#This Row],[Kunnan  peruspalvelujen valtionosuus ]]+Yhteenveto[[#This Row],[Veroperustemuutoksista johtuvien veromenetysten korvaus]]+Yhteenveto[[#This Row],[Kotikuntakorvaus, netto]]</f>
        <v>2328240.6274363832</v>
      </c>
      <c r="S180" s="11"/>
      <c r="T180"/>
    </row>
    <row r="181" spans="1:20" ht="15" x14ac:dyDescent="0.25">
      <c r="A181" s="32">
        <v>580</v>
      </c>
      <c r="B181" s="13" t="s">
        <v>186</v>
      </c>
      <c r="C181" s="15">
        <v>4235</v>
      </c>
      <c r="D181" s="15">
        <f>Ikärakenne[[#This Row],[Laskennalliset kustannukset, IKÄRAKENNE yhteensä, €]]</f>
        <v>4893298.209999999</v>
      </c>
      <c r="E181" s="15">
        <f>'Lask. kustannukset MUUT'!AD187</f>
        <v>1483751.6538782148</v>
      </c>
      <c r="F181" s="231">
        <f>Yhteenveto[[#This Row],[Ikärakenne, laskennallinen kustannus]]+Yhteenveto[[#This Row],[Muut laskennalliset kustannukset ]]</f>
        <v>6377049.8638782138</v>
      </c>
      <c r="G181" s="450">
        <v>1625.87</v>
      </c>
      <c r="H181" s="17">
        <v>6885559.4499999993</v>
      </c>
      <c r="I181" s="338">
        <f>Yhteenveto[[#This Row],[Laskennalliset kustannukset yhteensä]]-Yhteenveto[[#This Row],[Omarahoitusosuus, €]]</f>
        <v>-508509.58612178545</v>
      </c>
      <c r="J181" s="33">
        <f>Lisäosat!U182</f>
        <v>731510.9199444832</v>
      </c>
      <c r="K181" s="34">
        <f>'Muut lis_väh'!P179</f>
        <v>-790507.05662702397</v>
      </c>
      <c r="L181" s="231">
        <f>Yhteenveto[[#This Row],[Valtionosuus omarahoitusosuuden jälkeen (välisumma)]]+Yhteenveto[[#This Row],[Lisäosat yhteensä]]+Yhteenveto[[#This Row],[Valtionosuuteen tehtävät vähennykset ja lisäykset, netto]]</f>
        <v>-567505.72280432621</v>
      </c>
      <c r="M181" s="34">
        <f>'Verotuloihin perust tasaus'!N186</f>
        <v>2091989.8627755896</v>
      </c>
      <c r="N181" s="302">
        <f>SUM(Yhteenveto[[#This Row],[Valtionosuus ennen verotuloihin perustuvaa valtionosuuden tasausta]]+Yhteenveto[[#This Row],[Verotuloihin perustuva valtionosuuden tasaus]])</f>
        <v>1524484.1399712632</v>
      </c>
      <c r="O181" s="241">
        <f>Verokorvaukset!H179</f>
        <v>810471.41141395178</v>
      </c>
      <c r="P181" s="371">
        <f>SUM(Yhteenveto[[#This Row],[Kunnan  peruspalvelujen valtionosuus ]:[Veroperustemuutoksista johtuvien veromenetysten korvaus]])</f>
        <v>2334955.551385215</v>
      </c>
      <c r="Q181" s="34">
        <f>Kotikuntakorvaus!F183</f>
        <v>264097.22350000002</v>
      </c>
      <c r="R181" s="340">
        <f>+Yhteenveto[[#This Row],[Kunnan  peruspalvelujen valtionosuus ]]+Yhteenveto[[#This Row],[Veroperustemuutoksista johtuvien veromenetysten korvaus]]+Yhteenveto[[#This Row],[Kotikuntakorvaus, netto]]</f>
        <v>2599052.7748852149</v>
      </c>
      <c r="S181" s="11"/>
      <c r="T181"/>
    </row>
    <row r="182" spans="1:20" ht="15" x14ac:dyDescent="0.25">
      <c r="A182" s="32">
        <v>581</v>
      </c>
      <c r="B182" s="13" t="s">
        <v>187</v>
      </c>
      <c r="C182" s="15">
        <v>6011</v>
      </c>
      <c r="D182" s="15">
        <f>Ikärakenne[[#This Row],[Laskennalliset kustannukset, IKÄRAKENNE yhteensä, €]]</f>
        <v>8851407</v>
      </c>
      <c r="E182" s="15">
        <f>'Lask. kustannukset MUUT'!AD188</f>
        <v>2170293.5905609098</v>
      </c>
      <c r="F182" s="231">
        <f>Yhteenveto[[#This Row],[Ikärakenne, laskennallinen kustannus]]+Yhteenveto[[#This Row],[Muut laskennalliset kustannukset ]]</f>
        <v>11021700.590560909</v>
      </c>
      <c r="G182" s="450">
        <v>1625.87</v>
      </c>
      <c r="H182" s="17">
        <v>9773104.5699999984</v>
      </c>
      <c r="I182" s="338">
        <f>Yhteenveto[[#This Row],[Laskennalliset kustannukset yhteensä]]-Yhteenveto[[#This Row],[Omarahoitusosuus, €]]</f>
        <v>1248596.0205609109</v>
      </c>
      <c r="J182" s="33">
        <f>Lisäosat!U183</f>
        <v>543767.12202221085</v>
      </c>
      <c r="K182" s="34">
        <f>'Muut lis_väh'!P180</f>
        <v>-889666.5116586627</v>
      </c>
      <c r="L182" s="231">
        <f>Yhteenveto[[#This Row],[Valtionosuus omarahoitusosuuden jälkeen (välisumma)]]+Yhteenveto[[#This Row],[Lisäosat yhteensä]]+Yhteenveto[[#This Row],[Valtionosuuteen tehtävät vähennykset ja lisäykset, netto]]</f>
        <v>902696.63092445908</v>
      </c>
      <c r="M182" s="34">
        <f>'Verotuloihin perust tasaus'!N187</f>
        <v>2393835.0074898782</v>
      </c>
      <c r="N182" s="302">
        <f>SUM(Yhteenveto[[#This Row],[Valtionosuus ennen verotuloihin perustuvaa valtionosuuden tasausta]]+Yhteenveto[[#This Row],[Verotuloihin perustuva valtionosuuden tasaus]])</f>
        <v>3296531.6384143373</v>
      </c>
      <c r="O182" s="241">
        <f>Verokorvaukset!H180</f>
        <v>855744.33327096968</v>
      </c>
      <c r="P182" s="371">
        <f>SUM(Yhteenveto[[#This Row],[Kunnan  peruspalvelujen valtionosuus ]:[Veroperustemuutoksista johtuvien veromenetysten korvaus]])</f>
        <v>4152275.9716853071</v>
      </c>
      <c r="Q182" s="34">
        <f>Kotikuntakorvaus!F184</f>
        <v>-32992.219400000031</v>
      </c>
      <c r="R182" s="340">
        <f>+Yhteenveto[[#This Row],[Kunnan  peruspalvelujen valtionosuus ]]+Yhteenveto[[#This Row],[Veroperustemuutoksista johtuvien veromenetysten korvaus]]+Yhteenveto[[#This Row],[Kotikuntakorvaus, netto]]</f>
        <v>4119283.7522853073</v>
      </c>
      <c r="S182" s="11"/>
      <c r="T182"/>
    </row>
    <row r="183" spans="1:20" ht="15" x14ac:dyDescent="0.25">
      <c r="A183" s="32">
        <v>583</v>
      </c>
      <c r="B183" s="13" t="s">
        <v>188</v>
      </c>
      <c r="C183" s="15">
        <v>932</v>
      </c>
      <c r="D183" s="15">
        <f>Ikärakenne[[#This Row],[Laskennalliset kustannukset, IKÄRAKENNE yhteensä, €]]</f>
        <v>1012781.51</v>
      </c>
      <c r="E183" s="15">
        <f>'Lask. kustannukset MUUT'!AD189</f>
        <v>1054447.0577978352</v>
      </c>
      <c r="F183" s="231">
        <f>Yhteenveto[[#This Row],[Ikärakenne, laskennallinen kustannus]]+Yhteenveto[[#This Row],[Muut laskennalliset kustannukset ]]</f>
        <v>2067228.5677978352</v>
      </c>
      <c r="G183" s="450">
        <v>1625.87</v>
      </c>
      <c r="H183" s="17">
        <v>1515310.8399999999</v>
      </c>
      <c r="I183" s="338">
        <f>Yhteenveto[[#This Row],[Laskennalliset kustannukset yhteensä]]-Yhteenveto[[#This Row],[Omarahoitusosuus, €]]</f>
        <v>551917.72779783537</v>
      </c>
      <c r="J183" s="33">
        <f>Lisäosat!U184</f>
        <v>398615.09509603016</v>
      </c>
      <c r="K183" s="34">
        <f>'Muut lis_väh'!P181</f>
        <v>-287891.4022542279</v>
      </c>
      <c r="L183" s="231">
        <f>Yhteenveto[[#This Row],[Valtionosuus omarahoitusosuuden jälkeen (välisumma)]]+Yhteenveto[[#This Row],[Lisäosat yhteensä]]+Yhteenveto[[#This Row],[Valtionosuuteen tehtävät vähennykset ja lisäykset, netto]]</f>
        <v>662641.42063963762</v>
      </c>
      <c r="M183" s="34">
        <f>'Verotuloihin perust tasaus'!N188</f>
        <v>-15271.963693263951</v>
      </c>
      <c r="N183" s="302">
        <f>SUM(Yhteenveto[[#This Row],[Valtionosuus ennen verotuloihin perustuvaa valtionosuuden tasausta]]+Yhteenveto[[#This Row],[Verotuloihin perustuva valtionosuuden tasaus]])</f>
        <v>647369.45694637368</v>
      </c>
      <c r="O183" s="241">
        <f>Verokorvaukset!H181</f>
        <v>132006.03347648674</v>
      </c>
      <c r="P183" s="371">
        <f>SUM(Yhteenveto[[#This Row],[Kunnan  peruspalvelujen valtionosuus ]:[Veroperustemuutoksista johtuvien veromenetysten korvaus]])</f>
        <v>779375.49042286049</v>
      </c>
      <c r="Q183" s="34">
        <f>Kotikuntakorvaus!F185</f>
        <v>133067.43700000001</v>
      </c>
      <c r="R183" s="340">
        <f>+Yhteenveto[[#This Row],[Kunnan  peruspalvelujen valtionosuus ]]+Yhteenveto[[#This Row],[Veroperustemuutoksista johtuvien veromenetysten korvaus]]+Yhteenveto[[#This Row],[Kotikuntakorvaus, netto]]</f>
        <v>912442.92742286052</v>
      </c>
      <c r="S183" s="11"/>
      <c r="T183"/>
    </row>
    <row r="184" spans="1:20" ht="15" x14ac:dyDescent="0.25">
      <c r="A184" s="32">
        <v>584</v>
      </c>
      <c r="B184" s="13" t="s">
        <v>189</v>
      </c>
      <c r="C184" s="15">
        <v>2547</v>
      </c>
      <c r="D184" s="15">
        <f>Ikärakenne[[#This Row],[Laskennalliset kustannukset, IKÄRAKENNE yhteensä, €]]</f>
        <v>6671511.7999999989</v>
      </c>
      <c r="E184" s="15">
        <f>'Lask. kustannukset MUUT'!AD190</f>
        <v>1099775.9784572467</v>
      </c>
      <c r="F184" s="231">
        <f>Yhteenveto[[#This Row],[Ikärakenne, laskennallinen kustannus]]+Yhteenveto[[#This Row],[Muut laskennalliset kustannukset ]]</f>
        <v>7771287.7784572458</v>
      </c>
      <c r="G184" s="450">
        <v>1625.87</v>
      </c>
      <c r="H184" s="17">
        <v>4141090.8899999997</v>
      </c>
      <c r="I184" s="338">
        <f>Yhteenveto[[#This Row],[Laskennalliset kustannukset yhteensä]]-Yhteenveto[[#This Row],[Omarahoitusosuus, €]]</f>
        <v>3630196.8884572461</v>
      </c>
      <c r="J184" s="33">
        <f>Lisäosat!U185</f>
        <v>447483.34872543882</v>
      </c>
      <c r="K184" s="34">
        <f>'Muut lis_väh'!P182</f>
        <v>-1001178.4865590459</v>
      </c>
      <c r="L184" s="231">
        <f>Yhteenveto[[#This Row],[Valtionosuus omarahoitusosuuden jälkeen (välisumma)]]+Yhteenveto[[#This Row],[Lisäosat yhteensä]]+Yhteenveto[[#This Row],[Valtionosuuteen tehtävät vähennykset ja lisäykset, netto]]</f>
        <v>3076501.7506236392</v>
      </c>
      <c r="M184" s="34">
        <f>'Verotuloihin perust tasaus'!N189</f>
        <v>1935243.9733238174</v>
      </c>
      <c r="N184" s="302">
        <f>SUM(Yhteenveto[[#This Row],[Valtionosuus ennen verotuloihin perustuvaa valtionosuuden tasausta]]+Yhteenveto[[#This Row],[Verotuloihin perustuva valtionosuuden tasaus]])</f>
        <v>5011745.7239474561</v>
      </c>
      <c r="O184" s="241">
        <f>Verokorvaukset!H182</f>
        <v>415907.11549371033</v>
      </c>
      <c r="P184" s="371">
        <f>SUM(Yhteenveto[[#This Row],[Kunnan  peruspalvelujen valtionosuus ]:[Veroperustemuutoksista johtuvien veromenetysten korvaus]])</f>
        <v>5427652.8394411663</v>
      </c>
      <c r="Q184" s="34">
        <f>Kotikuntakorvaus!F186</f>
        <v>-3543.74</v>
      </c>
      <c r="R184" s="340">
        <f>+Yhteenveto[[#This Row],[Kunnan  peruspalvelujen valtionosuus ]]+Yhteenveto[[#This Row],[Veroperustemuutoksista johtuvien veromenetysten korvaus]]+Yhteenveto[[#This Row],[Kotikuntakorvaus, netto]]</f>
        <v>5424109.099441166</v>
      </c>
      <c r="S184" s="11"/>
      <c r="T184"/>
    </row>
    <row r="185" spans="1:20" ht="15" x14ac:dyDescent="0.25">
      <c r="A185" s="32">
        <v>592</v>
      </c>
      <c r="B185" s="13" t="s">
        <v>190</v>
      </c>
      <c r="C185" s="15">
        <v>3511</v>
      </c>
      <c r="D185" s="15">
        <f>Ikärakenne[[#This Row],[Laskennalliset kustannukset, IKÄRAKENNE yhteensä, €]]</f>
        <v>6369074.7200000007</v>
      </c>
      <c r="E185" s="15">
        <f>'Lask. kustannukset MUUT'!AD191</f>
        <v>1101899.0829485992</v>
      </c>
      <c r="F185" s="231">
        <f>Yhteenveto[[#This Row],[Ikärakenne, laskennallinen kustannus]]+Yhteenveto[[#This Row],[Muut laskennalliset kustannukset ]]</f>
        <v>7470973.8029485997</v>
      </c>
      <c r="G185" s="450">
        <v>1625.87</v>
      </c>
      <c r="H185" s="17">
        <v>5708429.5699999994</v>
      </c>
      <c r="I185" s="338">
        <f>Yhteenveto[[#This Row],[Laskennalliset kustannukset yhteensä]]-Yhteenveto[[#This Row],[Omarahoitusosuus, €]]</f>
        <v>1762544.2329486003</v>
      </c>
      <c r="J185" s="33">
        <f>Lisäosat!U186</f>
        <v>211245.37391449086</v>
      </c>
      <c r="K185" s="34">
        <f>'Muut lis_väh'!P183</f>
        <v>-876930.3662844128</v>
      </c>
      <c r="L185" s="231">
        <f>Yhteenveto[[#This Row],[Valtionosuus omarahoitusosuuden jälkeen (välisumma)]]+Yhteenveto[[#This Row],[Lisäosat yhteensä]]+Yhteenveto[[#This Row],[Valtionosuuteen tehtävät vähennykset ja lisäykset, netto]]</f>
        <v>1096859.2405786784</v>
      </c>
      <c r="M185" s="34">
        <f>'Verotuloihin perust tasaus'!N190</f>
        <v>1739415.2613433956</v>
      </c>
      <c r="N185" s="302">
        <f>SUM(Yhteenveto[[#This Row],[Valtionosuus ennen verotuloihin perustuvaa valtionosuuden tasausta]]+Yhteenveto[[#This Row],[Verotuloihin perustuva valtionosuuden tasaus]])</f>
        <v>2836274.5019220738</v>
      </c>
      <c r="O185" s="241">
        <f>Verokorvaukset!H183</f>
        <v>435101.55328181491</v>
      </c>
      <c r="P185" s="371">
        <f>SUM(Yhteenveto[[#This Row],[Kunnan  peruspalvelujen valtionosuus ]:[Veroperustemuutoksista johtuvien veromenetysten korvaus]])</f>
        <v>3271376.0552038886</v>
      </c>
      <c r="Q185" s="34">
        <f>Kotikuntakorvaus!F187</f>
        <v>140651.04060000001</v>
      </c>
      <c r="R185" s="340">
        <f>+Yhteenveto[[#This Row],[Kunnan  peruspalvelujen valtionosuus ]]+Yhteenveto[[#This Row],[Veroperustemuutoksista johtuvien veromenetysten korvaus]]+Yhteenveto[[#This Row],[Kotikuntakorvaus, netto]]</f>
        <v>3412027.0958038885</v>
      </c>
      <c r="S185" s="11"/>
      <c r="T185"/>
    </row>
    <row r="186" spans="1:20" ht="15" x14ac:dyDescent="0.25">
      <c r="A186" s="32">
        <v>593</v>
      </c>
      <c r="B186" s="13" t="s">
        <v>191</v>
      </c>
      <c r="C186" s="15">
        <v>17124</v>
      </c>
      <c r="D186" s="15">
        <f>Ikärakenne[[#This Row],[Laskennalliset kustannukset, IKÄRAKENNE yhteensä, €]]</f>
        <v>23182770.489999998</v>
      </c>
      <c r="E186" s="15">
        <f>'Lask. kustannukset MUUT'!AD192</f>
        <v>7240430.3637912078</v>
      </c>
      <c r="F186" s="231">
        <f>Yhteenveto[[#This Row],[Ikärakenne, laskennallinen kustannus]]+Yhteenveto[[#This Row],[Muut laskennalliset kustannukset ]]</f>
        <v>30423200.853791207</v>
      </c>
      <c r="G186" s="450">
        <v>1625.87</v>
      </c>
      <c r="H186" s="17">
        <v>27841397.879999999</v>
      </c>
      <c r="I186" s="338">
        <f>Yhteenveto[[#This Row],[Laskennalliset kustannukset yhteensä]]-Yhteenveto[[#This Row],[Omarahoitusosuus, €]]</f>
        <v>2581802.9737912081</v>
      </c>
      <c r="J186" s="33">
        <f>Lisäosat!U187</f>
        <v>670280.86891749827</v>
      </c>
      <c r="K186" s="34">
        <f>'Muut lis_väh'!P184</f>
        <v>-4368280.4571394902</v>
      </c>
      <c r="L186" s="231">
        <f>Yhteenveto[[#This Row],[Valtionosuus omarahoitusosuuden jälkeen (välisumma)]]+Yhteenveto[[#This Row],[Lisäosat yhteensä]]+Yhteenveto[[#This Row],[Valtionosuuteen tehtävät vähennykset ja lisäykset, netto]]</f>
        <v>-1116196.6144307838</v>
      </c>
      <c r="M186" s="34">
        <f>'Verotuloihin perust tasaus'!N191</f>
        <v>7158112.3065225342</v>
      </c>
      <c r="N186" s="302">
        <f>SUM(Yhteenveto[[#This Row],[Valtionosuus ennen verotuloihin perustuvaa valtionosuuden tasausta]]+Yhteenveto[[#This Row],[Verotuloihin perustuva valtionosuuden tasaus]])</f>
        <v>6041915.69209175</v>
      </c>
      <c r="O186" s="241">
        <f>Verokorvaukset!H184</f>
        <v>2344020.5460097794</v>
      </c>
      <c r="P186" s="371">
        <f>SUM(Yhteenveto[[#This Row],[Kunnan  peruspalvelujen valtionosuus ]:[Veroperustemuutoksista johtuvien veromenetysten korvaus]])</f>
        <v>8385936.238101529</v>
      </c>
      <c r="Q186" s="34">
        <f>Kotikuntakorvaus!F188</f>
        <v>-223078.43299999984</v>
      </c>
      <c r="R186" s="340">
        <f>+Yhteenveto[[#This Row],[Kunnan  peruspalvelujen valtionosuus ]]+Yhteenveto[[#This Row],[Veroperustemuutoksista johtuvien veromenetysten korvaus]]+Yhteenveto[[#This Row],[Kotikuntakorvaus, netto]]</f>
        <v>8162857.8051015288</v>
      </c>
      <c r="S186" s="11"/>
      <c r="T186"/>
    </row>
    <row r="187" spans="1:20" ht="15" x14ac:dyDescent="0.25">
      <c r="A187" s="32">
        <v>595</v>
      </c>
      <c r="B187" s="13" t="s">
        <v>192</v>
      </c>
      <c r="C187" s="15">
        <v>3873</v>
      </c>
      <c r="D187" s="15">
        <f>Ikärakenne[[#This Row],[Laskennalliset kustannukset, IKÄRAKENNE yhteensä, €]]</f>
        <v>5266614.8199999994</v>
      </c>
      <c r="E187" s="15">
        <f>'Lask. kustannukset MUUT'!AD193</f>
        <v>1765139.1190105379</v>
      </c>
      <c r="F187" s="231">
        <f>Yhteenveto[[#This Row],[Ikärakenne, laskennallinen kustannus]]+Yhteenveto[[#This Row],[Muut laskennalliset kustannukset ]]</f>
        <v>7031753.9390105372</v>
      </c>
      <c r="G187" s="450">
        <v>1625.87</v>
      </c>
      <c r="H187" s="17">
        <v>6296994.5099999998</v>
      </c>
      <c r="I187" s="338">
        <f>Yhteenveto[[#This Row],[Laskennalliset kustannukset yhteensä]]-Yhteenveto[[#This Row],[Omarahoitusosuus, €]]</f>
        <v>734759.42901053745</v>
      </c>
      <c r="J187" s="33">
        <f>Lisäosat!U188</f>
        <v>655978.41265963065</v>
      </c>
      <c r="K187" s="34">
        <f>'Muut lis_väh'!P185</f>
        <v>603297.27440959506</v>
      </c>
      <c r="L187" s="231">
        <f>Yhteenveto[[#This Row],[Valtionosuus omarahoitusosuuden jälkeen (välisumma)]]+Yhteenveto[[#This Row],[Lisäosat yhteensä]]+Yhteenveto[[#This Row],[Valtionosuuteen tehtävät vähennykset ja lisäykset, netto]]</f>
        <v>1994035.116079763</v>
      </c>
      <c r="M187" s="34">
        <f>'Verotuloihin perust tasaus'!N192</f>
        <v>2274796.5106684747</v>
      </c>
      <c r="N187" s="302">
        <f>SUM(Yhteenveto[[#This Row],[Valtionosuus ennen verotuloihin perustuvaa valtionosuuden tasausta]]+Yhteenveto[[#This Row],[Verotuloihin perustuva valtionosuuden tasaus]])</f>
        <v>4268831.6267482378</v>
      </c>
      <c r="O187" s="241">
        <f>Verokorvaukset!H185</f>
        <v>829055.46489548241</v>
      </c>
      <c r="P187" s="371">
        <f>SUM(Yhteenveto[[#This Row],[Kunnan  peruspalvelujen valtionosuus ]:[Veroperustemuutoksista johtuvien veromenetysten korvaus]])</f>
        <v>5097887.0916437199</v>
      </c>
      <c r="Q187" s="34">
        <f>Kotikuntakorvaus!F189</f>
        <v>82267.924100000004</v>
      </c>
      <c r="R187" s="340">
        <f>+Yhteenveto[[#This Row],[Kunnan  peruspalvelujen valtionosuus ]]+Yhteenveto[[#This Row],[Veroperustemuutoksista johtuvien veromenetysten korvaus]]+Yhteenveto[[#This Row],[Kotikuntakorvaus, netto]]</f>
        <v>5180155.0157437203</v>
      </c>
      <c r="S187" s="11"/>
      <c r="T187"/>
    </row>
    <row r="188" spans="1:20" ht="15" x14ac:dyDescent="0.25">
      <c r="A188" s="32">
        <v>598</v>
      </c>
      <c r="B188" s="13" t="s">
        <v>193</v>
      </c>
      <c r="C188" s="15">
        <v>19657</v>
      </c>
      <c r="D188" s="15">
        <f>Ikärakenne[[#This Row],[Laskennalliset kustannukset, IKÄRAKENNE yhteensä, €]]</f>
        <v>33621693.980000004</v>
      </c>
      <c r="E188" s="15">
        <f>'Lask. kustannukset MUUT'!AD194</f>
        <v>14270027.962139277</v>
      </c>
      <c r="F188" s="231">
        <f>Yhteenveto[[#This Row],[Ikärakenne, laskennallinen kustannus]]+Yhteenveto[[#This Row],[Muut laskennalliset kustannukset ]]</f>
        <v>47891721.942139283</v>
      </c>
      <c r="G188" s="450">
        <v>1625.87</v>
      </c>
      <c r="H188" s="17">
        <v>31959726.589999996</v>
      </c>
      <c r="I188" s="338">
        <f>Yhteenveto[[#This Row],[Laskennalliset kustannukset yhteensä]]-Yhteenveto[[#This Row],[Omarahoitusosuus, €]]</f>
        <v>15931995.352139287</v>
      </c>
      <c r="J188" s="33">
        <f>Lisäosat!U189</f>
        <v>948534.4140243798</v>
      </c>
      <c r="K188" s="34">
        <f>'Muut lis_väh'!P186</f>
        <v>-11902052.053143594</v>
      </c>
      <c r="L188" s="231">
        <f>Yhteenveto[[#This Row],[Valtionosuus omarahoitusosuuden jälkeen (välisumma)]]+Yhteenveto[[#This Row],[Lisäosat yhteensä]]+Yhteenveto[[#This Row],[Valtionosuuteen tehtävät vähennykset ja lisäykset, netto]]</f>
        <v>4978477.7130200714</v>
      </c>
      <c r="M188" s="34">
        <f>'Verotuloihin perust tasaus'!N193</f>
        <v>2870456.5100121908</v>
      </c>
      <c r="N188" s="302">
        <f>SUM(Yhteenveto[[#This Row],[Valtionosuus ennen verotuloihin perustuvaa valtionosuuden tasausta]]+Yhteenveto[[#This Row],[Verotuloihin perustuva valtionosuuden tasaus]])</f>
        <v>7848934.2230322622</v>
      </c>
      <c r="O188" s="241">
        <f>Verokorvaukset!H186</f>
        <v>1924102.1381906169</v>
      </c>
      <c r="P188" s="371">
        <f>SUM(Yhteenveto[[#This Row],[Kunnan  peruspalvelujen valtionosuus ]:[Veroperustemuutoksista johtuvien veromenetysten korvaus]])</f>
        <v>9773036.3612228781</v>
      </c>
      <c r="Q188" s="34">
        <f>Kotikuntakorvaus!F190</f>
        <v>933952.67700000014</v>
      </c>
      <c r="R188" s="340">
        <f>+Yhteenveto[[#This Row],[Kunnan  peruspalvelujen valtionosuus ]]+Yhteenveto[[#This Row],[Veroperustemuutoksista johtuvien veromenetysten korvaus]]+Yhteenveto[[#This Row],[Kotikuntakorvaus, netto]]</f>
        <v>10706989.038222879</v>
      </c>
      <c r="S188" s="11"/>
      <c r="T188"/>
    </row>
    <row r="189" spans="1:20" ht="15" x14ac:dyDescent="0.25">
      <c r="A189" s="32">
        <v>599</v>
      </c>
      <c r="B189" s="13" t="s">
        <v>194</v>
      </c>
      <c r="C189" s="15">
        <v>11289</v>
      </c>
      <c r="D189" s="15">
        <f>Ikärakenne[[#This Row],[Laskennalliset kustannukset, IKÄRAKENNE yhteensä, €]]</f>
        <v>28415569.149999999</v>
      </c>
      <c r="E189" s="15">
        <f>'Lask. kustannukset MUUT'!AD195</f>
        <v>5734789.8954816656</v>
      </c>
      <c r="F189" s="231">
        <f>Yhteenveto[[#This Row],[Ikärakenne, laskennallinen kustannus]]+Yhteenveto[[#This Row],[Muut laskennalliset kustannukset ]]</f>
        <v>34150359.045481667</v>
      </c>
      <c r="G189" s="450">
        <v>1625.87</v>
      </c>
      <c r="H189" s="17">
        <v>18354446.43</v>
      </c>
      <c r="I189" s="338">
        <f>Yhteenveto[[#This Row],[Laskennalliset kustannukset yhteensä]]-Yhteenveto[[#This Row],[Omarahoitusosuus, €]]</f>
        <v>15795912.615481667</v>
      </c>
      <c r="J189" s="33">
        <f>Lisäosat!U190</f>
        <v>435511.60925179842</v>
      </c>
      <c r="K189" s="34">
        <f>'Muut lis_väh'!P187</f>
        <v>-4505988.9724784391</v>
      </c>
      <c r="L189" s="231">
        <f>Yhteenveto[[#This Row],[Valtionosuus omarahoitusosuuden jälkeen (välisumma)]]+Yhteenveto[[#This Row],[Lisäosat yhteensä]]+Yhteenveto[[#This Row],[Valtionosuuteen tehtävät vähennykset ja lisäykset, netto]]</f>
        <v>11725435.252255026</v>
      </c>
      <c r="M189" s="34">
        <f>'Verotuloihin perust tasaus'!N194</f>
        <v>4999446.2418827331</v>
      </c>
      <c r="N189" s="302">
        <f>SUM(Yhteenveto[[#This Row],[Valtionosuus ennen verotuloihin perustuvaa valtionosuuden tasausta]]+Yhteenveto[[#This Row],[Verotuloihin perustuva valtionosuuden tasaus]])</f>
        <v>16724881.49413776</v>
      </c>
      <c r="O189" s="241">
        <f>Verokorvaukset!H187</f>
        <v>1325880.9088469879</v>
      </c>
      <c r="P189" s="371">
        <f>SUM(Yhteenveto[[#This Row],[Kunnan  peruspalvelujen valtionosuus ]:[Veroperustemuutoksista johtuvien veromenetysten korvaus]])</f>
        <v>18050762.40298475</v>
      </c>
      <c r="Q189" s="34">
        <f>Kotikuntakorvaus!F191</f>
        <v>-430475.81650000007</v>
      </c>
      <c r="R189" s="340">
        <f>+Yhteenveto[[#This Row],[Kunnan  peruspalvelujen valtionosuus ]]+Yhteenveto[[#This Row],[Veroperustemuutoksista johtuvien veromenetysten korvaus]]+Yhteenveto[[#This Row],[Kotikuntakorvaus, netto]]</f>
        <v>17620286.586484749</v>
      </c>
      <c r="S189" s="11"/>
      <c r="T189"/>
    </row>
    <row r="190" spans="1:20" ht="15" x14ac:dyDescent="0.25">
      <c r="A190" s="32">
        <v>601</v>
      </c>
      <c r="B190" s="13" t="s">
        <v>195</v>
      </c>
      <c r="C190" s="15">
        <v>3676</v>
      </c>
      <c r="D190" s="15">
        <f>Ikärakenne[[#This Row],[Laskennalliset kustannukset, IKÄRAKENNE yhteensä, €]]</f>
        <v>5546643.21</v>
      </c>
      <c r="E190" s="15">
        <f>'Lask. kustannukset MUUT'!AD196</f>
        <v>1736187.4026511563</v>
      </c>
      <c r="F190" s="231">
        <f>Yhteenveto[[#This Row],[Ikärakenne, laskennallinen kustannus]]+Yhteenveto[[#This Row],[Muut laskennalliset kustannukset ]]</f>
        <v>7282830.6126511563</v>
      </c>
      <c r="G190" s="450">
        <v>1625.87</v>
      </c>
      <c r="H190" s="17">
        <v>5976698.1199999992</v>
      </c>
      <c r="I190" s="338">
        <f>Yhteenveto[[#This Row],[Laskennalliset kustannukset yhteensä]]-Yhteenveto[[#This Row],[Omarahoitusosuus, €]]</f>
        <v>1306132.4926511571</v>
      </c>
      <c r="J190" s="33">
        <f>Lisäosat!U191</f>
        <v>687162.55072392372</v>
      </c>
      <c r="K190" s="34">
        <f>'Muut lis_väh'!P188</f>
        <v>563315.77346228401</v>
      </c>
      <c r="L190" s="231">
        <f>Yhteenveto[[#This Row],[Valtionosuus omarahoitusosuuden jälkeen (välisumma)]]+Yhteenveto[[#This Row],[Lisäosat yhteensä]]+Yhteenveto[[#This Row],[Valtionosuuteen tehtävät vähennykset ja lisäykset, netto]]</f>
        <v>2556610.8168373648</v>
      </c>
      <c r="M190" s="34">
        <f>'Verotuloihin perust tasaus'!N195</f>
        <v>1774623.5858832011</v>
      </c>
      <c r="N190" s="302">
        <f>SUM(Yhteenveto[[#This Row],[Valtionosuus ennen verotuloihin perustuvaa valtionosuuden tasausta]]+Yhteenveto[[#This Row],[Verotuloihin perustuva valtionosuuden tasaus]])</f>
        <v>4331234.4027205659</v>
      </c>
      <c r="O190" s="241">
        <f>Verokorvaukset!H188</f>
        <v>685793.9111108263</v>
      </c>
      <c r="P190" s="371">
        <f>SUM(Yhteenveto[[#This Row],[Kunnan  peruspalvelujen valtionosuus ]:[Veroperustemuutoksista johtuvien veromenetysten korvaus]])</f>
        <v>5017028.3138313927</v>
      </c>
      <c r="Q190" s="34">
        <f>Kotikuntakorvaus!F192</f>
        <v>1027.6845999999932</v>
      </c>
      <c r="R190" s="340">
        <f>+Yhteenveto[[#This Row],[Kunnan  peruspalvelujen valtionosuus ]]+Yhteenveto[[#This Row],[Veroperustemuutoksista johtuvien veromenetysten korvaus]]+Yhteenveto[[#This Row],[Kotikuntakorvaus, netto]]</f>
        <v>5018055.9984313929</v>
      </c>
      <c r="S190" s="11"/>
      <c r="T190"/>
    </row>
    <row r="191" spans="1:20" ht="15" x14ac:dyDescent="0.25">
      <c r="A191" s="32">
        <v>604</v>
      </c>
      <c r="B191" s="13" t="s">
        <v>196</v>
      </c>
      <c r="C191" s="15">
        <v>21373</v>
      </c>
      <c r="D191" s="15">
        <f>Ikärakenne[[#This Row],[Laskennalliset kustannukset, IKÄRAKENNE yhteensä, €]]</f>
        <v>44384994.960000001</v>
      </c>
      <c r="E191" s="15">
        <f>'Lask. kustannukset MUUT'!AD197</f>
        <v>4753276.418707801</v>
      </c>
      <c r="F191" s="231">
        <f>Yhteenveto[[#This Row],[Ikärakenne, laskennallinen kustannus]]+Yhteenveto[[#This Row],[Muut laskennalliset kustannukset ]]</f>
        <v>49138271.378707804</v>
      </c>
      <c r="G191" s="450">
        <v>1625.87</v>
      </c>
      <c r="H191" s="17">
        <v>34749719.509999998</v>
      </c>
      <c r="I191" s="338">
        <f>Yhteenveto[[#This Row],[Laskennalliset kustannukset yhteensä]]-Yhteenveto[[#This Row],[Omarahoitusosuus, €]]</f>
        <v>14388551.868707806</v>
      </c>
      <c r="J191" s="33">
        <f>Lisäosat!U192</f>
        <v>1197570.1021797291</v>
      </c>
      <c r="K191" s="34">
        <f>'Muut lis_väh'!P189</f>
        <v>2412294.2028398067</v>
      </c>
      <c r="L191" s="231">
        <f>Yhteenveto[[#This Row],[Valtionosuus omarahoitusosuuden jälkeen (välisumma)]]+Yhteenveto[[#This Row],[Lisäosat yhteensä]]+Yhteenveto[[#This Row],[Valtionosuuteen tehtävät vähennykset ja lisäykset, netto]]</f>
        <v>17998416.173727341</v>
      </c>
      <c r="M191" s="34">
        <f>'Verotuloihin perust tasaus'!N196</f>
        <v>-669992.11607663927</v>
      </c>
      <c r="N191" s="302">
        <f>SUM(Yhteenveto[[#This Row],[Valtionosuus ennen verotuloihin perustuvaa valtionosuuden tasausta]]+Yhteenveto[[#This Row],[Verotuloihin perustuva valtionosuuden tasaus]])</f>
        <v>17328424.0576507</v>
      </c>
      <c r="O191" s="241">
        <f>Verokorvaukset!H189</f>
        <v>939009.95838074153</v>
      </c>
      <c r="P191" s="371">
        <f>SUM(Yhteenveto[[#This Row],[Kunnan  peruspalvelujen valtionosuus ]:[Veroperustemuutoksista johtuvien veromenetysten korvaus]])</f>
        <v>18267434.01603144</v>
      </c>
      <c r="Q191" s="34">
        <f>Kotikuntakorvaus!F193</f>
        <v>-689824.42839999986</v>
      </c>
      <c r="R191" s="340">
        <f>+Yhteenveto[[#This Row],[Kunnan  peruspalvelujen valtionosuus ]]+Yhteenveto[[#This Row],[Veroperustemuutoksista johtuvien veromenetysten korvaus]]+Yhteenveto[[#This Row],[Kotikuntakorvaus, netto]]</f>
        <v>17577609.587631442</v>
      </c>
      <c r="S191" s="11"/>
      <c r="T191"/>
    </row>
    <row r="192" spans="1:20" ht="15" x14ac:dyDescent="0.25">
      <c r="A192" s="32">
        <v>607</v>
      </c>
      <c r="B192" s="13" t="s">
        <v>197</v>
      </c>
      <c r="C192" s="15">
        <v>3942</v>
      </c>
      <c r="D192" s="15">
        <f>Ikärakenne[[#This Row],[Laskennalliset kustannukset, IKÄRAKENNE yhteensä, €]]</f>
        <v>5922445.8500000006</v>
      </c>
      <c r="E192" s="15">
        <f>'Lask. kustannukset MUUT'!AD198</f>
        <v>1527705.556264519</v>
      </c>
      <c r="F192" s="231">
        <f>Yhteenveto[[#This Row],[Ikärakenne, laskennallinen kustannus]]+Yhteenveto[[#This Row],[Muut laskennalliset kustannukset ]]</f>
        <v>7450151.4062645193</v>
      </c>
      <c r="G192" s="450">
        <v>1625.87</v>
      </c>
      <c r="H192" s="17">
        <v>6409179.5399999991</v>
      </c>
      <c r="I192" s="338">
        <f>Yhteenveto[[#This Row],[Laskennalliset kustannukset yhteensä]]-Yhteenveto[[#This Row],[Omarahoitusosuus, €]]</f>
        <v>1040971.8662645202</v>
      </c>
      <c r="J192" s="33">
        <f>Lisäosat!U193</f>
        <v>281935.73875037913</v>
      </c>
      <c r="K192" s="34">
        <f>'Muut lis_väh'!P190</f>
        <v>-947723.83106927469</v>
      </c>
      <c r="L192" s="231">
        <f>Yhteenveto[[#This Row],[Valtionosuus omarahoitusosuuden jälkeen (välisumma)]]+Yhteenveto[[#This Row],[Lisäosat yhteensä]]+Yhteenveto[[#This Row],[Valtionosuuteen tehtävät vähennykset ja lisäykset, netto]]</f>
        <v>375183.77394562459</v>
      </c>
      <c r="M192" s="34">
        <f>'Verotuloihin perust tasaus'!N197</f>
        <v>2647599.6064579156</v>
      </c>
      <c r="N192" s="302">
        <f>SUM(Yhteenveto[[#This Row],[Valtionosuus ennen verotuloihin perustuvaa valtionosuuden tasausta]]+Yhteenveto[[#This Row],[Verotuloihin perustuva valtionosuuden tasaus]])</f>
        <v>3022783.3804035401</v>
      </c>
      <c r="O192" s="241">
        <f>Verokorvaukset!H190</f>
        <v>750129.39502550312</v>
      </c>
      <c r="P192" s="371">
        <f>SUM(Yhteenveto[[#This Row],[Kunnan  peruspalvelujen valtionosuus ]:[Veroperustemuutoksista johtuvien veromenetysten korvaus]])</f>
        <v>3772912.775429043</v>
      </c>
      <c r="Q192" s="34">
        <f>Kotikuntakorvaus!F194</f>
        <v>-132287.81420000002</v>
      </c>
      <c r="R192" s="340">
        <f>+Yhteenveto[[#This Row],[Kunnan  peruspalvelujen valtionosuus ]]+Yhteenveto[[#This Row],[Veroperustemuutoksista johtuvien veromenetysten korvaus]]+Yhteenveto[[#This Row],[Kotikuntakorvaus, netto]]</f>
        <v>3640624.9612290431</v>
      </c>
      <c r="S192" s="11"/>
      <c r="T192"/>
    </row>
    <row r="193" spans="1:20" ht="15" x14ac:dyDescent="0.25">
      <c r="A193" s="32">
        <v>608</v>
      </c>
      <c r="B193" s="13" t="s">
        <v>198</v>
      </c>
      <c r="C193" s="15">
        <v>1893</v>
      </c>
      <c r="D193" s="15">
        <f>Ikärakenne[[#This Row],[Laskennalliset kustannukset, IKÄRAKENNE yhteensä, €]]</f>
        <v>2828281.8</v>
      </c>
      <c r="E193" s="15">
        <f>'Lask. kustannukset MUUT'!AD199</f>
        <v>653541.49875697889</v>
      </c>
      <c r="F193" s="231">
        <f>Yhteenveto[[#This Row],[Ikärakenne, laskennallinen kustannus]]+Yhteenveto[[#This Row],[Muut laskennalliset kustannukset ]]</f>
        <v>3481823.2987569785</v>
      </c>
      <c r="G193" s="450">
        <v>1625.87</v>
      </c>
      <c r="H193" s="17">
        <v>3077771.9099999997</v>
      </c>
      <c r="I193" s="338">
        <f>Yhteenveto[[#This Row],[Laskennalliset kustannukset yhteensä]]-Yhteenveto[[#This Row],[Omarahoitusosuus, €]]</f>
        <v>404051.38875697879</v>
      </c>
      <c r="J193" s="33">
        <f>Lisäosat!U194</f>
        <v>69183.570493425097</v>
      </c>
      <c r="K193" s="34">
        <f>'Muut lis_väh'!P191</f>
        <v>-394003.02929413831</v>
      </c>
      <c r="L193" s="231">
        <f>Yhteenveto[[#This Row],[Valtionosuus omarahoitusosuuden jälkeen (välisumma)]]+Yhteenveto[[#This Row],[Lisäosat yhteensä]]+Yhteenveto[[#This Row],[Valtionosuuteen tehtävät vähennykset ja lisäykset, netto]]</f>
        <v>79231.929956265609</v>
      </c>
      <c r="M193" s="34">
        <f>'Verotuloihin perust tasaus'!N198</f>
        <v>998841.86954171082</v>
      </c>
      <c r="N193" s="302">
        <f>SUM(Yhteenveto[[#This Row],[Valtionosuus ennen verotuloihin perustuvaa valtionosuuden tasausta]]+Yhteenveto[[#This Row],[Verotuloihin perustuva valtionosuuden tasaus]])</f>
        <v>1078073.7994979764</v>
      </c>
      <c r="O193" s="241">
        <f>Verokorvaukset!H191</f>
        <v>257199.69964381037</v>
      </c>
      <c r="P193" s="371">
        <f>SUM(Yhteenveto[[#This Row],[Kunnan  peruspalvelujen valtionosuus ]:[Veroperustemuutoksista johtuvien veromenetysten korvaus]])</f>
        <v>1335273.4991417867</v>
      </c>
      <c r="Q193" s="34">
        <f>Kotikuntakorvaus!F195</f>
        <v>-23034.31</v>
      </c>
      <c r="R193" s="340">
        <f>+Yhteenveto[[#This Row],[Kunnan  peruspalvelujen valtionosuus ]]+Yhteenveto[[#This Row],[Veroperustemuutoksista johtuvien veromenetysten korvaus]]+Yhteenveto[[#This Row],[Kotikuntakorvaus, netto]]</f>
        <v>1312239.1891417867</v>
      </c>
      <c r="S193" s="11"/>
      <c r="T193"/>
    </row>
    <row r="194" spans="1:20" ht="15" x14ac:dyDescent="0.25">
      <c r="A194" s="32">
        <v>609</v>
      </c>
      <c r="B194" s="13" t="s">
        <v>199</v>
      </c>
      <c r="C194" s="15">
        <v>83010</v>
      </c>
      <c r="D194" s="15">
        <f>Ikärakenne[[#This Row],[Laskennalliset kustannukset, IKÄRAKENNE yhteensä, €]]</f>
        <v>128685125.21000002</v>
      </c>
      <c r="E194" s="15">
        <f>'Lask. kustannukset MUUT'!AD200</f>
        <v>27910269.525840506</v>
      </c>
      <c r="F194" s="231">
        <f>Yhteenveto[[#This Row],[Ikärakenne, laskennallinen kustannus]]+Yhteenveto[[#This Row],[Muut laskennalliset kustannukset ]]</f>
        <v>156595394.73584053</v>
      </c>
      <c r="G194" s="450">
        <v>1625.87</v>
      </c>
      <c r="H194" s="17">
        <v>134963468.69999999</v>
      </c>
      <c r="I194" s="338">
        <f>Yhteenveto[[#This Row],[Laskennalliset kustannukset yhteensä]]-Yhteenveto[[#This Row],[Omarahoitusosuus, €]]</f>
        <v>21631926.035840541</v>
      </c>
      <c r="J194" s="33">
        <f>Lisäosat!U195</f>
        <v>2983150.0597763415</v>
      </c>
      <c r="K194" s="34">
        <f>'Muut lis_väh'!P192</f>
        <v>-25593973.320393495</v>
      </c>
      <c r="L194" s="231">
        <f>Yhteenveto[[#This Row],[Valtionosuus omarahoitusosuuden jälkeen (välisumma)]]+Yhteenveto[[#This Row],[Lisäosat yhteensä]]+Yhteenveto[[#This Row],[Valtionosuuteen tehtävät vähennykset ja lisäykset, netto]]</f>
        <v>-978897.22477661073</v>
      </c>
      <c r="M194" s="34">
        <f>'Verotuloihin perust tasaus'!N199</f>
        <v>22572861.540121067</v>
      </c>
      <c r="N194" s="302">
        <f>SUM(Yhteenveto[[#This Row],[Valtionosuus ennen verotuloihin perustuvaa valtionosuuden tasausta]]+Yhteenveto[[#This Row],[Verotuloihin perustuva valtionosuuden tasaus]])</f>
        <v>21593964.315344457</v>
      </c>
      <c r="O194" s="241">
        <f>Verokorvaukset!H192</f>
        <v>9038315.8810843397</v>
      </c>
      <c r="P194" s="371">
        <f>SUM(Yhteenveto[[#This Row],[Kunnan  peruspalvelujen valtionosuus ]:[Veroperustemuutoksista johtuvien veromenetysten korvaus]])</f>
        <v>30632280.196428798</v>
      </c>
      <c r="Q194" s="34">
        <f>Kotikuntakorvaus!F196</f>
        <v>-3682247.0778999985</v>
      </c>
      <c r="R194" s="340">
        <f>+Yhteenveto[[#This Row],[Kunnan  peruspalvelujen valtionosuus ]]+Yhteenveto[[#This Row],[Veroperustemuutoksista johtuvien veromenetysten korvaus]]+Yhteenveto[[#This Row],[Kotikuntakorvaus, netto]]</f>
        <v>26950033.118528798</v>
      </c>
      <c r="S194" s="11"/>
      <c r="T194"/>
    </row>
    <row r="195" spans="1:20" ht="15" x14ac:dyDescent="0.25">
      <c r="A195" s="32">
        <v>611</v>
      </c>
      <c r="B195" s="13" t="s">
        <v>200</v>
      </c>
      <c r="C195" s="15">
        <v>4919</v>
      </c>
      <c r="D195" s="15">
        <f>Ikärakenne[[#This Row],[Laskennalliset kustannukset, IKÄRAKENNE yhteensä, €]]</f>
        <v>9529027.9900000002</v>
      </c>
      <c r="E195" s="15">
        <f>'Lask. kustannukset MUUT'!AD201</f>
        <v>1138329.2922627295</v>
      </c>
      <c r="F195" s="231">
        <f>Yhteenveto[[#This Row],[Ikärakenne, laskennallinen kustannus]]+Yhteenveto[[#This Row],[Muut laskennalliset kustannukset ]]</f>
        <v>10667357.282262729</v>
      </c>
      <c r="G195" s="450">
        <v>1625.87</v>
      </c>
      <c r="H195" s="17">
        <v>7997654.5299999993</v>
      </c>
      <c r="I195" s="338">
        <f>Yhteenveto[[#This Row],[Laskennalliset kustannukset yhteensä]]-Yhteenveto[[#This Row],[Omarahoitusosuus, €]]</f>
        <v>2669702.7522627302</v>
      </c>
      <c r="J195" s="33">
        <f>Lisäosat!U196</f>
        <v>129284.38476828401</v>
      </c>
      <c r="K195" s="34">
        <f>'Muut lis_väh'!P193</f>
        <v>-19938.946869600055</v>
      </c>
      <c r="L195" s="231">
        <f>Yhteenveto[[#This Row],[Valtionosuus omarahoitusosuuden jälkeen (välisumma)]]+Yhteenveto[[#This Row],[Lisäosat yhteensä]]+Yhteenveto[[#This Row],[Valtionosuuteen tehtävät vähennykset ja lisäykset, netto]]</f>
        <v>2779048.190161414</v>
      </c>
      <c r="M195" s="34">
        <f>'Verotuloihin perust tasaus'!N200</f>
        <v>1184292.6794907509</v>
      </c>
      <c r="N195" s="302">
        <f>SUM(Yhteenveto[[#This Row],[Valtionosuus ennen verotuloihin perustuvaa valtionosuuden tasausta]]+Yhteenveto[[#This Row],[Verotuloihin perustuva valtionosuuden tasaus]])</f>
        <v>3963340.8696521651</v>
      </c>
      <c r="O195" s="241">
        <f>Verokorvaukset!H193</f>
        <v>454150.95717417123</v>
      </c>
      <c r="P195" s="371">
        <f>SUM(Yhteenveto[[#This Row],[Kunnan  peruspalvelujen valtionosuus ]:[Veroperustemuutoksista johtuvien veromenetysten korvaus]])</f>
        <v>4417491.8268263359</v>
      </c>
      <c r="Q195" s="34">
        <f>Kotikuntakorvaus!F197</f>
        <v>6166.1075999999302</v>
      </c>
      <c r="R195" s="340">
        <f>+Yhteenveto[[#This Row],[Kunnan  peruspalvelujen valtionosuus ]]+Yhteenveto[[#This Row],[Veroperustemuutoksista johtuvien veromenetysten korvaus]]+Yhteenveto[[#This Row],[Kotikuntakorvaus, netto]]</f>
        <v>4423657.9344263356</v>
      </c>
      <c r="S195" s="11"/>
      <c r="T195"/>
    </row>
    <row r="196" spans="1:20" ht="15" x14ac:dyDescent="0.25">
      <c r="A196" s="32">
        <v>614</v>
      </c>
      <c r="B196" s="13" t="s">
        <v>201</v>
      </c>
      <c r="C196" s="15">
        <v>2826</v>
      </c>
      <c r="D196" s="15">
        <f>Ikärakenne[[#This Row],[Laskennalliset kustannukset, IKÄRAKENNE yhteensä, €]]</f>
        <v>2655043.1700000004</v>
      </c>
      <c r="E196" s="15">
        <f>'Lask. kustannukset MUUT'!AD202</f>
        <v>3304980.715200562</v>
      </c>
      <c r="F196" s="231">
        <f>Yhteenveto[[#This Row],[Ikärakenne, laskennallinen kustannus]]+Yhteenveto[[#This Row],[Muut laskennalliset kustannukset ]]</f>
        <v>5960023.885200562</v>
      </c>
      <c r="G196" s="450">
        <v>1625.87</v>
      </c>
      <c r="H196" s="17">
        <v>4594708.62</v>
      </c>
      <c r="I196" s="338">
        <f>Yhteenveto[[#This Row],[Laskennalliset kustannukset yhteensä]]-Yhteenveto[[#This Row],[Omarahoitusosuus, €]]</f>
        <v>1365315.2652005618</v>
      </c>
      <c r="J196" s="33">
        <f>Lisäosat!U197</f>
        <v>1154651.1762291489</v>
      </c>
      <c r="K196" s="34">
        <f>'Muut lis_väh'!P194</f>
        <v>-1146629.9933059495</v>
      </c>
      <c r="L196" s="231">
        <f>Yhteenveto[[#This Row],[Valtionosuus omarahoitusosuuden jälkeen (välisumma)]]+Yhteenveto[[#This Row],[Lisäosat yhteensä]]+Yhteenveto[[#This Row],[Valtionosuuteen tehtävät vähennykset ja lisäykset, netto]]</f>
        <v>1373336.4481237615</v>
      </c>
      <c r="M196" s="34">
        <f>'Verotuloihin perust tasaus'!N201</f>
        <v>1582944.2688039357</v>
      </c>
      <c r="N196" s="302">
        <f>SUM(Yhteenveto[[#This Row],[Valtionosuus ennen verotuloihin perustuvaa valtionosuuden tasausta]]+Yhteenveto[[#This Row],[Verotuloihin perustuva valtionosuuden tasaus]])</f>
        <v>2956280.716927697</v>
      </c>
      <c r="O196" s="241">
        <f>Verokorvaukset!H194</f>
        <v>635760.7549605238</v>
      </c>
      <c r="P196" s="371">
        <f>SUM(Yhteenveto[[#This Row],[Kunnan  peruspalvelujen valtionosuus ]:[Veroperustemuutoksista johtuvien veromenetysten korvaus]])</f>
        <v>3592041.4718882209</v>
      </c>
      <c r="Q196" s="34">
        <f>Kotikuntakorvaus!F198</f>
        <v>-69102.930000000008</v>
      </c>
      <c r="R196" s="340">
        <f>+Yhteenveto[[#This Row],[Kunnan  peruspalvelujen valtionosuus ]]+Yhteenveto[[#This Row],[Veroperustemuutoksista johtuvien veromenetysten korvaus]]+Yhteenveto[[#This Row],[Kotikuntakorvaus, netto]]</f>
        <v>3522938.5418882207</v>
      </c>
      <c r="S196" s="11"/>
      <c r="T196"/>
    </row>
    <row r="197" spans="1:20" ht="15" x14ac:dyDescent="0.25">
      <c r="A197" s="32">
        <v>615</v>
      </c>
      <c r="B197" s="13" t="s">
        <v>202</v>
      </c>
      <c r="C197" s="15">
        <v>7168</v>
      </c>
      <c r="D197" s="15">
        <f>Ikärakenne[[#This Row],[Laskennalliset kustannukset, IKÄRAKENNE yhteensä, €]]</f>
        <v>11989141.960000001</v>
      </c>
      <c r="E197" s="15">
        <f>'Lask. kustannukset MUUT'!AD203</f>
        <v>6780842.588446225</v>
      </c>
      <c r="F197" s="231">
        <f>Yhteenveto[[#This Row],[Ikärakenne, laskennallinen kustannus]]+Yhteenveto[[#This Row],[Muut laskennalliset kustannukset ]]</f>
        <v>18769984.548446227</v>
      </c>
      <c r="G197" s="450">
        <v>1625.87</v>
      </c>
      <c r="H197" s="17">
        <v>11654236.16</v>
      </c>
      <c r="I197" s="338">
        <f>Yhteenveto[[#This Row],[Laskennalliset kustannukset yhteensä]]-Yhteenveto[[#This Row],[Omarahoitusosuus, €]]</f>
        <v>7115748.3884462267</v>
      </c>
      <c r="J197" s="33">
        <f>Lisäosat!U198</f>
        <v>2519958.369579806</v>
      </c>
      <c r="K197" s="34">
        <f>'Muut lis_väh'!P195</f>
        <v>1159793.9400679288</v>
      </c>
      <c r="L197" s="231">
        <f>Yhteenveto[[#This Row],[Valtionosuus omarahoitusosuuden jälkeen (välisumma)]]+Yhteenveto[[#This Row],[Lisäosat yhteensä]]+Yhteenveto[[#This Row],[Valtionosuuteen tehtävät vähennykset ja lisäykset, netto]]</f>
        <v>10795500.698093962</v>
      </c>
      <c r="M197" s="34">
        <f>'Verotuloihin perust tasaus'!N202</f>
        <v>3875217.7044124859</v>
      </c>
      <c r="N197" s="302">
        <f>SUM(Yhteenveto[[#This Row],[Valtionosuus ennen verotuloihin perustuvaa valtionosuuden tasausta]]+Yhteenveto[[#This Row],[Verotuloihin perustuva valtionosuuden tasaus]])</f>
        <v>14670718.402506448</v>
      </c>
      <c r="O197" s="241">
        <f>Verokorvaukset!H195</f>
        <v>1182228.0400287085</v>
      </c>
      <c r="P197" s="371">
        <f>SUM(Yhteenveto[[#This Row],[Kunnan  peruspalvelujen valtionosuus ]:[Veroperustemuutoksista johtuvien veromenetysten korvaus]])</f>
        <v>15852946.442535156</v>
      </c>
      <c r="Q197" s="34">
        <f>Kotikuntakorvaus!F199</f>
        <v>49878.140500000009</v>
      </c>
      <c r="R197" s="340">
        <f>+Yhteenveto[[#This Row],[Kunnan  peruspalvelujen valtionosuus ]]+Yhteenveto[[#This Row],[Veroperustemuutoksista johtuvien veromenetysten korvaus]]+Yhteenveto[[#This Row],[Kotikuntakorvaus, netto]]</f>
        <v>15902824.583035156</v>
      </c>
      <c r="S197" s="11"/>
      <c r="T197"/>
    </row>
    <row r="198" spans="1:20" ht="15" x14ac:dyDescent="0.25">
      <c r="A198" s="32">
        <v>616</v>
      </c>
      <c r="B198" s="13" t="s">
        <v>203</v>
      </c>
      <c r="C198" s="15">
        <v>1720</v>
      </c>
      <c r="D198" s="15">
        <f>Ikärakenne[[#This Row],[Laskennalliset kustannukset, IKÄRAKENNE yhteensä, €]]</f>
        <v>2795848.2600000002</v>
      </c>
      <c r="E198" s="15">
        <f>'Lask. kustannukset MUUT'!AD204</f>
        <v>565529.84047176759</v>
      </c>
      <c r="F198" s="231">
        <f>Yhteenveto[[#This Row],[Ikärakenne, laskennallinen kustannus]]+Yhteenveto[[#This Row],[Muut laskennalliset kustannukset ]]</f>
        <v>3361378.1004717676</v>
      </c>
      <c r="G198" s="450">
        <v>1625.87</v>
      </c>
      <c r="H198" s="17">
        <v>2796496.4</v>
      </c>
      <c r="I198" s="338">
        <f>Yhteenveto[[#This Row],[Laskennalliset kustannukset yhteensä]]-Yhteenveto[[#This Row],[Omarahoitusosuus, €]]</f>
        <v>564881.70047176769</v>
      </c>
      <c r="J198" s="33">
        <f>Lisäosat!U199</f>
        <v>51276.601130394272</v>
      </c>
      <c r="K198" s="34">
        <f>'Muut lis_väh'!P196</f>
        <v>-486210.93602938583</v>
      </c>
      <c r="L198" s="231">
        <f>Yhteenveto[[#This Row],[Valtionosuus omarahoitusosuuden jälkeen (välisumma)]]+Yhteenveto[[#This Row],[Lisäosat yhteensä]]+Yhteenveto[[#This Row],[Valtionosuuteen tehtävät vähennykset ja lisäykset, netto]]</f>
        <v>129947.36557277612</v>
      </c>
      <c r="M198" s="34">
        <f>'Verotuloihin perust tasaus'!N203</f>
        <v>809851.02456087084</v>
      </c>
      <c r="N198" s="302">
        <f>SUM(Yhteenveto[[#This Row],[Valtionosuus ennen verotuloihin perustuvaa valtionosuuden tasausta]]+Yhteenveto[[#This Row],[Verotuloihin perustuva valtionosuuden tasaus]])</f>
        <v>939798.39013364702</v>
      </c>
      <c r="O198" s="241">
        <f>Verokorvaukset!H196</f>
        <v>267354.96642493259</v>
      </c>
      <c r="P198" s="371">
        <f>SUM(Yhteenveto[[#This Row],[Kunnan  peruspalvelujen valtionosuus ]:[Veroperustemuutoksista johtuvien veromenetysten korvaus]])</f>
        <v>1207153.3565585795</v>
      </c>
      <c r="Q198" s="34">
        <f>Kotikuntakorvaus!F200</f>
        <v>-917828.66</v>
      </c>
      <c r="R198" s="340">
        <f>+Yhteenveto[[#This Row],[Kunnan  peruspalvelujen valtionosuus ]]+Yhteenveto[[#This Row],[Veroperustemuutoksista johtuvien veromenetysten korvaus]]+Yhteenveto[[#This Row],[Kotikuntakorvaus, netto]]</f>
        <v>289324.69655857945</v>
      </c>
      <c r="S198" s="11"/>
      <c r="T198"/>
    </row>
    <row r="199" spans="1:20" ht="15" x14ac:dyDescent="0.25">
      <c r="A199" s="32">
        <v>619</v>
      </c>
      <c r="B199" s="13" t="s">
        <v>204</v>
      </c>
      <c r="C199" s="15">
        <v>2546</v>
      </c>
      <c r="D199" s="15">
        <f>Ikärakenne[[#This Row],[Laskennalliset kustannukset, IKÄRAKENNE yhteensä, €]]</f>
        <v>3383193.5100000007</v>
      </c>
      <c r="E199" s="15">
        <f>'Lask. kustannukset MUUT'!AD205</f>
        <v>854607.25779733504</v>
      </c>
      <c r="F199" s="231">
        <f>Yhteenveto[[#This Row],[Ikärakenne, laskennallinen kustannus]]+Yhteenveto[[#This Row],[Muut laskennalliset kustannukset ]]</f>
        <v>4237800.767797336</v>
      </c>
      <c r="G199" s="450">
        <v>1625.87</v>
      </c>
      <c r="H199" s="17">
        <v>4139465.0199999996</v>
      </c>
      <c r="I199" s="338">
        <f>Yhteenveto[[#This Row],[Laskennalliset kustannukset yhteensä]]-Yhteenveto[[#This Row],[Omarahoitusosuus, €]]</f>
        <v>98335.747797336429</v>
      </c>
      <c r="J199" s="33">
        <f>Lisäosat!U200</f>
        <v>156575.83455260651</v>
      </c>
      <c r="K199" s="34">
        <f>'Muut lis_väh'!P197</f>
        <v>762365.14506955899</v>
      </c>
      <c r="L199" s="231">
        <f>Yhteenveto[[#This Row],[Valtionosuus omarahoitusosuuden jälkeen (välisumma)]]+Yhteenveto[[#This Row],[Lisäosat yhteensä]]+Yhteenveto[[#This Row],[Valtionosuuteen tehtävät vähennykset ja lisäykset, netto]]</f>
        <v>1017276.7274195019</v>
      </c>
      <c r="M199" s="34">
        <f>'Verotuloihin perust tasaus'!N204</f>
        <v>1691595.8372073688</v>
      </c>
      <c r="N199" s="302">
        <f>SUM(Yhteenveto[[#This Row],[Valtionosuus ennen verotuloihin perustuvaa valtionosuuden tasausta]]+Yhteenveto[[#This Row],[Verotuloihin perustuva valtionosuuden tasaus]])</f>
        <v>2708872.5646268707</v>
      </c>
      <c r="O199" s="241">
        <f>Verokorvaukset!H197</f>
        <v>614191.46824915311</v>
      </c>
      <c r="P199" s="371">
        <f>SUM(Yhteenveto[[#This Row],[Kunnan  peruspalvelujen valtionosuus ]:[Veroperustemuutoksista johtuvien veromenetysten korvaus]])</f>
        <v>3323064.032876024</v>
      </c>
      <c r="Q199" s="34">
        <f>Kotikuntakorvaus!F201</f>
        <v>148925.6735</v>
      </c>
      <c r="R199" s="340">
        <f>+Yhteenveto[[#This Row],[Kunnan  peruspalvelujen valtionosuus ]]+Yhteenveto[[#This Row],[Veroperustemuutoksista johtuvien veromenetysten korvaus]]+Yhteenveto[[#This Row],[Kotikuntakorvaus, netto]]</f>
        <v>3471989.7063760241</v>
      </c>
      <c r="S199" s="11"/>
      <c r="T199"/>
    </row>
    <row r="200" spans="1:20" ht="15" x14ac:dyDescent="0.25">
      <c r="A200" s="32">
        <v>620</v>
      </c>
      <c r="B200" s="13" t="s">
        <v>205</v>
      </c>
      <c r="C200" s="15">
        <v>2322</v>
      </c>
      <c r="D200" s="15">
        <f>Ikärakenne[[#This Row],[Laskennalliset kustannukset, IKÄRAKENNE yhteensä, €]]</f>
        <v>2459747.8999999994</v>
      </c>
      <c r="E200" s="15">
        <f>'Lask. kustannukset MUUT'!AD206</f>
        <v>2865623.9263647455</v>
      </c>
      <c r="F200" s="231">
        <f>Yhteenveto[[#This Row],[Ikärakenne, laskennallinen kustannus]]+Yhteenveto[[#This Row],[Muut laskennalliset kustannukset ]]</f>
        <v>5325371.8263647445</v>
      </c>
      <c r="G200" s="450">
        <v>1625.87</v>
      </c>
      <c r="H200" s="17">
        <v>3775270.1399999997</v>
      </c>
      <c r="I200" s="338">
        <f>Yhteenveto[[#This Row],[Laskennalliset kustannukset yhteensä]]-Yhteenveto[[#This Row],[Omarahoitusosuus, €]]</f>
        <v>1550101.6863647448</v>
      </c>
      <c r="J200" s="33">
        <f>Lisäosat!U201</f>
        <v>943532.45723271079</v>
      </c>
      <c r="K200" s="34">
        <f>'Muut lis_väh'!P198</f>
        <v>294712.89861377387</v>
      </c>
      <c r="L200" s="231">
        <f>Yhteenveto[[#This Row],[Valtionosuus omarahoitusosuuden jälkeen (välisumma)]]+Yhteenveto[[#This Row],[Lisäosat yhteensä]]+Yhteenveto[[#This Row],[Valtionosuuteen tehtävät vähennykset ja lisäykset, netto]]</f>
        <v>2788347.0422112294</v>
      </c>
      <c r="M200" s="34">
        <f>'Verotuloihin perust tasaus'!N205</f>
        <v>984132.84158794768</v>
      </c>
      <c r="N200" s="302">
        <f>SUM(Yhteenveto[[#This Row],[Valtionosuus ennen verotuloihin perustuvaa valtionosuuden tasausta]]+Yhteenveto[[#This Row],[Verotuloihin perustuva valtionosuuden tasaus]])</f>
        <v>3772479.8837991771</v>
      </c>
      <c r="O200" s="241">
        <f>Verokorvaukset!H198</f>
        <v>497280.0638700595</v>
      </c>
      <c r="P200" s="371">
        <f>SUM(Yhteenveto[[#This Row],[Kunnan  peruspalvelujen valtionosuus ]:[Veroperustemuutoksista johtuvien veromenetysten korvaus]])</f>
        <v>4269759.9476692369</v>
      </c>
      <c r="Q200" s="34">
        <f>Kotikuntakorvaus!F202</f>
        <v>-5315.6100000000006</v>
      </c>
      <c r="R200" s="340">
        <f>+Yhteenveto[[#This Row],[Kunnan  peruspalvelujen valtionosuus ]]+Yhteenveto[[#This Row],[Veroperustemuutoksista johtuvien veromenetysten korvaus]]+Yhteenveto[[#This Row],[Kotikuntakorvaus, netto]]</f>
        <v>4264444.3376692366</v>
      </c>
      <c r="S200" s="11"/>
      <c r="T200"/>
    </row>
    <row r="201" spans="1:20" ht="15" x14ac:dyDescent="0.25">
      <c r="A201" s="32">
        <v>623</v>
      </c>
      <c r="B201" s="13" t="s">
        <v>206</v>
      </c>
      <c r="C201" s="15">
        <v>2081</v>
      </c>
      <c r="D201" s="15">
        <f>Ikärakenne[[#This Row],[Laskennalliset kustannukset, IKÄRAKENNE yhteensä, €]]</f>
        <v>1757896.0300000003</v>
      </c>
      <c r="E201" s="15">
        <f>'Lask. kustannukset MUUT'!AD207</f>
        <v>2104927.8201581305</v>
      </c>
      <c r="F201" s="231">
        <f>Yhteenveto[[#This Row],[Ikärakenne, laskennallinen kustannus]]+Yhteenveto[[#This Row],[Muut laskennalliset kustannukset ]]</f>
        <v>3862823.8501581308</v>
      </c>
      <c r="G201" s="450">
        <v>1625.87</v>
      </c>
      <c r="H201" s="17">
        <v>3383435.4699999997</v>
      </c>
      <c r="I201" s="338">
        <f>Yhteenveto[[#This Row],[Laskennalliset kustannukset yhteensä]]-Yhteenveto[[#This Row],[Omarahoitusosuus, €]]</f>
        <v>479388.38015813101</v>
      </c>
      <c r="J201" s="33">
        <f>Lisäosat!U202</f>
        <v>820583.23849391972</v>
      </c>
      <c r="K201" s="34">
        <f>'Muut lis_väh'!P199</f>
        <v>316372.55406440713</v>
      </c>
      <c r="L201" s="231">
        <f>Yhteenveto[[#This Row],[Valtionosuus omarahoitusosuuden jälkeen (välisumma)]]+Yhteenveto[[#This Row],[Lisäosat yhteensä]]+Yhteenveto[[#This Row],[Valtionosuuteen tehtävät vähennykset ja lisäykset, netto]]</f>
        <v>1616344.1727164579</v>
      </c>
      <c r="M201" s="34">
        <f>'Verotuloihin perust tasaus'!N206</f>
        <v>-70911.796311808459</v>
      </c>
      <c r="N201" s="302">
        <f>SUM(Yhteenveto[[#This Row],[Valtionosuus ennen verotuloihin perustuvaa valtionosuuden tasausta]]+Yhteenveto[[#This Row],[Verotuloihin perustuva valtionosuuden tasaus]])</f>
        <v>1545432.3764046493</v>
      </c>
      <c r="O201" s="241">
        <f>Verokorvaukset!H199</f>
        <v>436865.39017842006</v>
      </c>
      <c r="P201" s="371">
        <f>SUM(Yhteenveto[[#This Row],[Kunnan  peruspalvelujen valtionosuus ]:[Veroperustemuutoksista johtuvien veromenetysten korvaus]])</f>
        <v>1982297.7665830695</v>
      </c>
      <c r="Q201" s="34">
        <f>Kotikuntakorvaus!F203</f>
        <v>-22183.81240000001</v>
      </c>
      <c r="R201" s="340">
        <f>+Yhteenveto[[#This Row],[Kunnan  peruspalvelujen valtionosuus ]]+Yhteenveto[[#This Row],[Veroperustemuutoksista johtuvien veromenetysten korvaus]]+Yhteenveto[[#This Row],[Kotikuntakorvaus, netto]]</f>
        <v>1960113.9541830695</v>
      </c>
      <c r="S201" s="11"/>
      <c r="T201"/>
    </row>
    <row r="202" spans="1:20" ht="15" x14ac:dyDescent="0.25">
      <c r="A202" s="32">
        <v>624</v>
      </c>
      <c r="B202" s="13" t="s">
        <v>207</v>
      </c>
      <c r="C202" s="15">
        <v>5016</v>
      </c>
      <c r="D202" s="15">
        <f>Ikärakenne[[#This Row],[Laskennalliset kustannukset, IKÄRAKENNE yhteensä, €]]</f>
        <v>8812899.129999999</v>
      </c>
      <c r="E202" s="15">
        <f>'Lask. kustannukset MUUT'!AD208</f>
        <v>1844218.8816002642</v>
      </c>
      <c r="F202" s="231">
        <f>Yhteenveto[[#This Row],[Ikärakenne, laskennallinen kustannus]]+Yhteenveto[[#This Row],[Muut laskennalliset kustannukset ]]</f>
        <v>10657118.011600263</v>
      </c>
      <c r="G202" s="450">
        <v>1625.87</v>
      </c>
      <c r="H202" s="17">
        <v>8155363.919999999</v>
      </c>
      <c r="I202" s="338">
        <f>Yhteenveto[[#This Row],[Laskennalliset kustannukset yhteensä]]-Yhteenveto[[#This Row],[Omarahoitusosuus, €]]</f>
        <v>2501754.0916002644</v>
      </c>
      <c r="J202" s="33">
        <f>Lisäosat!U203</f>
        <v>123080.14572950131</v>
      </c>
      <c r="K202" s="34">
        <f>'Muut lis_väh'!P200</f>
        <v>822874.32329628477</v>
      </c>
      <c r="L202" s="231">
        <f>Yhteenveto[[#This Row],[Valtionosuus omarahoitusosuuden jälkeen (välisumma)]]+Yhteenveto[[#This Row],[Lisäosat yhteensä]]+Yhteenveto[[#This Row],[Valtionosuuteen tehtävät vähennykset ja lisäykset, netto]]</f>
        <v>3447708.5606260505</v>
      </c>
      <c r="M202" s="34">
        <f>'Verotuloihin perust tasaus'!N207</f>
        <v>615110.41131041781</v>
      </c>
      <c r="N202" s="302">
        <f>SUM(Yhteenveto[[#This Row],[Valtionosuus ennen verotuloihin perustuvaa valtionosuuden tasausta]]+Yhteenveto[[#This Row],[Verotuloihin perustuva valtionosuuden tasaus]])</f>
        <v>4062818.971936468</v>
      </c>
      <c r="O202" s="241">
        <f>Verokorvaukset!H200</f>
        <v>450649.13877612882</v>
      </c>
      <c r="P202" s="371">
        <f>SUM(Yhteenveto[[#This Row],[Kunnan  peruspalvelujen valtionosuus ]:[Veroperustemuutoksista johtuvien veromenetysten korvaus]])</f>
        <v>4513468.1107125971</v>
      </c>
      <c r="Q202" s="34">
        <f>Kotikuntakorvaus!F204</f>
        <v>-237253.39300000001</v>
      </c>
      <c r="R202" s="340">
        <f>+Yhteenveto[[#This Row],[Kunnan  peruspalvelujen valtionosuus ]]+Yhteenveto[[#This Row],[Veroperustemuutoksista johtuvien veromenetysten korvaus]]+Yhteenveto[[#This Row],[Kotikuntakorvaus, netto]]</f>
        <v>4276214.717712597</v>
      </c>
      <c r="S202" s="11"/>
      <c r="T202"/>
    </row>
    <row r="203" spans="1:20" ht="15" x14ac:dyDescent="0.25">
      <c r="A203" s="32">
        <v>625</v>
      </c>
      <c r="B203" s="13" t="s">
        <v>208</v>
      </c>
      <c r="C203" s="15">
        <v>2938</v>
      </c>
      <c r="D203" s="15">
        <f>Ikärakenne[[#This Row],[Laskennalliset kustannukset, IKÄRAKENNE yhteensä, €]]</f>
        <v>5500432.4500000002</v>
      </c>
      <c r="E203" s="15">
        <f>'Lask. kustannukset MUUT'!AD209</f>
        <v>1173030.1296235693</v>
      </c>
      <c r="F203" s="231">
        <f>Yhteenveto[[#This Row],[Ikärakenne, laskennallinen kustannus]]+Yhteenveto[[#This Row],[Muut laskennalliset kustannukset ]]</f>
        <v>6673462.5796235697</v>
      </c>
      <c r="G203" s="450">
        <v>1625.87</v>
      </c>
      <c r="H203" s="17">
        <v>4776806.0599999996</v>
      </c>
      <c r="I203" s="338">
        <f>Yhteenveto[[#This Row],[Laskennalliset kustannukset yhteensä]]-Yhteenveto[[#This Row],[Omarahoitusosuus, €]]</f>
        <v>1896656.5196235701</v>
      </c>
      <c r="J203" s="33">
        <f>Lisäosat!U204</f>
        <v>264412.1947668108</v>
      </c>
      <c r="K203" s="34">
        <f>'Muut lis_väh'!P201</f>
        <v>900569.34012497123</v>
      </c>
      <c r="L203" s="231">
        <f>Yhteenveto[[#This Row],[Valtionosuus omarahoitusosuuden jälkeen (välisumma)]]+Yhteenveto[[#This Row],[Lisäosat yhteensä]]+Yhteenveto[[#This Row],[Valtionosuuteen tehtävät vähennykset ja lisäykset, netto]]</f>
        <v>3061638.054515352</v>
      </c>
      <c r="M203" s="34">
        <f>'Verotuloihin perust tasaus'!N208</f>
        <v>1001465.1313736696</v>
      </c>
      <c r="N203" s="302">
        <f>SUM(Yhteenveto[[#This Row],[Valtionosuus ennen verotuloihin perustuvaa valtionosuuden tasausta]]+Yhteenveto[[#This Row],[Verotuloihin perustuva valtionosuuden tasaus]])</f>
        <v>4063103.1858890215</v>
      </c>
      <c r="O203" s="241">
        <f>Verokorvaukset!H201</f>
        <v>440977.40919504617</v>
      </c>
      <c r="P203" s="371">
        <f>SUM(Yhteenveto[[#This Row],[Kunnan  peruspalvelujen valtionosuus ]:[Veroperustemuutoksista johtuvien veromenetysten korvaus]])</f>
        <v>4504080.5950840674</v>
      </c>
      <c r="Q203" s="34">
        <f>Kotikuntakorvaus!F205</f>
        <v>-53156.10000000002</v>
      </c>
      <c r="R203" s="340">
        <f>+Yhteenveto[[#This Row],[Kunnan  peruspalvelujen valtionosuus ]]+Yhteenveto[[#This Row],[Veroperustemuutoksista johtuvien veromenetysten korvaus]]+Yhteenveto[[#This Row],[Kotikuntakorvaus, netto]]</f>
        <v>4450924.4950840678</v>
      </c>
      <c r="S203" s="11"/>
      <c r="T203"/>
    </row>
    <row r="204" spans="1:20" ht="15" x14ac:dyDescent="0.25">
      <c r="A204" s="32">
        <v>626</v>
      </c>
      <c r="B204" s="13" t="s">
        <v>209</v>
      </c>
      <c r="C204" s="15">
        <v>4551</v>
      </c>
      <c r="D204" s="15">
        <f>Ikärakenne[[#This Row],[Laskennalliset kustannukset, IKÄRAKENNE yhteensä, €]]</f>
        <v>7037600.5599999996</v>
      </c>
      <c r="E204" s="15">
        <f>'Lask. kustannukset MUUT'!AD210</f>
        <v>2258589.5069613494</v>
      </c>
      <c r="F204" s="231">
        <f>Yhteenveto[[#This Row],[Ikärakenne, laskennallinen kustannus]]+Yhteenveto[[#This Row],[Muut laskennalliset kustannukset ]]</f>
        <v>9296190.0669613481</v>
      </c>
      <c r="G204" s="450">
        <v>1625.87</v>
      </c>
      <c r="H204" s="17">
        <v>7399334.3699999992</v>
      </c>
      <c r="I204" s="338">
        <f>Yhteenveto[[#This Row],[Laskennalliset kustannukset yhteensä]]-Yhteenveto[[#This Row],[Omarahoitusosuus, €]]</f>
        <v>1896855.6969613489</v>
      </c>
      <c r="J204" s="33">
        <f>Lisäosat!U205</f>
        <v>758646.00315341074</v>
      </c>
      <c r="K204" s="34">
        <f>'Muut lis_väh'!P202</f>
        <v>-1627541.8843822284</v>
      </c>
      <c r="L204" s="231">
        <f>Yhteenveto[[#This Row],[Valtionosuus omarahoitusosuuden jälkeen (välisumma)]]+Yhteenveto[[#This Row],[Lisäosat yhteensä]]+Yhteenveto[[#This Row],[Valtionosuuteen tehtävät vähennykset ja lisäykset, netto]]</f>
        <v>1027959.8157325312</v>
      </c>
      <c r="M204" s="34">
        <f>'Verotuloihin perust tasaus'!N209</f>
        <v>2802063.7626086348</v>
      </c>
      <c r="N204" s="302">
        <f>SUM(Yhteenveto[[#This Row],[Valtionosuus ennen verotuloihin perustuvaa valtionosuuden tasausta]]+Yhteenveto[[#This Row],[Verotuloihin perustuva valtionosuuden tasaus]])</f>
        <v>3830023.578341166</v>
      </c>
      <c r="O204" s="241">
        <f>Verokorvaukset!H202</f>
        <v>758493.46169443498</v>
      </c>
      <c r="P204" s="371">
        <f>SUM(Yhteenveto[[#This Row],[Kunnan  peruspalvelujen valtionosuus ]:[Veroperustemuutoksista johtuvien veromenetysten korvaus]])</f>
        <v>4588517.0400356008</v>
      </c>
      <c r="Q204" s="34">
        <f>Kotikuntakorvaus!F206</f>
        <v>-85138.353500000012</v>
      </c>
      <c r="R204" s="340">
        <f>+Yhteenveto[[#This Row],[Kunnan  peruspalvelujen valtionosuus ]]+Yhteenveto[[#This Row],[Veroperustemuutoksista johtuvien veromenetysten korvaus]]+Yhteenveto[[#This Row],[Kotikuntakorvaus, netto]]</f>
        <v>4503378.6865356006</v>
      </c>
      <c r="S204" s="11"/>
      <c r="T204"/>
    </row>
    <row r="205" spans="1:20" ht="15" x14ac:dyDescent="0.25">
      <c r="A205" s="32">
        <v>630</v>
      </c>
      <c r="B205" s="13" t="s">
        <v>210</v>
      </c>
      <c r="C205" s="15">
        <v>1678</v>
      </c>
      <c r="D205" s="15">
        <f>Ikärakenne[[#This Row],[Laskennalliset kustannukset, IKÄRAKENNE yhteensä, €]]</f>
        <v>4040677.6</v>
      </c>
      <c r="E205" s="15">
        <f>'Lask. kustannukset MUUT'!AD211</f>
        <v>1325836.1577908222</v>
      </c>
      <c r="F205" s="231">
        <f>Yhteenveto[[#This Row],[Ikärakenne, laskennallinen kustannus]]+Yhteenveto[[#This Row],[Muut laskennalliset kustannukset ]]</f>
        <v>5366513.7577908225</v>
      </c>
      <c r="G205" s="450">
        <v>1625.87</v>
      </c>
      <c r="H205" s="17">
        <v>2728209.86</v>
      </c>
      <c r="I205" s="338">
        <f>Yhteenveto[[#This Row],[Laskennalliset kustannukset yhteensä]]-Yhteenveto[[#This Row],[Omarahoitusosuus, €]]</f>
        <v>2638303.8977908227</v>
      </c>
      <c r="J205" s="33">
        <f>Lisäosat!U206</f>
        <v>654027.05912823323</v>
      </c>
      <c r="K205" s="34">
        <f>'Muut lis_väh'!P203</f>
        <v>-705263.53149307892</v>
      </c>
      <c r="L205" s="231">
        <f>Yhteenveto[[#This Row],[Valtionosuus omarahoitusosuuden jälkeen (välisumma)]]+Yhteenveto[[#This Row],[Lisäosat yhteensä]]+Yhteenveto[[#This Row],[Valtionosuuteen tehtävät vähennykset ja lisäykset, netto]]</f>
        <v>2587067.425425977</v>
      </c>
      <c r="M205" s="34">
        <f>'Verotuloihin perust tasaus'!N210</f>
        <v>700017.97066590039</v>
      </c>
      <c r="N205" s="302">
        <f>SUM(Yhteenveto[[#This Row],[Valtionosuus ennen verotuloihin perustuvaa valtionosuuden tasausta]]+Yhteenveto[[#This Row],[Verotuloihin perustuva valtionosuuden tasaus]])</f>
        <v>3287085.3960918775</v>
      </c>
      <c r="O205" s="241">
        <f>Verokorvaukset!H203</f>
        <v>237039.19792426933</v>
      </c>
      <c r="P205" s="371">
        <f>SUM(Yhteenveto[[#This Row],[Kunnan  peruspalvelujen valtionosuus ]:[Veroperustemuutoksista johtuvien veromenetysten korvaus]])</f>
        <v>3524124.5940161468</v>
      </c>
      <c r="Q205" s="34">
        <f>Kotikuntakorvaus!F207</f>
        <v>258958.80049999998</v>
      </c>
      <c r="R205" s="340">
        <f>+Yhteenveto[[#This Row],[Kunnan  peruspalvelujen valtionosuus ]]+Yhteenveto[[#This Row],[Veroperustemuutoksista johtuvien veromenetysten korvaus]]+Yhteenveto[[#This Row],[Kotikuntakorvaus, netto]]</f>
        <v>3783083.3945161467</v>
      </c>
      <c r="S205" s="11"/>
      <c r="T205"/>
    </row>
    <row r="206" spans="1:20" ht="15" x14ac:dyDescent="0.25">
      <c r="A206" s="32">
        <v>631</v>
      </c>
      <c r="B206" s="13" t="s">
        <v>211</v>
      </c>
      <c r="C206" s="15">
        <v>1892</v>
      </c>
      <c r="D206" s="15">
        <f>Ikärakenne[[#This Row],[Laskennalliset kustannukset, IKÄRAKENNE yhteensä, €]]</f>
        <v>3200005.4299999997</v>
      </c>
      <c r="E206" s="15">
        <f>'Lask. kustannukset MUUT'!AD212</f>
        <v>483134.00421090343</v>
      </c>
      <c r="F206" s="231">
        <f>Yhteenveto[[#This Row],[Ikärakenne, laskennallinen kustannus]]+Yhteenveto[[#This Row],[Muut laskennalliset kustannukset ]]</f>
        <v>3683139.434210903</v>
      </c>
      <c r="G206" s="450">
        <v>1625.87</v>
      </c>
      <c r="H206" s="17">
        <v>3076146.0399999996</v>
      </c>
      <c r="I206" s="338">
        <f>Yhteenveto[[#This Row],[Laskennalliset kustannukset yhteensä]]-Yhteenveto[[#This Row],[Omarahoitusosuus, €]]</f>
        <v>606993.39421090344</v>
      </c>
      <c r="J206" s="33">
        <f>Lisäosat!U207</f>
        <v>40923.944299357579</v>
      </c>
      <c r="K206" s="34">
        <f>'Muut lis_väh'!P204</f>
        <v>148669.22701981547</v>
      </c>
      <c r="L206" s="231">
        <f>Yhteenveto[[#This Row],[Valtionosuus omarahoitusosuuden jälkeen (välisumma)]]+Yhteenveto[[#This Row],[Lisäosat yhteensä]]+Yhteenveto[[#This Row],[Valtionosuuteen tehtävät vähennykset ja lisäykset, netto]]</f>
        <v>796586.56553007651</v>
      </c>
      <c r="M206" s="34">
        <f>'Verotuloihin perust tasaus'!N211</f>
        <v>603553.23938014533</v>
      </c>
      <c r="N206" s="302">
        <f>SUM(Yhteenveto[[#This Row],[Valtionosuus ennen verotuloihin perustuvaa valtionosuuden tasausta]]+Yhteenveto[[#This Row],[Verotuloihin perustuva valtionosuuden tasaus]])</f>
        <v>1400139.8049102218</v>
      </c>
      <c r="O206" s="241">
        <f>Verokorvaukset!H204</f>
        <v>202744.58087399718</v>
      </c>
      <c r="P206" s="371">
        <f>SUM(Yhteenveto[[#This Row],[Kunnan  peruspalvelujen valtionosuus ]:[Veroperustemuutoksista johtuvien veromenetysten korvaus]])</f>
        <v>1602884.385784219</v>
      </c>
      <c r="Q206" s="34">
        <f>Kotikuntakorvaus!F208</f>
        <v>-983299.25650000002</v>
      </c>
      <c r="R206" s="340">
        <f>+Yhteenveto[[#This Row],[Kunnan  peruspalvelujen valtionosuus ]]+Yhteenveto[[#This Row],[Veroperustemuutoksista johtuvien veromenetysten korvaus]]+Yhteenveto[[#This Row],[Kotikuntakorvaus, netto]]</f>
        <v>619585.129284219</v>
      </c>
      <c r="S206" s="11"/>
      <c r="T206"/>
    </row>
    <row r="207" spans="1:20" ht="15" x14ac:dyDescent="0.25">
      <c r="A207" s="32">
        <v>635</v>
      </c>
      <c r="B207" s="13" t="s">
        <v>212</v>
      </c>
      <c r="C207" s="15">
        <v>6146</v>
      </c>
      <c r="D207" s="15">
        <f>Ikärakenne[[#This Row],[Laskennalliset kustannukset, IKÄRAKENNE yhteensä, €]]</f>
        <v>9261082.4299999997</v>
      </c>
      <c r="E207" s="15">
        <f>'Lask. kustannukset MUUT'!AD213</f>
        <v>1806773.2657546545</v>
      </c>
      <c r="F207" s="231">
        <f>Yhteenveto[[#This Row],[Ikärakenne, laskennallinen kustannus]]+Yhteenveto[[#This Row],[Muut laskennalliset kustannukset ]]</f>
        <v>11067855.695754655</v>
      </c>
      <c r="G207" s="450">
        <v>1625.87</v>
      </c>
      <c r="H207" s="17">
        <v>9992597.0199999996</v>
      </c>
      <c r="I207" s="338">
        <f>Yhteenveto[[#This Row],[Laskennalliset kustannukset yhteensä]]-Yhteenveto[[#This Row],[Omarahoitusosuus, €]]</f>
        <v>1075258.6757546552</v>
      </c>
      <c r="J207" s="33">
        <f>Lisäosat!U208</f>
        <v>337384.21132085368</v>
      </c>
      <c r="K207" s="34">
        <f>'Muut lis_väh'!P205</f>
        <v>-585419.88013657287</v>
      </c>
      <c r="L207" s="231">
        <f>Yhteenveto[[#This Row],[Valtionosuus omarahoitusosuuden jälkeen (välisumma)]]+Yhteenveto[[#This Row],[Lisäosat yhteensä]]+Yhteenveto[[#This Row],[Valtionosuuteen tehtävät vähennykset ja lisäykset, netto]]</f>
        <v>827223.00693893607</v>
      </c>
      <c r="M207" s="34">
        <f>'Verotuloihin perust tasaus'!N212</f>
        <v>1986087.6976229139</v>
      </c>
      <c r="N207" s="302">
        <f>SUM(Yhteenveto[[#This Row],[Valtionosuus ennen verotuloihin perustuvaa valtionosuuden tasausta]]+Yhteenveto[[#This Row],[Verotuloihin perustuva valtionosuuden tasaus]])</f>
        <v>2813310.7045618501</v>
      </c>
      <c r="O207" s="241">
        <f>Verokorvaukset!H205</f>
        <v>930001.97804637824</v>
      </c>
      <c r="P207" s="371">
        <f>SUM(Yhteenveto[[#This Row],[Kunnan  peruspalvelujen valtionosuus ]:[Veroperustemuutoksista johtuvien veromenetysten korvaus]])</f>
        <v>3743312.6826082282</v>
      </c>
      <c r="Q207" s="34">
        <f>Kotikuntakorvaus!F209</f>
        <v>-306710.69699999987</v>
      </c>
      <c r="R207" s="340">
        <f>+Yhteenveto[[#This Row],[Kunnan  peruspalvelujen valtionosuus ]]+Yhteenveto[[#This Row],[Veroperustemuutoksista johtuvien veromenetysten korvaus]]+Yhteenveto[[#This Row],[Kotikuntakorvaus, netto]]</f>
        <v>3436601.9856082285</v>
      </c>
      <c r="S207" s="11"/>
      <c r="T207"/>
    </row>
    <row r="208" spans="1:20" ht="15" x14ac:dyDescent="0.25">
      <c r="A208" s="32">
        <v>636</v>
      </c>
      <c r="B208" s="13" t="s">
        <v>213</v>
      </c>
      <c r="C208" s="15">
        <v>7903</v>
      </c>
      <c r="D208" s="15">
        <f>Ikärakenne[[#This Row],[Laskennalliset kustannukset, IKÄRAKENNE yhteensä, €]]</f>
        <v>14719002.18</v>
      </c>
      <c r="E208" s="15">
        <f>'Lask. kustannukset MUUT'!AD214</f>
        <v>2740821.5976390233</v>
      </c>
      <c r="F208" s="231">
        <f>Yhteenveto[[#This Row],[Ikärakenne, laskennallinen kustannus]]+Yhteenveto[[#This Row],[Muut laskennalliset kustannukset ]]</f>
        <v>17459823.777639024</v>
      </c>
      <c r="G208" s="450">
        <v>1625.87</v>
      </c>
      <c r="H208" s="17">
        <v>12849250.609999999</v>
      </c>
      <c r="I208" s="338">
        <f>Yhteenveto[[#This Row],[Laskennalliset kustannukset yhteensä]]-Yhteenveto[[#This Row],[Omarahoitusosuus, €]]</f>
        <v>4610573.1676390246</v>
      </c>
      <c r="J208" s="33">
        <f>Lisäosat!U209</f>
        <v>234201.21813787939</v>
      </c>
      <c r="K208" s="34">
        <f>'Muut lis_väh'!P206</f>
        <v>-208479.59609759675</v>
      </c>
      <c r="L208" s="231">
        <f>Yhteenveto[[#This Row],[Valtionosuus omarahoitusosuuden jälkeen (välisumma)]]+Yhteenveto[[#This Row],[Lisäosat yhteensä]]+Yhteenveto[[#This Row],[Valtionosuuteen tehtävät vähennykset ja lisäykset, netto]]</f>
        <v>4636294.7896793066</v>
      </c>
      <c r="M208" s="34">
        <f>'Verotuloihin perust tasaus'!N213</f>
        <v>3521374.786603421</v>
      </c>
      <c r="N208" s="302">
        <f>SUM(Yhteenveto[[#This Row],[Valtionosuus ennen verotuloihin perustuvaa valtionosuuden tasausta]]+Yhteenveto[[#This Row],[Verotuloihin perustuva valtionosuuden tasaus]])</f>
        <v>8157669.5762827275</v>
      </c>
      <c r="O208" s="241">
        <f>Verokorvaukset!H206</f>
        <v>1400361.7918711836</v>
      </c>
      <c r="P208" s="371">
        <f>SUM(Yhteenveto[[#This Row],[Kunnan  peruspalvelujen valtionosuus ]:[Veroperustemuutoksista johtuvien veromenetysten korvaus]])</f>
        <v>9558031.3681539111</v>
      </c>
      <c r="Q208" s="34">
        <f>Kotikuntakorvaus!F210</f>
        <v>705292.85350000008</v>
      </c>
      <c r="R208" s="340">
        <f>+Yhteenveto[[#This Row],[Kunnan  peruspalvelujen valtionosuus ]]+Yhteenveto[[#This Row],[Veroperustemuutoksista johtuvien veromenetysten korvaus]]+Yhteenveto[[#This Row],[Kotikuntakorvaus, netto]]</f>
        <v>10263324.22165391</v>
      </c>
      <c r="S208" s="11"/>
      <c r="T208"/>
    </row>
    <row r="209" spans="1:20" ht="15" x14ac:dyDescent="0.25">
      <c r="A209" s="32">
        <v>638</v>
      </c>
      <c r="B209" s="13" t="s">
        <v>214</v>
      </c>
      <c r="C209" s="15">
        <v>51863</v>
      </c>
      <c r="D209" s="15">
        <f>Ikärakenne[[#This Row],[Laskennalliset kustannukset, IKÄRAKENNE yhteensä, €]]</f>
        <v>94631924.38000001</v>
      </c>
      <c r="E209" s="15">
        <f>'Lask. kustannukset MUUT'!AD215</f>
        <v>25320823.113922596</v>
      </c>
      <c r="F209" s="231">
        <f>Yhteenveto[[#This Row],[Ikärakenne, laskennallinen kustannus]]+Yhteenveto[[#This Row],[Muut laskennalliset kustannukset ]]</f>
        <v>119952747.49392261</v>
      </c>
      <c r="G209" s="450">
        <v>1625.87</v>
      </c>
      <c r="H209" s="17">
        <v>84322495.809999987</v>
      </c>
      <c r="I209" s="338">
        <f>Yhteenveto[[#This Row],[Laskennalliset kustannukset yhteensä]]-Yhteenveto[[#This Row],[Omarahoitusosuus, €]]</f>
        <v>35630251.683922619</v>
      </c>
      <c r="J209" s="33">
        <f>Lisäosat!U210</f>
        <v>2188935.7875512522</v>
      </c>
      <c r="K209" s="34">
        <f>'Muut lis_väh'!P207</f>
        <v>9649678.1488084812</v>
      </c>
      <c r="L209" s="231">
        <f>Yhteenveto[[#This Row],[Valtionosuus omarahoitusosuuden jälkeen (välisumma)]]+Yhteenveto[[#This Row],[Lisäosat yhteensä]]+Yhteenveto[[#This Row],[Valtionosuuteen tehtävät vähennykset ja lisäykset, netto]]</f>
        <v>47468865.620282352</v>
      </c>
      <c r="M209" s="34">
        <f>'Verotuloihin perust tasaus'!N214</f>
        <v>-3680684.6569560622</v>
      </c>
      <c r="N209" s="302">
        <f>SUM(Yhteenveto[[#This Row],[Valtionosuus ennen verotuloihin perustuvaa valtionosuuden tasausta]]+Yhteenveto[[#This Row],[Verotuloihin perustuva valtionosuuden tasaus]])</f>
        <v>43788180.96332629</v>
      </c>
      <c r="O209" s="241">
        <f>Verokorvaukset!H207</f>
        <v>5243843.8054440739</v>
      </c>
      <c r="P209" s="371">
        <f>SUM(Yhteenveto[[#This Row],[Kunnan  peruspalvelujen valtionosuus ]:[Veroperustemuutoksista johtuvien veromenetysten korvaus]])</f>
        <v>49032024.768770367</v>
      </c>
      <c r="Q209" s="34">
        <f>Kotikuntakorvaus!F211</f>
        <v>-626905.32469999976</v>
      </c>
      <c r="R209" s="340">
        <f>+Yhteenveto[[#This Row],[Kunnan  peruspalvelujen valtionosuus ]]+Yhteenveto[[#This Row],[Veroperustemuutoksista johtuvien veromenetysten korvaus]]+Yhteenveto[[#This Row],[Kotikuntakorvaus, netto]]</f>
        <v>48405119.444070369</v>
      </c>
      <c r="S209" s="11"/>
      <c r="T209"/>
    </row>
    <row r="210" spans="1:20" ht="15" x14ac:dyDescent="0.25">
      <c r="A210" s="32">
        <v>678</v>
      </c>
      <c r="B210" s="13" t="s">
        <v>215</v>
      </c>
      <c r="C210" s="15">
        <v>23413</v>
      </c>
      <c r="D210" s="15">
        <f>Ikärakenne[[#This Row],[Laskennalliset kustannukset, IKÄRAKENNE yhteensä, €]]</f>
        <v>43683904.93</v>
      </c>
      <c r="E210" s="15">
        <f>'Lask. kustannukset MUUT'!AD216</f>
        <v>7245652.8675843757</v>
      </c>
      <c r="F210" s="231">
        <f>Yhteenveto[[#This Row],[Ikärakenne, laskennallinen kustannus]]+Yhteenveto[[#This Row],[Muut laskennalliset kustannukset ]]</f>
        <v>50929557.797584377</v>
      </c>
      <c r="G210" s="450">
        <v>1625.87</v>
      </c>
      <c r="H210" s="17">
        <v>38066494.309999995</v>
      </c>
      <c r="I210" s="338">
        <f>Yhteenveto[[#This Row],[Laskennalliset kustannukset yhteensä]]-Yhteenveto[[#This Row],[Omarahoitusosuus, €]]</f>
        <v>12863063.487584382</v>
      </c>
      <c r="J210" s="33">
        <f>Lisäosat!U211</f>
        <v>1573696.7493201052</v>
      </c>
      <c r="K210" s="34">
        <f>'Muut lis_väh'!P208</f>
        <v>-1205570.5798446201</v>
      </c>
      <c r="L210" s="231">
        <f>Yhteenveto[[#This Row],[Valtionosuus omarahoitusosuuden jälkeen (välisumma)]]+Yhteenveto[[#This Row],[Lisäosat yhteensä]]+Yhteenveto[[#This Row],[Valtionosuuteen tehtävät vähennykset ja lisäykset, netto]]</f>
        <v>13231189.657059867</v>
      </c>
      <c r="M210" s="34">
        <f>'Verotuloihin perust tasaus'!N215</f>
        <v>5393544.8565238388</v>
      </c>
      <c r="N210" s="302">
        <f>SUM(Yhteenveto[[#This Row],[Valtionosuus ennen verotuloihin perustuvaa valtionosuuden tasausta]]+Yhteenveto[[#This Row],[Verotuloihin perustuva valtionosuuden tasaus]])</f>
        <v>18624734.513583705</v>
      </c>
      <c r="O210" s="241">
        <f>Verokorvaukset!H208</f>
        <v>2104414.7041748646</v>
      </c>
      <c r="P210" s="371">
        <f>SUM(Yhteenveto[[#This Row],[Kunnan  peruspalvelujen valtionosuus ]:[Veroperustemuutoksista johtuvien veromenetysten korvaus]])</f>
        <v>20729149.21775857</v>
      </c>
      <c r="Q210" s="34">
        <f>Kotikuntakorvaus!F212</f>
        <v>51224.76170000009</v>
      </c>
      <c r="R210" s="340">
        <f>+Yhteenveto[[#This Row],[Kunnan  peruspalvelujen valtionosuus ]]+Yhteenveto[[#This Row],[Veroperustemuutoksista johtuvien veromenetysten korvaus]]+Yhteenveto[[#This Row],[Kotikuntakorvaus, netto]]</f>
        <v>20780373.97945857</v>
      </c>
      <c r="S210" s="11"/>
      <c r="T210"/>
    </row>
    <row r="211" spans="1:20" ht="15" x14ac:dyDescent="0.25">
      <c r="A211" s="32">
        <v>680</v>
      </c>
      <c r="B211" s="13" t="s">
        <v>216</v>
      </c>
      <c r="C211" s="15">
        <v>26036</v>
      </c>
      <c r="D211" s="15">
        <f>Ikärakenne[[#This Row],[Laskennalliset kustannukset, IKÄRAKENNE yhteensä, €]]</f>
        <v>44894373.57</v>
      </c>
      <c r="E211" s="15">
        <f>'Lask. kustannukset MUUT'!AD217</f>
        <v>12474298.870685512</v>
      </c>
      <c r="F211" s="231">
        <f>Yhteenveto[[#This Row],[Ikärakenne, laskennallinen kustannus]]+Yhteenveto[[#This Row],[Muut laskennalliset kustannukset ]]</f>
        <v>57368672.440685511</v>
      </c>
      <c r="G211" s="450">
        <v>1625.87</v>
      </c>
      <c r="H211" s="17">
        <v>42331151.32</v>
      </c>
      <c r="I211" s="338">
        <f>Yhteenveto[[#This Row],[Laskennalliset kustannukset yhteensä]]-Yhteenveto[[#This Row],[Omarahoitusosuus, €]]</f>
        <v>15037521.12068551</v>
      </c>
      <c r="J211" s="33">
        <f>Lisäosat!U212</f>
        <v>1358400.8770545674</v>
      </c>
      <c r="K211" s="34">
        <f>'Muut lis_väh'!P209</f>
        <v>-2180019.4510247163</v>
      </c>
      <c r="L211" s="231">
        <f>Yhteenveto[[#This Row],[Valtionosuus omarahoitusosuuden jälkeen (välisumma)]]+Yhteenveto[[#This Row],[Lisäosat yhteensä]]+Yhteenveto[[#This Row],[Valtionosuuteen tehtävät vähennykset ja lisäykset, netto]]</f>
        <v>14215902.546715362</v>
      </c>
      <c r="M211" s="34">
        <f>'Verotuloihin perust tasaus'!N216</f>
        <v>2036201.2510834413</v>
      </c>
      <c r="N211" s="302">
        <f>SUM(Yhteenveto[[#This Row],[Valtionosuus ennen verotuloihin perustuvaa valtionosuuden tasausta]]+Yhteenveto[[#This Row],[Verotuloihin perustuva valtionosuuden tasaus]])</f>
        <v>16252103.797798803</v>
      </c>
      <c r="O211" s="241">
        <f>Verokorvaukset!H209</f>
        <v>2155584.9397075591</v>
      </c>
      <c r="P211" s="371">
        <f>SUM(Yhteenveto[[#This Row],[Kunnan  peruspalvelujen valtionosuus ]:[Veroperustemuutoksista johtuvien veromenetysten korvaus]])</f>
        <v>18407688.737506364</v>
      </c>
      <c r="Q211" s="34">
        <f>Kotikuntakorvaus!F213</f>
        <v>-758608.42179999989</v>
      </c>
      <c r="R211" s="340">
        <f>+Yhteenveto[[#This Row],[Kunnan  peruspalvelujen valtionosuus ]]+Yhteenveto[[#This Row],[Veroperustemuutoksista johtuvien veromenetysten korvaus]]+Yhteenveto[[#This Row],[Kotikuntakorvaus, netto]]</f>
        <v>17649080.315706365</v>
      </c>
      <c r="S211" s="11"/>
      <c r="T211"/>
    </row>
    <row r="212" spans="1:20" ht="15" x14ac:dyDescent="0.25">
      <c r="A212" s="32">
        <v>681</v>
      </c>
      <c r="B212" s="13" t="s">
        <v>217</v>
      </c>
      <c r="C212" s="15">
        <v>3219</v>
      </c>
      <c r="D212" s="15">
        <f>Ikärakenne[[#This Row],[Laskennalliset kustannukset, IKÄRAKENNE yhteensä, €]]</f>
        <v>4353713.41</v>
      </c>
      <c r="E212" s="15">
        <f>'Lask. kustannukset MUUT'!AD218</f>
        <v>1516005.0323869716</v>
      </c>
      <c r="F212" s="231">
        <f>Yhteenveto[[#This Row],[Ikärakenne, laskennallinen kustannus]]+Yhteenveto[[#This Row],[Muut laskennalliset kustannukset ]]</f>
        <v>5869718.4423869718</v>
      </c>
      <c r="G212" s="450">
        <v>1625.87</v>
      </c>
      <c r="H212" s="17">
        <v>5233675.5299999993</v>
      </c>
      <c r="I212" s="338">
        <f>Yhteenveto[[#This Row],[Laskennalliset kustannukset yhteensä]]-Yhteenveto[[#This Row],[Omarahoitusosuus, €]]</f>
        <v>636042.91238697246</v>
      </c>
      <c r="J212" s="33">
        <f>Lisäosat!U213</f>
        <v>312681.2222536655</v>
      </c>
      <c r="K212" s="34">
        <f>'Muut lis_väh'!P210</f>
        <v>66042.932308536372</v>
      </c>
      <c r="L212" s="231">
        <f>Yhteenveto[[#This Row],[Valtionosuus omarahoitusosuuden jälkeen (välisumma)]]+Yhteenveto[[#This Row],[Lisäosat yhteensä]]+Yhteenveto[[#This Row],[Valtionosuuteen tehtävät vähennykset ja lisäykset, netto]]</f>
        <v>1014767.0669491744</v>
      </c>
      <c r="M212" s="34">
        <f>'Verotuloihin perust tasaus'!N217</f>
        <v>1305603.943884189</v>
      </c>
      <c r="N212" s="302">
        <f>SUM(Yhteenveto[[#This Row],[Valtionosuus ennen verotuloihin perustuvaa valtionosuuden tasausta]]+Yhteenveto[[#This Row],[Verotuloihin perustuva valtionosuuden tasaus]])</f>
        <v>2320371.0108333635</v>
      </c>
      <c r="O212" s="241">
        <f>Verokorvaukset!H210</f>
        <v>669864.60040721961</v>
      </c>
      <c r="P212" s="371">
        <f>SUM(Yhteenveto[[#This Row],[Kunnan  peruspalvelujen valtionosuus ]:[Veroperustemuutoksista johtuvien veromenetysten korvaus]])</f>
        <v>2990235.611240583</v>
      </c>
      <c r="Q212" s="34">
        <f>Kotikuntakorvaus!F214</f>
        <v>33931.310500000007</v>
      </c>
      <c r="R212" s="340">
        <f>+Yhteenveto[[#This Row],[Kunnan  peruspalvelujen valtionosuus ]]+Yhteenveto[[#This Row],[Veroperustemuutoksista johtuvien veromenetysten korvaus]]+Yhteenveto[[#This Row],[Kotikuntakorvaus, netto]]</f>
        <v>3024166.9217405831</v>
      </c>
      <c r="S212" s="11"/>
      <c r="T212"/>
    </row>
    <row r="213" spans="1:20" ht="15" x14ac:dyDescent="0.25">
      <c r="A213" s="32">
        <v>683</v>
      </c>
      <c r="B213" s="13" t="s">
        <v>218</v>
      </c>
      <c r="C213" s="15">
        <v>3530</v>
      </c>
      <c r="D213" s="15">
        <f>Ikärakenne[[#This Row],[Laskennalliset kustannukset, IKÄRAKENNE yhteensä, €]]</f>
        <v>6774067.4500000002</v>
      </c>
      <c r="E213" s="15">
        <f>'Lask. kustannukset MUUT'!AD219</f>
        <v>3692354.0514297807</v>
      </c>
      <c r="F213" s="231">
        <f>Yhteenveto[[#This Row],[Ikärakenne, laskennallinen kustannus]]+Yhteenveto[[#This Row],[Muut laskennalliset kustannukset ]]</f>
        <v>10466421.501429781</v>
      </c>
      <c r="G213" s="450">
        <v>1625.87</v>
      </c>
      <c r="H213" s="17">
        <v>5739321.0999999996</v>
      </c>
      <c r="I213" s="338">
        <f>Yhteenveto[[#This Row],[Laskennalliset kustannukset yhteensä]]-Yhteenveto[[#This Row],[Omarahoitusosuus, €]]</f>
        <v>4727100.4014297817</v>
      </c>
      <c r="J213" s="33">
        <f>Lisäosat!U214</f>
        <v>1403192.3817900456</v>
      </c>
      <c r="K213" s="34">
        <f>'Muut lis_väh'!P211</f>
        <v>-573305.51870206057</v>
      </c>
      <c r="L213" s="231">
        <f>Yhteenveto[[#This Row],[Valtionosuus omarahoitusosuuden jälkeen (välisumma)]]+Yhteenveto[[#This Row],[Lisäosat yhteensä]]+Yhteenveto[[#This Row],[Valtionosuuteen tehtävät vähennykset ja lisäykset, netto]]</f>
        <v>5556987.2645177664</v>
      </c>
      <c r="M213" s="34">
        <f>'Verotuloihin perust tasaus'!N218</f>
        <v>2555136.0212473329</v>
      </c>
      <c r="N213" s="302">
        <f>SUM(Yhteenveto[[#This Row],[Valtionosuus ennen verotuloihin perustuvaa valtionosuuden tasausta]]+Yhteenveto[[#This Row],[Verotuloihin perustuva valtionosuuden tasaus]])</f>
        <v>8112123.2857650993</v>
      </c>
      <c r="O213" s="241">
        <f>Verokorvaukset!H211</f>
        <v>626047.46098406333</v>
      </c>
      <c r="P213" s="371">
        <f>SUM(Yhteenveto[[#This Row],[Kunnan  peruspalvelujen valtionosuus ]:[Veroperustemuutoksista johtuvien veromenetysten korvaus]])</f>
        <v>8738170.7467491627</v>
      </c>
      <c r="Q213" s="34">
        <f>Kotikuntakorvaus!F215</f>
        <v>31893.660000000003</v>
      </c>
      <c r="R213" s="340">
        <f>+Yhteenveto[[#This Row],[Kunnan  peruspalvelujen valtionosuus ]]+Yhteenveto[[#This Row],[Veroperustemuutoksista johtuvien veromenetysten korvaus]]+Yhteenveto[[#This Row],[Kotikuntakorvaus, netto]]</f>
        <v>8770064.4067491628</v>
      </c>
      <c r="S213" s="11"/>
      <c r="T213"/>
    </row>
    <row r="214" spans="1:20" ht="15" x14ac:dyDescent="0.25">
      <c r="A214" s="32">
        <v>684</v>
      </c>
      <c r="B214" s="13" t="s">
        <v>219</v>
      </c>
      <c r="C214" s="15">
        <v>38773</v>
      </c>
      <c r="D214" s="15">
        <f>Ikärakenne[[#This Row],[Laskennalliset kustannukset, IKÄRAKENNE yhteensä, €]]</f>
        <v>60330850.960000001</v>
      </c>
      <c r="E214" s="15">
        <f>'Lask. kustannukset MUUT'!AD220</f>
        <v>14542871.509988407</v>
      </c>
      <c r="F214" s="231">
        <f>Yhteenveto[[#This Row],[Ikärakenne, laskennallinen kustannus]]+Yhteenveto[[#This Row],[Muut laskennalliset kustannukset ]]</f>
        <v>74873722.469988406</v>
      </c>
      <c r="G214" s="450">
        <v>1625.87</v>
      </c>
      <c r="H214" s="17">
        <v>63039857.509999998</v>
      </c>
      <c r="I214" s="338">
        <f>Yhteenveto[[#This Row],[Laskennalliset kustannukset yhteensä]]-Yhteenveto[[#This Row],[Omarahoitusosuus, €]]</f>
        <v>11833864.959988408</v>
      </c>
      <c r="J214" s="33">
        <f>Lisäosat!U215</f>
        <v>1459671.8359449662</v>
      </c>
      <c r="K214" s="34">
        <f>'Muut lis_väh'!P212</f>
        <v>-3682948.3465143484</v>
      </c>
      <c r="L214" s="231">
        <f>Yhteenveto[[#This Row],[Valtionosuus omarahoitusosuuden jälkeen (välisumma)]]+Yhteenveto[[#This Row],[Lisäosat yhteensä]]+Yhteenveto[[#This Row],[Valtionosuuteen tehtävät vähennykset ja lisäykset, netto]]</f>
        <v>9610588.4494190253</v>
      </c>
      <c r="M214" s="34">
        <f>'Verotuloihin perust tasaus'!N219</f>
        <v>-164394.57840695136</v>
      </c>
      <c r="N214" s="302">
        <f>SUM(Yhteenveto[[#This Row],[Valtionosuus ennen verotuloihin perustuvaa valtionosuuden tasausta]]+Yhteenveto[[#This Row],[Verotuloihin perustuva valtionosuuden tasaus]])</f>
        <v>9446193.8710120749</v>
      </c>
      <c r="O214" s="241">
        <f>Verokorvaukset!H212</f>
        <v>5381221.4431100395</v>
      </c>
      <c r="P214" s="371">
        <f>SUM(Yhteenveto[[#This Row],[Kunnan  peruspalvelujen valtionosuus ]:[Veroperustemuutoksista johtuvien veromenetysten korvaus]])</f>
        <v>14827415.314122114</v>
      </c>
      <c r="Q214" s="34">
        <f>Kotikuntakorvaus!F216</f>
        <v>-3080165.6518999999</v>
      </c>
      <c r="R214" s="340">
        <f>+Yhteenveto[[#This Row],[Kunnan  peruspalvelujen valtionosuus ]]+Yhteenveto[[#This Row],[Veroperustemuutoksista johtuvien veromenetysten korvaus]]+Yhteenveto[[#This Row],[Kotikuntakorvaus, netto]]</f>
        <v>11747249.662222113</v>
      </c>
      <c r="S214" s="11"/>
      <c r="T214"/>
    </row>
    <row r="215" spans="1:20" ht="15" x14ac:dyDescent="0.25">
      <c r="A215" s="32">
        <v>686</v>
      </c>
      <c r="B215" s="13" t="s">
        <v>220</v>
      </c>
      <c r="C215" s="15">
        <v>2928</v>
      </c>
      <c r="D215" s="15">
        <f>Ikärakenne[[#This Row],[Laskennalliset kustannukset, IKÄRAKENNE yhteensä, €]]</f>
        <v>3727832.96</v>
      </c>
      <c r="E215" s="15">
        <f>'Lask. kustannukset MUUT'!AD221</f>
        <v>1208308.0591383579</v>
      </c>
      <c r="F215" s="231">
        <f>Yhteenveto[[#This Row],[Ikärakenne, laskennallinen kustannus]]+Yhteenveto[[#This Row],[Muut laskennalliset kustannukset ]]</f>
        <v>4936141.0191383576</v>
      </c>
      <c r="G215" s="450">
        <v>1625.87</v>
      </c>
      <c r="H215" s="17">
        <v>4760547.3599999994</v>
      </c>
      <c r="I215" s="338">
        <f>Yhteenveto[[#This Row],[Laskennalliset kustannukset yhteensä]]-Yhteenveto[[#This Row],[Omarahoitusosuus, €]]</f>
        <v>175593.6591383582</v>
      </c>
      <c r="J215" s="33">
        <f>Lisäosat!U216</f>
        <v>464318.86485493137</v>
      </c>
      <c r="K215" s="34">
        <f>'Muut lis_väh'!P213</f>
        <v>-639724.61536027386</v>
      </c>
      <c r="L215" s="231">
        <f>Yhteenveto[[#This Row],[Valtionosuus omarahoitusosuuden jälkeen (välisumma)]]+Yhteenveto[[#This Row],[Lisäosat yhteensä]]+Yhteenveto[[#This Row],[Valtionosuuteen tehtävät vähennykset ja lisäykset, netto]]</f>
        <v>187.90863301570062</v>
      </c>
      <c r="M215" s="34">
        <f>'Verotuloihin perust tasaus'!N220</f>
        <v>1548877.6034586758</v>
      </c>
      <c r="N215" s="302">
        <f>SUM(Yhteenveto[[#This Row],[Valtionosuus ennen verotuloihin perustuvaa valtionosuuden tasausta]]+Yhteenveto[[#This Row],[Verotuloihin perustuva valtionosuuden tasaus]])</f>
        <v>1549065.5120916916</v>
      </c>
      <c r="O215" s="241">
        <f>Verokorvaukset!H213</f>
        <v>527678.7168146231</v>
      </c>
      <c r="P215" s="371">
        <f>SUM(Yhteenveto[[#This Row],[Kunnan  peruspalvelujen valtionosuus ]:[Veroperustemuutoksista johtuvien veromenetysten korvaus]])</f>
        <v>2076744.2289063148</v>
      </c>
      <c r="Q215" s="34">
        <f>Kotikuntakorvaus!F217</f>
        <v>-21262.440000000002</v>
      </c>
      <c r="R215" s="340">
        <f>+Yhteenveto[[#This Row],[Kunnan  peruspalvelujen valtionosuus ]]+Yhteenveto[[#This Row],[Veroperustemuutoksista johtuvien veromenetysten korvaus]]+Yhteenveto[[#This Row],[Kotikuntakorvaus, netto]]</f>
        <v>2055481.7889063149</v>
      </c>
      <c r="S215" s="11"/>
      <c r="T215"/>
    </row>
    <row r="216" spans="1:20" ht="15" x14ac:dyDescent="0.25">
      <c r="A216" s="32">
        <v>687</v>
      </c>
      <c r="B216" s="13" t="s">
        <v>221</v>
      </c>
      <c r="C216" s="15">
        <v>1398</v>
      </c>
      <c r="D216" s="15">
        <f>Ikärakenne[[#This Row],[Laskennalliset kustannukset, IKÄRAKENNE yhteensä, €]]</f>
        <v>1482272.58</v>
      </c>
      <c r="E216" s="15">
        <f>'Lask. kustannukset MUUT'!AD222</f>
        <v>1384129.1705026941</v>
      </c>
      <c r="F216" s="231">
        <f>Yhteenveto[[#This Row],[Ikärakenne, laskennallinen kustannus]]+Yhteenveto[[#This Row],[Muut laskennalliset kustannukset ]]</f>
        <v>2866401.7505026944</v>
      </c>
      <c r="G216" s="450">
        <v>1625.87</v>
      </c>
      <c r="H216" s="17">
        <v>2272966.2599999998</v>
      </c>
      <c r="I216" s="338">
        <f>Yhteenveto[[#This Row],[Laskennalliset kustannukset yhteensä]]-Yhteenveto[[#This Row],[Omarahoitusosuus, €]]</f>
        <v>593435.49050269462</v>
      </c>
      <c r="J216" s="33">
        <f>Lisäosat!U217</f>
        <v>562043.1853766276</v>
      </c>
      <c r="K216" s="34">
        <f>'Muut lis_väh'!P214</f>
        <v>-63802.418284749452</v>
      </c>
      <c r="L216" s="231">
        <f>Yhteenveto[[#This Row],[Valtionosuus omarahoitusosuuden jälkeen (välisumma)]]+Yhteenveto[[#This Row],[Lisäosat yhteensä]]+Yhteenveto[[#This Row],[Valtionosuuteen tehtävät vähennykset ja lisäykset, netto]]</f>
        <v>1091676.2575945728</v>
      </c>
      <c r="M216" s="34">
        <f>'Verotuloihin perust tasaus'!N221</f>
        <v>292005.78645270353</v>
      </c>
      <c r="N216" s="302">
        <f>SUM(Yhteenveto[[#This Row],[Valtionosuus ennen verotuloihin perustuvaa valtionosuuden tasausta]]+Yhteenveto[[#This Row],[Verotuloihin perustuva valtionosuuden tasaus]])</f>
        <v>1383682.0440472765</v>
      </c>
      <c r="O216" s="241">
        <f>Verokorvaukset!H214</f>
        <v>324864.57944885769</v>
      </c>
      <c r="P216" s="371">
        <f>SUM(Yhteenveto[[#This Row],[Kunnan  peruspalvelujen valtionosuus ]:[Veroperustemuutoksista johtuvien veromenetysten korvaus]])</f>
        <v>1708546.6234961343</v>
      </c>
      <c r="Q216" s="34">
        <f>Kotikuntakorvaus!F218</f>
        <v>161328.7635</v>
      </c>
      <c r="R216" s="340">
        <f>+Yhteenveto[[#This Row],[Kunnan  peruspalvelujen valtionosuus ]]+Yhteenveto[[#This Row],[Veroperustemuutoksista johtuvien veromenetysten korvaus]]+Yhteenveto[[#This Row],[Kotikuntakorvaus, netto]]</f>
        <v>1869875.3869961342</v>
      </c>
      <c r="S216" s="11"/>
      <c r="T216"/>
    </row>
    <row r="217" spans="1:20" ht="15" x14ac:dyDescent="0.25">
      <c r="A217" s="32">
        <v>689</v>
      </c>
      <c r="B217" s="13" t="s">
        <v>222</v>
      </c>
      <c r="C217" s="15">
        <v>2888</v>
      </c>
      <c r="D217" s="15">
        <f>Ikärakenne[[#This Row],[Laskennalliset kustannukset, IKÄRAKENNE yhteensä, €]]</f>
        <v>2850569.4000000004</v>
      </c>
      <c r="E217" s="15">
        <f>'Lask. kustannukset MUUT'!AD223</f>
        <v>1185749.6638054957</v>
      </c>
      <c r="F217" s="231">
        <f>Yhteenveto[[#This Row],[Ikärakenne, laskennallinen kustannus]]+Yhteenveto[[#This Row],[Muut laskennalliset kustannukset ]]</f>
        <v>4036319.0638054963</v>
      </c>
      <c r="G217" s="450">
        <v>1625.87</v>
      </c>
      <c r="H217" s="17">
        <v>4695512.5599999996</v>
      </c>
      <c r="I217" s="338">
        <f>Yhteenveto[[#This Row],[Laskennalliset kustannukset yhteensä]]-Yhteenveto[[#This Row],[Omarahoitusosuus, €]]</f>
        <v>-659193.49619450327</v>
      </c>
      <c r="J217" s="33">
        <f>Lisäosat!U218</f>
        <v>419940.55657852872</v>
      </c>
      <c r="K217" s="34">
        <f>'Muut lis_väh'!P215</f>
        <v>1867038.0894428852</v>
      </c>
      <c r="L217" s="231">
        <f>Yhteenveto[[#This Row],[Valtionosuus omarahoitusosuuden jälkeen (välisumma)]]+Yhteenveto[[#This Row],[Lisäosat yhteensä]]+Yhteenveto[[#This Row],[Valtionosuuteen tehtävät vähennykset ja lisäykset, netto]]</f>
        <v>1627785.1498269108</v>
      </c>
      <c r="M217" s="34">
        <f>'Verotuloihin perust tasaus'!N222</f>
        <v>1017709.8170248675</v>
      </c>
      <c r="N217" s="302">
        <f>SUM(Yhteenveto[[#This Row],[Valtionosuus ennen verotuloihin perustuvaa valtionosuuden tasausta]]+Yhteenveto[[#This Row],[Verotuloihin perustuva valtionosuuden tasaus]])</f>
        <v>2645494.9668517783</v>
      </c>
      <c r="O217" s="241">
        <f>Verokorvaukset!H215</f>
        <v>477799.94423248665</v>
      </c>
      <c r="P217" s="371">
        <f>SUM(Yhteenveto[[#This Row],[Kunnan  peruspalvelujen valtionosuus ]:[Veroperustemuutoksista johtuvien veromenetysten korvaus]])</f>
        <v>3123294.911084265</v>
      </c>
      <c r="Q217" s="34">
        <f>Kotikuntakorvaus!F219</f>
        <v>-17630.106500000002</v>
      </c>
      <c r="R217" s="340">
        <f>+Yhteenveto[[#This Row],[Kunnan  peruspalvelujen valtionosuus ]]+Yhteenveto[[#This Row],[Veroperustemuutoksista johtuvien veromenetysten korvaus]]+Yhteenveto[[#This Row],[Kotikuntakorvaus, netto]]</f>
        <v>3105664.8045842648</v>
      </c>
      <c r="S217" s="11"/>
      <c r="T217"/>
    </row>
    <row r="218" spans="1:20" ht="15" x14ac:dyDescent="0.25">
      <c r="A218" s="32">
        <v>691</v>
      </c>
      <c r="B218" s="13" t="s">
        <v>223</v>
      </c>
      <c r="C218" s="15">
        <v>2476</v>
      </c>
      <c r="D218" s="15">
        <f>Ikärakenne[[#This Row],[Laskennalliset kustannukset, IKÄRAKENNE yhteensä, €]]</f>
        <v>4938069.4400000004</v>
      </c>
      <c r="E218" s="15">
        <f>'Lask. kustannukset MUUT'!AD224</f>
        <v>730883.89023169992</v>
      </c>
      <c r="F218" s="231">
        <f>Yhteenveto[[#This Row],[Ikärakenne, laskennallinen kustannus]]+Yhteenveto[[#This Row],[Muut laskennalliset kustannukset ]]</f>
        <v>5668953.3302317001</v>
      </c>
      <c r="G218" s="450">
        <v>1625.87</v>
      </c>
      <c r="H218" s="17">
        <v>4025654.1199999996</v>
      </c>
      <c r="I218" s="338">
        <f>Yhteenveto[[#This Row],[Laskennalliset kustannukset yhteensä]]-Yhteenveto[[#This Row],[Omarahoitusosuus, €]]</f>
        <v>1643299.2102317004</v>
      </c>
      <c r="J218" s="33">
        <f>Lisäosat!U219</f>
        <v>405319.13858333032</v>
      </c>
      <c r="K218" s="34">
        <f>'Muut lis_väh'!P216</f>
        <v>276878.97022983915</v>
      </c>
      <c r="L218" s="231">
        <f>Yhteenveto[[#This Row],[Valtionosuus omarahoitusosuuden jälkeen (välisumma)]]+Yhteenveto[[#This Row],[Lisäosat yhteensä]]+Yhteenveto[[#This Row],[Valtionosuuteen tehtävät vähennykset ja lisäykset, netto]]</f>
        <v>2325497.3190448699</v>
      </c>
      <c r="M218" s="34">
        <f>'Verotuloihin perust tasaus'!N223</f>
        <v>1665968.5039644463</v>
      </c>
      <c r="N218" s="302">
        <f>SUM(Yhteenveto[[#This Row],[Valtionosuus ennen verotuloihin perustuvaa valtionosuuden tasausta]]+Yhteenveto[[#This Row],[Verotuloihin perustuva valtionosuuden tasaus]])</f>
        <v>3991465.8230093159</v>
      </c>
      <c r="O218" s="241">
        <f>Verokorvaukset!H216</f>
        <v>500801.43400408479</v>
      </c>
      <c r="P218" s="371">
        <f>SUM(Yhteenveto[[#This Row],[Kunnan  peruspalvelujen valtionosuus ]:[Veroperustemuutoksista johtuvien veromenetysten korvaus]])</f>
        <v>4492267.257013401</v>
      </c>
      <c r="Q218" s="34">
        <f>Kotikuntakorvaus!F220</f>
        <v>23034.310000000005</v>
      </c>
      <c r="R218" s="340">
        <f>+Yhteenveto[[#This Row],[Kunnan  peruspalvelujen valtionosuus ]]+Yhteenveto[[#This Row],[Veroperustemuutoksista johtuvien veromenetysten korvaus]]+Yhteenveto[[#This Row],[Kotikuntakorvaus, netto]]</f>
        <v>4515301.5670134006</v>
      </c>
      <c r="S218" s="11"/>
      <c r="T218"/>
    </row>
    <row r="219" spans="1:20" ht="15" x14ac:dyDescent="0.25">
      <c r="A219" s="32">
        <v>694</v>
      </c>
      <c r="B219" s="13" t="s">
        <v>224</v>
      </c>
      <c r="C219" s="15">
        <v>28555</v>
      </c>
      <c r="D219" s="15">
        <f>Ikärakenne[[#This Row],[Laskennalliset kustannukset, IKÄRAKENNE yhteensä, €]]</f>
        <v>46398777.590000004</v>
      </c>
      <c r="E219" s="15">
        <f>'Lask. kustannukset MUUT'!AD225</f>
        <v>10488085.132382067</v>
      </c>
      <c r="F219" s="231">
        <f>Yhteenveto[[#This Row],[Ikärakenne, laskennallinen kustannus]]+Yhteenveto[[#This Row],[Muut laskennalliset kustannukset ]]</f>
        <v>56886862.722382069</v>
      </c>
      <c r="G219" s="450">
        <v>1625.87</v>
      </c>
      <c r="H219" s="17">
        <v>46426717.849999994</v>
      </c>
      <c r="I219" s="338">
        <f>Yhteenveto[[#This Row],[Laskennalliset kustannukset yhteensä]]-Yhteenveto[[#This Row],[Omarahoitusosuus, €]]</f>
        <v>10460144.872382075</v>
      </c>
      <c r="J219" s="33">
        <f>Lisäosat!U220</f>
        <v>1069718.5051235103</v>
      </c>
      <c r="K219" s="34">
        <f>'Muut lis_väh'!P217</f>
        <v>-5562393.8600551439</v>
      </c>
      <c r="L219" s="231">
        <f>Yhteenveto[[#This Row],[Valtionosuus omarahoitusosuuden jälkeen (välisumma)]]+Yhteenveto[[#This Row],[Lisäosat yhteensä]]+Yhteenveto[[#This Row],[Valtionosuuteen tehtävät vähennykset ja lisäykset, netto]]</f>
        <v>5967469.5174504416</v>
      </c>
      <c r="M219" s="34">
        <f>'Verotuloihin perust tasaus'!N224</f>
        <v>-47125.406382036359</v>
      </c>
      <c r="N219" s="302">
        <f>SUM(Yhteenveto[[#This Row],[Valtionosuus ennen verotuloihin perustuvaa valtionosuuden tasausta]]+Yhteenveto[[#This Row],[Verotuloihin perustuva valtionosuuden tasaus]])</f>
        <v>5920344.1110684052</v>
      </c>
      <c r="O219" s="241">
        <f>Verokorvaukset!H217</f>
        <v>2788751.7404296948</v>
      </c>
      <c r="P219" s="371">
        <f>SUM(Yhteenveto[[#This Row],[Kunnan  peruspalvelujen valtionosuus ]:[Veroperustemuutoksista johtuvien veromenetysten korvaus]])</f>
        <v>8709095.8514981009</v>
      </c>
      <c r="Q219" s="34">
        <f>Kotikuntakorvaus!F221</f>
        <v>137638.86160000018</v>
      </c>
      <c r="R219" s="340">
        <f>+Yhteenveto[[#This Row],[Kunnan  peruspalvelujen valtionosuus ]]+Yhteenveto[[#This Row],[Veroperustemuutoksista johtuvien veromenetysten korvaus]]+Yhteenveto[[#This Row],[Kotikuntakorvaus, netto]]</f>
        <v>8846734.7130981013</v>
      </c>
      <c r="S219" s="11"/>
      <c r="T219"/>
    </row>
    <row r="220" spans="1:20" ht="15" x14ac:dyDescent="0.25">
      <c r="A220" s="32">
        <v>697</v>
      </c>
      <c r="B220" s="13" t="s">
        <v>225</v>
      </c>
      <c r="C220" s="15">
        <v>1158</v>
      </c>
      <c r="D220" s="15">
        <f>Ikärakenne[[#This Row],[Laskennalliset kustannukset, IKÄRAKENNE yhteensä, €]]</f>
        <v>1458548.38</v>
      </c>
      <c r="E220" s="15">
        <f>'Lask. kustannukset MUUT'!AD226</f>
        <v>965706.59956339293</v>
      </c>
      <c r="F220" s="231">
        <f>Yhteenveto[[#This Row],[Ikärakenne, laskennallinen kustannus]]+Yhteenveto[[#This Row],[Muut laskennalliset kustannukset ]]</f>
        <v>2424254.9795633927</v>
      </c>
      <c r="G220" s="450">
        <v>1625.87</v>
      </c>
      <c r="H220" s="17">
        <v>1882757.46</v>
      </c>
      <c r="I220" s="338">
        <f>Yhteenveto[[#This Row],[Laskennalliset kustannukset yhteensä]]-Yhteenveto[[#This Row],[Omarahoitusosuus, €]]</f>
        <v>541497.51956339274</v>
      </c>
      <c r="J220" s="33">
        <f>Lisäosat!U221</f>
        <v>164832.59027819562</v>
      </c>
      <c r="K220" s="34">
        <f>'Muut lis_väh'!P218</f>
        <v>-246374.99948584533</v>
      </c>
      <c r="L220" s="231">
        <f>Yhteenveto[[#This Row],[Valtionosuus omarahoitusosuuden jälkeen (välisumma)]]+Yhteenveto[[#This Row],[Lisäosat yhteensä]]+Yhteenveto[[#This Row],[Valtionosuuteen tehtävät vähennykset ja lisäykset, netto]]</f>
        <v>459955.11035574309</v>
      </c>
      <c r="M220" s="34">
        <f>'Verotuloihin perust tasaus'!N225</f>
        <v>487458.09274059505</v>
      </c>
      <c r="N220" s="302">
        <f>SUM(Yhteenveto[[#This Row],[Valtionosuus ennen verotuloihin perustuvaa valtionosuuden tasausta]]+Yhteenveto[[#This Row],[Verotuloihin perustuva valtionosuuden tasaus]])</f>
        <v>947413.20309633808</v>
      </c>
      <c r="O220" s="241">
        <f>Verokorvaukset!H218</f>
        <v>239820.56568539838</v>
      </c>
      <c r="P220" s="371">
        <f>SUM(Yhteenveto[[#This Row],[Kunnan  peruspalvelujen valtionosuus ]:[Veroperustemuutoksista johtuvien veromenetysten korvaus]])</f>
        <v>1187233.7687817365</v>
      </c>
      <c r="Q220" s="34">
        <f>Kotikuntakorvaus!F222</f>
        <v>28349.920000000006</v>
      </c>
      <c r="R220" s="340">
        <f>+Yhteenveto[[#This Row],[Kunnan  peruspalvelujen valtionosuus ]]+Yhteenveto[[#This Row],[Veroperustemuutoksista johtuvien veromenetysten korvaus]]+Yhteenveto[[#This Row],[Kotikuntakorvaus, netto]]</f>
        <v>1215583.6887817364</v>
      </c>
      <c r="S220" s="11"/>
      <c r="T220"/>
    </row>
    <row r="221" spans="1:20" ht="15" x14ac:dyDescent="0.25">
      <c r="A221" s="32">
        <v>698</v>
      </c>
      <c r="B221" s="13" t="s">
        <v>226</v>
      </c>
      <c r="C221" s="15">
        <v>66191</v>
      </c>
      <c r="D221" s="15">
        <f>Ikärakenne[[#This Row],[Laskennalliset kustannukset, IKÄRAKENNE yhteensä, €]]</f>
        <v>117021166.83</v>
      </c>
      <c r="E221" s="15">
        <f>'Lask. kustannukset MUUT'!AD227</f>
        <v>24557771.739806294</v>
      </c>
      <c r="F221" s="231">
        <f>Yhteenveto[[#This Row],[Ikärakenne, laskennallinen kustannus]]+Yhteenveto[[#This Row],[Muut laskennalliset kustannukset ]]</f>
        <v>141578938.56980628</v>
      </c>
      <c r="G221" s="450">
        <v>1625.87</v>
      </c>
      <c r="H221" s="17">
        <v>107617961.16999999</v>
      </c>
      <c r="I221" s="338">
        <f>Yhteenveto[[#This Row],[Laskennalliset kustannukset yhteensä]]-Yhteenveto[[#This Row],[Omarahoitusosuus, €]]</f>
        <v>33960977.399806291</v>
      </c>
      <c r="J221" s="33">
        <f>Lisäosat!U222</f>
        <v>2965463.6596805477</v>
      </c>
      <c r="K221" s="34">
        <f>'Muut lis_väh'!P219</f>
        <v>-34517054.762295365</v>
      </c>
      <c r="L221" s="231">
        <f>Yhteenveto[[#This Row],[Valtionosuus omarahoitusosuuden jälkeen (välisumma)]]+Yhteenveto[[#This Row],[Lisäosat yhteensä]]+Yhteenveto[[#This Row],[Valtionosuuteen tehtävät vähennykset ja lisäykset, netto]]</f>
        <v>2409386.2971914709</v>
      </c>
      <c r="M221" s="34">
        <f>'Verotuloihin perust tasaus'!N226</f>
        <v>15323973.130776277</v>
      </c>
      <c r="N221" s="302">
        <f>SUM(Yhteenveto[[#This Row],[Valtionosuus ennen verotuloihin perustuvaa valtionosuuden tasausta]]+Yhteenveto[[#This Row],[Verotuloihin perustuva valtionosuuden tasaus]])</f>
        <v>17733359.42796775</v>
      </c>
      <c r="O221" s="241">
        <f>Verokorvaukset!H219</f>
        <v>6031155.5442702053</v>
      </c>
      <c r="P221" s="371">
        <f>SUM(Yhteenveto[[#This Row],[Kunnan  peruspalvelujen valtionosuus ]:[Veroperustemuutoksista johtuvien veromenetysten korvaus]])</f>
        <v>23764514.972237956</v>
      </c>
      <c r="Q221" s="34">
        <f>Kotikuntakorvaus!F223</f>
        <v>-5855427.9141999977</v>
      </c>
      <c r="R221" s="340">
        <f>+Yhteenveto[[#This Row],[Kunnan  peruspalvelujen valtionosuus ]]+Yhteenveto[[#This Row],[Veroperustemuutoksista johtuvien veromenetysten korvaus]]+Yhteenveto[[#This Row],[Kotikuntakorvaus, netto]]</f>
        <v>17909087.058037959</v>
      </c>
      <c r="S221" s="11"/>
      <c r="T221"/>
    </row>
    <row r="222" spans="1:20" ht="15" x14ac:dyDescent="0.25">
      <c r="A222" s="32">
        <v>700</v>
      </c>
      <c r="B222" s="13" t="s">
        <v>227</v>
      </c>
      <c r="C222" s="15">
        <v>4679</v>
      </c>
      <c r="D222" s="15">
        <f>Ikärakenne[[#This Row],[Laskennalliset kustannukset, IKÄRAKENNE yhteensä, €]]</f>
        <v>6237480.8600000003</v>
      </c>
      <c r="E222" s="15">
        <f>'Lask. kustannukset MUUT'!AD228</f>
        <v>2118513.4418477607</v>
      </c>
      <c r="F222" s="231">
        <f>Yhteenveto[[#This Row],[Ikärakenne, laskennallinen kustannus]]+Yhteenveto[[#This Row],[Muut laskennalliset kustannukset ]]</f>
        <v>8355994.3018477615</v>
      </c>
      <c r="G222" s="450">
        <v>1625.87</v>
      </c>
      <c r="H222" s="17">
        <v>7607445.7299999995</v>
      </c>
      <c r="I222" s="338">
        <f>Yhteenveto[[#This Row],[Laskennalliset kustannukset yhteensä]]-Yhteenveto[[#This Row],[Omarahoitusosuus, €]]</f>
        <v>748548.57184776198</v>
      </c>
      <c r="J222" s="33">
        <f>Lisäosat!U223</f>
        <v>154919.08419159311</v>
      </c>
      <c r="K222" s="34">
        <f>'Muut lis_väh'!P220</f>
        <v>107037.89960531608</v>
      </c>
      <c r="L222" s="231">
        <f>Yhteenveto[[#This Row],[Valtionosuus omarahoitusosuuden jälkeen (välisumma)]]+Yhteenveto[[#This Row],[Lisäosat yhteensä]]+Yhteenveto[[#This Row],[Valtionosuuteen tehtävät vähennykset ja lisäykset, netto]]</f>
        <v>1010505.5556446712</v>
      </c>
      <c r="M222" s="34">
        <f>'Verotuloihin perust tasaus'!N227</f>
        <v>514804.02790462848</v>
      </c>
      <c r="N222" s="302">
        <f>SUM(Yhteenveto[[#This Row],[Valtionosuus ennen verotuloihin perustuvaa valtionosuuden tasausta]]+Yhteenveto[[#This Row],[Verotuloihin perustuva valtionosuuden tasaus]])</f>
        <v>1525309.5835492997</v>
      </c>
      <c r="O222" s="241">
        <f>Verokorvaukset!H220</f>
        <v>552888.01188324927</v>
      </c>
      <c r="P222" s="371">
        <f>SUM(Yhteenveto[[#This Row],[Kunnan  peruspalvelujen valtionosuus ]:[Veroperustemuutoksista johtuvien veromenetysten korvaus]])</f>
        <v>2078197.595432549</v>
      </c>
      <c r="Q222" s="34">
        <f>Kotikuntakorvaus!F224</f>
        <v>-106223.60650000002</v>
      </c>
      <c r="R222" s="340">
        <f>+Yhteenveto[[#This Row],[Kunnan  peruspalvelujen valtionosuus ]]+Yhteenveto[[#This Row],[Veroperustemuutoksista johtuvien veromenetysten korvaus]]+Yhteenveto[[#This Row],[Kotikuntakorvaus, netto]]</f>
        <v>1971973.988932549</v>
      </c>
      <c r="S222" s="11"/>
      <c r="T222"/>
    </row>
    <row r="223" spans="1:20" ht="15" x14ac:dyDescent="0.25">
      <c r="A223" s="32">
        <v>702</v>
      </c>
      <c r="B223" s="13" t="s">
        <v>228</v>
      </c>
      <c r="C223" s="15">
        <v>3995</v>
      </c>
      <c r="D223" s="15">
        <f>Ikärakenne[[#This Row],[Laskennalliset kustannukset, IKÄRAKENNE yhteensä, €]]</f>
        <v>4958780.7699999996</v>
      </c>
      <c r="E223" s="15">
        <f>'Lask. kustannukset MUUT'!AD229</f>
        <v>1689004.8595144853</v>
      </c>
      <c r="F223" s="231">
        <f>Yhteenveto[[#This Row],[Ikärakenne, laskennallinen kustannus]]+Yhteenveto[[#This Row],[Muut laskennalliset kustannukset ]]</f>
        <v>6647785.6295144847</v>
      </c>
      <c r="G223" s="450">
        <v>1625.87</v>
      </c>
      <c r="H223" s="17">
        <v>6495350.6499999994</v>
      </c>
      <c r="I223" s="338">
        <f>Yhteenveto[[#This Row],[Laskennalliset kustannukset yhteensä]]-Yhteenveto[[#This Row],[Omarahoitusosuus, €]]</f>
        <v>152434.97951448523</v>
      </c>
      <c r="J223" s="33">
        <f>Lisäosat!U224</f>
        <v>590947.82877857122</v>
      </c>
      <c r="K223" s="34">
        <f>'Muut lis_väh'!P221</f>
        <v>380056.65342893236</v>
      </c>
      <c r="L223" s="231">
        <f>Yhteenveto[[#This Row],[Valtionosuus omarahoitusosuuden jälkeen (välisumma)]]+Yhteenveto[[#This Row],[Lisäosat yhteensä]]+Yhteenveto[[#This Row],[Valtionosuuteen tehtävät vähennykset ja lisäykset, netto]]</f>
        <v>1123439.4617219889</v>
      </c>
      <c r="M223" s="34">
        <f>'Verotuloihin perust tasaus'!N228</f>
        <v>1084473.9638486882</v>
      </c>
      <c r="N223" s="302">
        <f>SUM(Yhteenveto[[#This Row],[Valtionosuus ennen verotuloihin perustuvaa valtionosuuden tasausta]]+Yhteenveto[[#This Row],[Verotuloihin perustuva valtionosuuden tasaus]])</f>
        <v>2207913.425570677</v>
      </c>
      <c r="O223" s="241">
        <f>Verokorvaukset!H221</f>
        <v>697184.04455014376</v>
      </c>
      <c r="P223" s="371">
        <f>SUM(Yhteenveto[[#This Row],[Kunnan  peruspalvelujen valtionosuus ]:[Veroperustemuutoksista johtuvien veromenetysten korvaus]])</f>
        <v>2905097.4701208207</v>
      </c>
      <c r="Q223" s="34">
        <f>Kotikuntakorvaus!F225</f>
        <v>-10631.220000000001</v>
      </c>
      <c r="R223" s="340">
        <f>+Yhteenveto[[#This Row],[Kunnan  peruspalvelujen valtionosuus ]]+Yhteenveto[[#This Row],[Veroperustemuutoksista johtuvien veromenetysten korvaus]]+Yhteenveto[[#This Row],[Kotikuntakorvaus, netto]]</f>
        <v>2894466.2501208205</v>
      </c>
      <c r="S223" s="11"/>
      <c r="T223"/>
    </row>
    <row r="224" spans="1:20" ht="15" x14ac:dyDescent="0.25">
      <c r="A224" s="32">
        <v>704</v>
      </c>
      <c r="B224" s="13" t="s">
        <v>229</v>
      </c>
      <c r="C224" s="15">
        <v>6381</v>
      </c>
      <c r="D224" s="15">
        <f>Ikärakenne[[#This Row],[Laskennalliset kustannukset, IKÄRAKENNE yhteensä, €]]</f>
        <v>14275986.699999999</v>
      </c>
      <c r="E224" s="15">
        <f>'Lask. kustannukset MUUT'!AD230</f>
        <v>1103351.0726717566</v>
      </c>
      <c r="F224" s="231">
        <f>Yhteenveto[[#This Row],[Ikärakenne, laskennallinen kustannus]]+Yhteenveto[[#This Row],[Muut laskennalliset kustannukset ]]</f>
        <v>15379337.772671755</v>
      </c>
      <c r="G224" s="450">
        <v>1625.87</v>
      </c>
      <c r="H224" s="17">
        <v>10374676.469999999</v>
      </c>
      <c r="I224" s="338">
        <f>Yhteenveto[[#This Row],[Laskennalliset kustannukset yhteensä]]-Yhteenveto[[#This Row],[Omarahoitusosuus, €]]</f>
        <v>5004661.3026717566</v>
      </c>
      <c r="J224" s="33">
        <f>Lisäosat!U225</f>
        <v>228288.53440086602</v>
      </c>
      <c r="K224" s="34">
        <f>'Muut lis_väh'!P222</f>
        <v>279306.64136649226</v>
      </c>
      <c r="L224" s="231">
        <f>Yhteenveto[[#This Row],[Valtionosuus omarahoitusosuuden jälkeen (välisumma)]]+Yhteenveto[[#This Row],[Lisäosat yhteensä]]+Yhteenveto[[#This Row],[Valtionosuuteen tehtävät vähennykset ja lisäykset, netto]]</f>
        <v>5512256.478439115</v>
      </c>
      <c r="M224" s="34">
        <f>'Verotuloihin perust tasaus'!N229</f>
        <v>634811.73858887574</v>
      </c>
      <c r="N224" s="302">
        <f>SUM(Yhteenveto[[#This Row],[Valtionosuus ennen verotuloihin perustuvaa valtionosuuden tasausta]]+Yhteenveto[[#This Row],[Verotuloihin perustuva valtionosuuden tasaus]])</f>
        <v>6147068.2170279911</v>
      </c>
      <c r="O224" s="241">
        <f>Verokorvaukset!H222</f>
        <v>509386.32563897339</v>
      </c>
      <c r="P224" s="371">
        <f>SUM(Yhteenveto[[#This Row],[Kunnan  peruspalvelujen valtionosuus ]:[Veroperustemuutoksista johtuvien veromenetysten korvaus]])</f>
        <v>6656454.5426669642</v>
      </c>
      <c r="Q224" s="34">
        <f>Kotikuntakorvaus!F226</f>
        <v>42259.099500000011</v>
      </c>
      <c r="R224" s="340">
        <f>+Yhteenveto[[#This Row],[Kunnan  peruspalvelujen valtionosuus ]]+Yhteenveto[[#This Row],[Veroperustemuutoksista johtuvien veromenetysten korvaus]]+Yhteenveto[[#This Row],[Kotikuntakorvaus, netto]]</f>
        <v>6698713.6421669647</v>
      </c>
      <c r="S224" s="11"/>
      <c r="T224"/>
    </row>
    <row r="225" spans="1:20" ht="15" x14ac:dyDescent="0.25">
      <c r="A225" s="32">
        <v>707</v>
      </c>
      <c r="B225" s="13" t="s">
        <v>230</v>
      </c>
      <c r="C225" s="15">
        <v>1830</v>
      </c>
      <c r="D225" s="15">
        <f>Ikärakenne[[#This Row],[Laskennalliset kustannukset, IKÄRAKENNE yhteensä, €]]</f>
        <v>1579571.67</v>
      </c>
      <c r="E225" s="15">
        <f>'Lask. kustannukset MUUT'!AD231</f>
        <v>1096340.1831586768</v>
      </c>
      <c r="F225" s="231">
        <f>Yhteenveto[[#This Row],[Ikärakenne, laskennallinen kustannus]]+Yhteenveto[[#This Row],[Muut laskennalliset kustannukset ]]</f>
        <v>2675911.853158677</v>
      </c>
      <c r="G225" s="450">
        <v>1625.87</v>
      </c>
      <c r="H225" s="17">
        <v>2975342.0999999996</v>
      </c>
      <c r="I225" s="338">
        <f>Yhteenveto[[#This Row],[Laskennalliset kustannukset yhteensä]]-Yhteenveto[[#This Row],[Omarahoitusosuus, €]]</f>
        <v>-299430.24684132263</v>
      </c>
      <c r="J225" s="33">
        <f>Lisäosat!U226</f>
        <v>332161.51255856064</v>
      </c>
      <c r="K225" s="34">
        <f>'Muut lis_väh'!P223</f>
        <v>-348029.44339789858</v>
      </c>
      <c r="L225" s="231">
        <f>Yhteenveto[[#This Row],[Valtionosuus omarahoitusosuuden jälkeen (välisumma)]]+Yhteenveto[[#This Row],[Lisäosat yhteensä]]+Yhteenveto[[#This Row],[Valtionosuuteen tehtävät vähennykset ja lisäykset, netto]]</f>
        <v>-315298.17768066056</v>
      </c>
      <c r="M225" s="34">
        <f>'Verotuloihin perust tasaus'!N230</f>
        <v>1286352.8017894465</v>
      </c>
      <c r="N225" s="302">
        <f>SUM(Yhteenveto[[#This Row],[Valtionosuus ennen verotuloihin perustuvaa valtionosuuden tasausta]]+Yhteenveto[[#This Row],[Verotuloihin perustuva valtionosuuden tasaus]])</f>
        <v>971054.624108786</v>
      </c>
      <c r="O225" s="241">
        <f>Verokorvaukset!H223</f>
        <v>453936.6882929416</v>
      </c>
      <c r="P225" s="371">
        <f>SUM(Yhteenveto[[#This Row],[Kunnan  peruspalvelujen valtionosuus ]:[Veroperustemuutoksista johtuvien veromenetysten korvaus]])</f>
        <v>1424991.3124017275</v>
      </c>
      <c r="Q225" s="34">
        <f>Kotikuntakorvaus!F227</f>
        <v>-30954.568899999998</v>
      </c>
      <c r="R225" s="340">
        <f>+Yhteenveto[[#This Row],[Kunnan  peruspalvelujen valtionosuus ]]+Yhteenveto[[#This Row],[Veroperustemuutoksista johtuvien veromenetysten korvaus]]+Yhteenveto[[#This Row],[Kotikuntakorvaus, netto]]</f>
        <v>1394036.7435017275</v>
      </c>
      <c r="S225" s="11"/>
      <c r="T225"/>
    </row>
    <row r="226" spans="1:20" ht="15" x14ac:dyDescent="0.25">
      <c r="A226" s="32">
        <v>710</v>
      </c>
      <c r="B226" s="13" t="s">
        <v>231</v>
      </c>
      <c r="C226" s="15">
        <v>26856</v>
      </c>
      <c r="D226" s="15">
        <f>Ikärakenne[[#This Row],[Laskennalliset kustannukset, IKÄRAKENNE yhteensä, €]]</f>
        <v>42687990.229999997</v>
      </c>
      <c r="E226" s="15">
        <f>'Lask. kustannukset MUUT'!AD232</f>
        <v>14983661.777080452</v>
      </c>
      <c r="F226" s="231">
        <f>Yhteenveto[[#This Row],[Ikärakenne, laskennallinen kustannus]]+Yhteenveto[[#This Row],[Muut laskennalliset kustannukset ]]</f>
        <v>57671652.007080451</v>
      </c>
      <c r="G226" s="450">
        <v>1625.87</v>
      </c>
      <c r="H226" s="17">
        <v>43664364.719999999</v>
      </c>
      <c r="I226" s="338">
        <f>Yhteenveto[[#This Row],[Laskennalliset kustannukset yhteensä]]-Yhteenveto[[#This Row],[Omarahoitusosuus, €]]</f>
        <v>14007287.287080452</v>
      </c>
      <c r="J226" s="33">
        <f>Lisäosat!U227</f>
        <v>834823.9423372522</v>
      </c>
      <c r="K226" s="34">
        <f>'Muut lis_väh'!P224</f>
        <v>-5681461.8505887873</v>
      </c>
      <c r="L226" s="231">
        <f>Yhteenveto[[#This Row],[Valtionosuus omarahoitusosuuden jälkeen (välisumma)]]+Yhteenveto[[#This Row],[Lisäosat yhteensä]]+Yhteenveto[[#This Row],[Valtionosuuteen tehtävät vähennykset ja lisäykset, netto]]</f>
        <v>9160649.3788289167</v>
      </c>
      <c r="M226" s="34">
        <f>'Verotuloihin perust tasaus'!N231</f>
        <v>6818005.5394023312</v>
      </c>
      <c r="N226" s="302">
        <f>SUM(Yhteenveto[[#This Row],[Valtionosuus ennen verotuloihin perustuvaa valtionosuuden tasausta]]+Yhteenveto[[#This Row],[Verotuloihin perustuva valtionosuuden tasaus]])</f>
        <v>15978654.918231249</v>
      </c>
      <c r="O226" s="241">
        <f>Verokorvaukset!H224</f>
        <v>3278830.5773084257</v>
      </c>
      <c r="P226" s="371">
        <f>SUM(Yhteenveto[[#This Row],[Kunnan  peruspalvelujen valtionosuus ]:[Veroperustemuutoksista johtuvien veromenetysten korvaus]])</f>
        <v>19257485.495539673</v>
      </c>
      <c r="Q226" s="34">
        <f>Kotikuntakorvaus!F228</f>
        <v>-1355746.3304999999</v>
      </c>
      <c r="R226" s="340">
        <f>+Yhteenveto[[#This Row],[Kunnan  peruspalvelujen valtionosuus ]]+Yhteenveto[[#This Row],[Veroperustemuutoksista johtuvien veromenetysten korvaus]]+Yhteenveto[[#This Row],[Kotikuntakorvaus, netto]]</f>
        <v>17901739.165039673</v>
      </c>
      <c r="S226" s="11"/>
      <c r="T226"/>
    </row>
    <row r="227" spans="1:20" ht="15" x14ac:dyDescent="0.25">
      <c r="A227" s="32">
        <v>729</v>
      </c>
      <c r="B227" s="13" t="s">
        <v>232</v>
      </c>
      <c r="C227" s="15">
        <v>8763</v>
      </c>
      <c r="D227" s="15">
        <f>Ikärakenne[[#This Row],[Laskennalliset kustannukset, IKÄRAKENNE yhteensä, €]]</f>
        <v>12428924.789999999</v>
      </c>
      <c r="E227" s="15">
        <f>'Lask. kustannukset MUUT'!AD233</f>
        <v>3435911.777614194</v>
      </c>
      <c r="F227" s="231">
        <f>Yhteenveto[[#This Row],[Ikärakenne, laskennallinen kustannus]]+Yhteenveto[[#This Row],[Muut laskennalliset kustannukset ]]</f>
        <v>15864836.567614194</v>
      </c>
      <c r="G227" s="450">
        <v>1625.87</v>
      </c>
      <c r="H227" s="17">
        <v>14247498.809999999</v>
      </c>
      <c r="I227" s="338">
        <f>Yhteenveto[[#This Row],[Laskennalliset kustannukset yhteensä]]-Yhteenveto[[#This Row],[Omarahoitusosuus, €]]</f>
        <v>1617337.7576141953</v>
      </c>
      <c r="J227" s="33">
        <f>Lisäosat!U228</f>
        <v>781447.72662571655</v>
      </c>
      <c r="K227" s="34">
        <f>'Muut lis_väh'!P225</f>
        <v>-1273493.9317354858</v>
      </c>
      <c r="L227" s="231">
        <f>Yhteenveto[[#This Row],[Valtionosuus omarahoitusosuuden jälkeen (välisumma)]]+Yhteenveto[[#This Row],[Lisäosat yhteensä]]+Yhteenveto[[#This Row],[Valtionosuuteen tehtävät vähennykset ja lisäykset, netto]]</f>
        <v>1125291.5525044259</v>
      </c>
      <c r="M227" s="34">
        <f>'Verotuloihin perust tasaus'!N232</f>
        <v>4883453.8632249124</v>
      </c>
      <c r="N227" s="302">
        <f>SUM(Yhteenveto[[#This Row],[Valtionosuus ennen verotuloihin perustuvaa valtionosuuden tasausta]]+Yhteenveto[[#This Row],[Verotuloihin perustuva valtionosuuden tasaus]])</f>
        <v>6008745.4157293383</v>
      </c>
      <c r="O227" s="241">
        <f>Verokorvaukset!H225</f>
        <v>1473467.9247537297</v>
      </c>
      <c r="P227" s="371">
        <f>SUM(Yhteenveto[[#This Row],[Kunnan  peruspalvelujen valtionosuus ]:[Veroperustemuutoksista johtuvien veromenetysten korvaus]])</f>
        <v>7482213.3404830676</v>
      </c>
      <c r="Q227" s="34">
        <f>Kotikuntakorvaus!F229</f>
        <v>22024.344100000017</v>
      </c>
      <c r="R227" s="340">
        <f>+Yhteenveto[[#This Row],[Kunnan  peruspalvelujen valtionosuus ]]+Yhteenveto[[#This Row],[Veroperustemuutoksista johtuvien veromenetysten korvaus]]+Yhteenveto[[#This Row],[Kotikuntakorvaus, netto]]</f>
        <v>7504237.6845830679</v>
      </c>
      <c r="S227" s="11"/>
      <c r="T227"/>
    </row>
    <row r="228" spans="1:20" ht="15" x14ac:dyDescent="0.25">
      <c r="A228" s="32">
        <v>732</v>
      </c>
      <c r="B228" s="13" t="s">
        <v>233</v>
      </c>
      <c r="C228" s="15">
        <v>3231</v>
      </c>
      <c r="D228" s="15">
        <f>Ikärakenne[[#This Row],[Laskennalliset kustannukset, IKÄRAKENNE yhteensä, €]]</f>
        <v>3050516.12</v>
      </c>
      <c r="E228" s="15">
        <f>'Lask. kustannukset MUUT'!AD234</f>
        <v>3874877.1926603909</v>
      </c>
      <c r="F228" s="231">
        <f>Yhteenveto[[#This Row],[Ikärakenne, laskennallinen kustannus]]+Yhteenveto[[#This Row],[Muut laskennalliset kustannukset ]]</f>
        <v>6925393.3126603905</v>
      </c>
      <c r="G228" s="450">
        <v>1625.87</v>
      </c>
      <c r="H228" s="17">
        <v>5253185.97</v>
      </c>
      <c r="I228" s="338">
        <f>Yhteenveto[[#This Row],[Laskennalliset kustannukset yhteensä]]-Yhteenveto[[#This Row],[Omarahoitusosuus, €]]</f>
        <v>1672207.3426603908</v>
      </c>
      <c r="J228" s="33">
        <f>Lisäosat!U229</f>
        <v>1302429.5730294781</v>
      </c>
      <c r="K228" s="34">
        <f>'Muut lis_väh'!P226</f>
        <v>-652969.13043080363</v>
      </c>
      <c r="L228" s="231">
        <f>Yhteenveto[[#This Row],[Valtionosuus omarahoitusosuuden jälkeen (välisumma)]]+Yhteenveto[[#This Row],[Lisäosat yhteensä]]+Yhteenveto[[#This Row],[Valtionosuuteen tehtävät vähennykset ja lisäykset, netto]]</f>
        <v>2321667.7852590652</v>
      </c>
      <c r="M228" s="34">
        <f>'Verotuloihin perust tasaus'!N233</f>
        <v>1269317.7447252478</v>
      </c>
      <c r="N228" s="302">
        <f>SUM(Yhteenveto[[#This Row],[Valtionosuus ennen verotuloihin perustuvaa valtionosuuden tasausta]]+Yhteenveto[[#This Row],[Verotuloihin perustuva valtionosuuden tasaus]])</f>
        <v>3590985.5299843131</v>
      </c>
      <c r="O228" s="241">
        <f>Verokorvaukset!H226</f>
        <v>573075.22850404691</v>
      </c>
      <c r="P228" s="371">
        <f>SUM(Yhteenveto[[#This Row],[Kunnan  peruspalvelujen valtionosuus ]:[Veroperustemuutoksista johtuvien veromenetysten korvaus]])</f>
        <v>4164060.7584883599</v>
      </c>
      <c r="Q228" s="34">
        <f>Kotikuntakorvaus!F230</f>
        <v>-113399.68000000001</v>
      </c>
      <c r="R228" s="340">
        <f>+Yhteenveto[[#This Row],[Kunnan  peruspalvelujen valtionosuus ]]+Yhteenveto[[#This Row],[Veroperustemuutoksista johtuvien veromenetysten korvaus]]+Yhteenveto[[#This Row],[Kotikuntakorvaus, netto]]</f>
        <v>4050661.0784883597</v>
      </c>
      <c r="S228" s="11"/>
      <c r="T228"/>
    </row>
    <row r="229" spans="1:20" ht="15" x14ac:dyDescent="0.25">
      <c r="A229" s="32">
        <v>734</v>
      </c>
      <c r="B229" s="13" t="s">
        <v>234</v>
      </c>
      <c r="C229" s="15">
        <v>50339</v>
      </c>
      <c r="D229" s="15">
        <f>Ikärakenne[[#This Row],[Laskennalliset kustannukset, IKÄRAKENNE yhteensä, €]]</f>
        <v>75245182.030000001</v>
      </c>
      <c r="E229" s="15">
        <f>'Lask. kustannukset MUUT'!AD235</f>
        <v>20965659.088863518</v>
      </c>
      <c r="F229" s="231">
        <f>Yhteenveto[[#This Row],[Ikärakenne, laskennallinen kustannus]]+Yhteenveto[[#This Row],[Muut laskennalliset kustannukset ]]</f>
        <v>96210841.118863523</v>
      </c>
      <c r="G229" s="450">
        <v>1625.87</v>
      </c>
      <c r="H229" s="17">
        <v>81844669.929999992</v>
      </c>
      <c r="I229" s="338">
        <f>Yhteenveto[[#This Row],[Laskennalliset kustannukset yhteensä]]-Yhteenveto[[#This Row],[Omarahoitusosuus, €]]</f>
        <v>14366171.188863531</v>
      </c>
      <c r="J229" s="33">
        <f>Lisäosat!U230</f>
        <v>1820434.3388151345</v>
      </c>
      <c r="K229" s="34">
        <f>'Muut lis_väh'!P227</f>
        <v>-7192794.5005849991</v>
      </c>
      <c r="L229" s="231">
        <f>Yhteenveto[[#This Row],[Valtionosuus omarahoitusosuuden jälkeen (välisumma)]]+Yhteenveto[[#This Row],[Lisäosat yhteensä]]+Yhteenveto[[#This Row],[Valtionosuuteen tehtävät vähennykset ja lisäykset, netto]]</f>
        <v>8993811.0270936657</v>
      </c>
      <c r="M229" s="34">
        <f>'Verotuloihin perust tasaus'!N234</f>
        <v>15873001.575916268</v>
      </c>
      <c r="N229" s="302">
        <f>SUM(Yhteenveto[[#This Row],[Valtionosuus ennen verotuloihin perustuvaa valtionosuuden tasausta]]+Yhteenveto[[#This Row],[Verotuloihin perustuva valtionosuuden tasaus]])</f>
        <v>24866812.603009932</v>
      </c>
      <c r="O229" s="241">
        <f>Verokorvaukset!H227</f>
        <v>6876920.6761113675</v>
      </c>
      <c r="P229" s="371">
        <f>SUM(Yhteenveto[[#This Row],[Kunnan  peruspalvelujen valtionosuus ]:[Veroperustemuutoksista johtuvien veromenetysten korvaus]])</f>
        <v>31743733.279121298</v>
      </c>
      <c r="Q229" s="34">
        <f>Kotikuntakorvaus!F231</f>
        <v>-581917.54539999994</v>
      </c>
      <c r="R229" s="340">
        <f>+Yhteenveto[[#This Row],[Kunnan  peruspalvelujen valtionosuus ]]+Yhteenveto[[#This Row],[Veroperustemuutoksista johtuvien veromenetysten korvaus]]+Yhteenveto[[#This Row],[Kotikuntakorvaus, netto]]</f>
        <v>31161815.733721297</v>
      </c>
      <c r="S229" s="11"/>
      <c r="T229"/>
    </row>
    <row r="230" spans="1:20" ht="15" x14ac:dyDescent="0.25">
      <c r="A230" s="32">
        <v>738</v>
      </c>
      <c r="B230" s="13" t="s">
        <v>235</v>
      </c>
      <c r="C230" s="15">
        <v>2957</v>
      </c>
      <c r="D230" s="15">
        <f>Ikärakenne[[#This Row],[Laskennalliset kustannukset, IKÄRAKENNE yhteensä, €]]</f>
        <v>5085290.45</v>
      </c>
      <c r="E230" s="15">
        <f>'Lask. kustannukset MUUT'!AD236</f>
        <v>1006925.4593453371</v>
      </c>
      <c r="F230" s="231">
        <f>Yhteenveto[[#This Row],[Ikärakenne, laskennallinen kustannus]]+Yhteenveto[[#This Row],[Muut laskennalliset kustannukset ]]</f>
        <v>6092215.9093453372</v>
      </c>
      <c r="G230" s="450">
        <v>1625.87</v>
      </c>
      <c r="H230" s="17">
        <v>4807697.59</v>
      </c>
      <c r="I230" s="338">
        <f>Yhteenveto[[#This Row],[Laskennalliset kustannukset yhteensä]]-Yhteenveto[[#This Row],[Omarahoitusosuus, €]]</f>
        <v>1284518.3193453373</v>
      </c>
      <c r="J230" s="33">
        <f>Lisäosat!U231</f>
        <v>99899.011391235807</v>
      </c>
      <c r="K230" s="34">
        <f>'Muut lis_väh'!P228</f>
        <v>-192293.98254737613</v>
      </c>
      <c r="L230" s="231">
        <f>Yhteenveto[[#This Row],[Valtionosuus omarahoitusosuuden jälkeen (välisumma)]]+Yhteenveto[[#This Row],[Lisäosat yhteensä]]+Yhteenveto[[#This Row],[Valtionosuuteen tehtävät vähennykset ja lisäykset, netto]]</f>
        <v>1192123.348189197</v>
      </c>
      <c r="M230" s="34">
        <f>'Verotuloihin perust tasaus'!N235</f>
        <v>784742.56820304901</v>
      </c>
      <c r="N230" s="302">
        <f>SUM(Yhteenveto[[#This Row],[Valtionosuus ennen verotuloihin perustuvaa valtionosuuden tasausta]]+Yhteenveto[[#This Row],[Verotuloihin perustuva valtionosuuden tasaus]])</f>
        <v>1976865.916392246</v>
      </c>
      <c r="O230" s="241">
        <f>Verokorvaukset!H228</f>
        <v>467224.88734709821</v>
      </c>
      <c r="P230" s="371">
        <f>SUM(Yhteenveto[[#This Row],[Kunnan  peruspalvelujen valtionosuus ]:[Veroperustemuutoksista johtuvien veromenetysten korvaus]])</f>
        <v>2444090.8037393442</v>
      </c>
      <c r="Q230" s="34">
        <f>Kotikuntakorvaus!F232</f>
        <v>88504.906500000041</v>
      </c>
      <c r="R230" s="340">
        <f>+Yhteenveto[[#This Row],[Kunnan  peruspalvelujen valtionosuus ]]+Yhteenveto[[#This Row],[Veroperustemuutoksista johtuvien veromenetysten korvaus]]+Yhteenveto[[#This Row],[Kotikuntakorvaus, netto]]</f>
        <v>2532595.7102393443</v>
      </c>
      <c r="S230" s="11"/>
      <c r="T230"/>
    </row>
    <row r="231" spans="1:20" ht="15" x14ac:dyDescent="0.25">
      <c r="A231" s="32">
        <v>739</v>
      </c>
      <c r="B231" s="13" t="s">
        <v>236</v>
      </c>
      <c r="C231" s="15">
        <v>3094</v>
      </c>
      <c r="D231" s="15">
        <f>Ikärakenne[[#This Row],[Laskennalliset kustannukset, IKÄRAKENNE yhteensä, €]]</f>
        <v>3958304.4400000004</v>
      </c>
      <c r="E231" s="15">
        <f>'Lask. kustannukset MUUT'!AD237</f>
        <v>1155519.8538183919</v>
      </c>
      <c r="F231" s="231">
        <f>Yhteenveto[[#This Row],[Ikärakenne, laskennallinen kustannus]]+Yhteenveto[[#This Row],[Muut laskennalliset kustannukset ]]</f>
        <v>5113824.2938183919</v>
      </c>
      <c r="G231" s="450">
        <v>1625.87</v>
      </c>
      <c r="H231" s="17">
        <v>5030441.7799999993</v>
      </c>
      <c r="I231" s="338">
        <f>Yhteenveto[[#This Row],[Laskennalliset kustannukset yhteensä]]-Yhteenveto[[#This Row],[Omarahoitusosuus, €]]</f>
        <v>83382.51381839253</v>
      </c>
      <c r="J231" s="33">
        <f>Lisäosat!U232</f>
        <v>231550.0441163572</v>
      </c>
      <c r="K231" s="34">
        <f>'Muut lis_väh'!P229</f>
        <v>1639881.467228953</v>
      </c>
      <c r="L231" s="231">
        <f>Yhteenveto[[#This Row],[Valtionosuus omarahoitusosuuden jälkeen (välisumma)]]+Yhteenveto[[#This Row],[Lisäosat yhteensä]]+Yhteenveto[[#This Row],[Valtionosuuteen tehtävät vähennykset ja lisäykset, netto]]</f>
        <v>1954814.0251637027</v>
      </c>
      <c r="M231" s="34">
        <f>'Verotuloihin perust tasaus'!N236</f>
        <v>994897.78546758147</v>
      </c>
      <c r="N231" s="302">
        <f>SUM(Yhteenveto[[#This Row],[Valtionosuus ennen verotuloihin perustuvaa valtionosuuden tasausta]]+Yhteenveto[[#This Row],[Verotuloihin perustuva valtionosuuden tasaus]])</f>
        <v>2949711.810631284</v>
      </c>
      <c r="O231" s="241">
        <f>Verokorvaukset!H229</f>
        <v>589248.49123283091</v>
      </c>
      <c r="P231" s="371">
        <f>SUM(Yhteenveto[[#This Row],[Kunnan  peruspalvelujen valtionosuus ]:[Veroperustemuutoksista johtuvien veromenetysten korvaus]])</f>
        <v>3538960.3018641151</v>
      </c>
      <c r="Q231" s="34">
        <f>Kotikuntakorvaus!F233</f>
        <v>58471.710000000014</v>
      </c>
      <c r="R231" s="340">
        <f>+Yhteenveto[[#This Row],[Kunnan  peruspalvelujen valtionosuus ]]+Yhteenveto[[#This Row],[Veroperustemuutoksista johtuvien veromenetysten korvaus]]+Yhteenveto[[#This Row],[Kotikuntakorvaus, netto]]</f>
        <v>3597432.011864115</v>
      </c>
      <c r="S231" s="11"/>
      <c r="T231"/>
    </row>
    <row r="232" spans="1:20" ht="15" x14ac:dyDescent="0.25">
      <c r="A232" s="32">
        <v>740</v>
      </c>
      <c r="B232" s="13" t="s">
        <v>237</v>
      </c>
      <c r="C232" s="15">
        <v>31008</v>
      </c>
      <c r="D232" s="15">
        <f>Ikärakenne[[#This Row],[Laskennalliset kustannukset, IKÄRAKENNE yhteensä, €]]</f>
        <v>38574276.460000001</v>
      </c>
      <c r="E232" s="15">
        <f>'Lask. kustannukset MUUT'!AD238</f>
        <v>13199850.594708376</v>
      </c>
      <c r="F232" s="231">
        <f>Yhteenveto[[#This Row],[Ikärakenne, laskennallinen kustannus]]+Yhteenveto[[#This Row],[Muut laskennalliset kustannukset ]]</f>
        <v>51774127.054708377</v>
      </c>
      <c r="G232" s="450">
        <v>1625.87</v>
      </c>
      <c r="H232" s="17">
        <v>50414976.959999993</v>
      </c>
      <c r="I232" s="338">
        <f>Yhteenveto[[#This Row],[Laskennalliset kustannukset yhteensä]]-Yhteenveto[[#This Row],[Omarahoitusosuus, €]]</f>
        <v>1359150.0947083831</v>
      </c>
      <c r="J232" s="33">
        <f>Lisäosat!U233</f>
        <v>1756922.0697169392</v>
      </c>
      <c r="K232" s="34">
        <f>'Muut lis_väh'!P230</f>
        <v>-9004386.7076311037</v>
      </c>
      <c r="L232" s="231">
        <f>Yhteenveto[[#This Row],[Valtionosuus omarahoitusosuuden jälkeen (välisumma)]]+Yhteenveto[[#This Row],[Lisäosat yhteensä]]+Yhteenveto[[#This Row],[Valtionosuuteen tehtävät vähennykset ja lisäykset, netto]]</f>
        <v>-5888314.5432057809</v>
      </c>
      <c r="M232" s="34">
        <f>'Verotuloihin perust tasaus'!N237</f>
        <v>8760639.5216321442</v>
      </c>
      <c r="N232" s="302">
        <f>SUM(Yhteenveto[[#This Row],[Valtionosuus ennen verotuloihin perustuvaa valtionosuuden tasausta]]+Yhteenveto[[#This Row],[Verotuloihin perustuva valtionosuuden tasaus]])</f>
        <v>2872324.9784263633</v>
      </c>
      <c r="O232" s="241">
        <f>Verokorvaukset!H230</f>
        <v>4401884.6112347459</v>
      </c>
      <c r="P232" s="371">
        <f>SUM(Yhteenveto[[#This Row],[Kunnan  peruspalvelujen valtionosuus ]:[Veroperustemuutoksista johtuvien veromenetysten korvaus]])</f>
        <v>7274209.5896611093</v>
      </c>
      <c r="Q232" s="34">
        <f>Kotikuntakorvaus!F234</f>
        <v>-716101.26049999974</v>
      </c>
      <c r="R232" s="340">
        <f>+Yhteenveto[[#This Row],[Kunnan  peruspalvelujen valtionosuus ]]+Yhteenveto[[#This Row],[Veroperustemuutoksista johtuvien veromenetysten korvaus]]+Yhteenveto[[#This Row],[Kotikuntakorvaus, netto]]</f>
        <v>6558108.3291611094</v>
      </c>
      <c r="S232" s="11"/>
      <c r="T232"/>
    </row>
    <row r="233" spans="1:20" ht="15" x14ac:dyDescent="0.25">
      <c r="A233" s="32">
        <v>742</v>
      </c>
      <c r="B233" s="13" t="s">
        <v>238</v>
      </c>
      <c r="C233" s="15">
        <v>974</v>
      </c>
      <c r="D233" s="15">
        <f>Ikärakenne[[#This Row],[Laskennalliset kustannukset, IKÄRAKENNE yhteensä, €]]</f>
        <v>1210008.5900000001</v>
      </c>
      <c r="E233" s="15">
        <f>'Lask. kustannukset MUUT'!AD239</f>
        <v>1161667.1242139782</v>
      </c>
      <c r="F233" s="231">
        <f>Yhteenveto[[#This Row],[Ikärakenne, laskennallinen kustannus]]+Yhteenveto[[#This Row],[Muut laskennalliset kustannukset ]]</f>
        <v>2371675.7142139785</v>
      </c>
      <c r="G233" s="450">
        <v>1625.87</v>
      </c>
      <c r="H233" s="17">
        <v>1583597.38</v>
      </c>
      <c r="I233" s="338">
        <f>Yhteenveto[[#This Row],[Laskennalliset kustannukset yhteensä]]-Yhteenveto[[#This Row],[Omarahoitusosuus, €]]</f>
        <v>788078.33421397861</v>
      </c>
      <c r="J233" s="33">
        <f>Lisäosat!U234</f>
        <v>426372.22485727107</v>
      </c>
      <c r="K233" s="34">
        <f>'Muut lis_väh'!P231</f>
        <v>90975.313665207927</v>
      </c>
      <c r="L233" s="231">
        <f>Yhteenveto[[#This Row],[Valtionosuus omarahoitusosuuden jälkeen (välisumma)]]+Yhteenveto[[#This Row],[Lisäosat yhteensä]]+Yhteenveto[[#This Row],[Valtionosuuteen tehtävät vähennykset ja lisäykset, netto]]</f>
        <v>1305425.8727364577</v>
      </c>
      <c r="M233" s="34">
        <f>'Verotuloihin perust tasaus'!N238</f>
        <v>-6733.8916060381371</v>
      </c>
      <c r="N233" s="302">
        <f>SUM(Yhteenveto[[#This Row],[Valtionosuus ennen verotuloihin perustuvaa valtionosuuden tasausta]]+Yhteenveto[[#This Row],[Verotuloihin perustuva valtionosuuden tasaus]])</f>
        <v>1298691.9811304195</v>
      </c>
      <c r="O233" s="241">
        <f>Verokorvaukset!H231</f>
        <v>182633.68536578238</v>
      </c>
      <c r="P233" s="371">
        <f>SUM(Yhteenveto[[#This Row],[Kunnan  peruspalvelujen valtionosuus ]:[Veroperustemuutoksista johtuvien veromenetysten korvaus]])</f>
        <v>1481325.6664962019</v>
      </c>
      <c r="Q233" s="34">
        <f>Kotikuntakorvaus!F235</f>
        <v>45980.0265</v>
      </c>
      <c r="R233" s="340">
        <f>+Yhteenveto[[#This Row],[Kunnan  peruspalvelujen valtionosuus ]]+Yhteenveto[[#This Row],[Veroperustemuutoksista johtuvien veromenetysten korvaus]]+Yhteenveto[[#This Row],[Kotikuntakorvaus, netto]]</f>
        <v>1527305.6929962018</v>
      </c>
      <c r="S233" s="11"/>
      <c r="T233"/>
    </row>
    <row r="234" spans="1:20" ht="15" x14ac:dyDescent="0.25">
      <c r="A234" s="32">
        <v>743</v>
      </c>
      <c r="B234" s="13" t="s">
        <v>239</v>
      </c>
      <c r="C234" s="15">
        <v>67283</v>
      </c>
      <c r="D234" s="15">
        <f>Ikärakenne[[#This Row],[Laskennalliset kustannukset, IKÄRAKENNE yhteensä, €]]</f>
        <v>125611489.91</v>
      </c>
      <c r="E234" s="15">
        <f>'Lask. kustannukset MUUT'!AD240</f>
        <v>18759068.429946832</v>
      </c>
      <c r="F234" s="231">
        <f>Yhteenveto[[#This Row],[Ikärakenne, laskennallinen kustannus]]+Yhteenveto[[#This Row],[Muut laskennalliset kustannukset ]]</f>
        <v>144370558.33994684</v>
      </c>
      <c r="G234" s="450">
        <v>1625.87</v>
      </c>
      <c r="H234" s="17">
        <v>109393411.20999999</v>
      </c>
      <c r="I234" s="338">
        <f>Yhteenveto[[#This Row],[Laskennalliset kustannukset yhteensä]]-Yhteenveto[[#This Row],[Omarahoitusosuus, €]]</f>
        <v>34977147.129946843</v>
      </c>
      <c r="J234" s="33">
        <f>Lisäosat!U235</f>
        <v>3291867.8370540026</v>
      </c>
      <c r="K234" s="34">
        <f>'Muut lis_väh'!P232</f>
        <v>-18304303.169338174</v>
      </c>
      <c r="L234" s="231">
        <f>Yhteenveto[[#This Row],[Valtionosuus omarahoitusosuuden jälkeen (välisumma)]]+Yhteenveto[[#This Row],[Lisäosat yhteensä]]+Yhteenveto[[#This Row],[Valtionosuuteen tehtävät vähennykset ja lisäykset, netto]]</f>
        <v>19964711.797662668</v>
      </c>
      <c r="M234" s="34">
        <f>'Verotuloihin perust tasaus'!N239</f>
        <v>11567129.690340364</v>
      </c>
      <c r="N234" s="302">
        <f>SUM(Yhteenveto[[#This Row],[Valtionosuus ennen verotuloihin perustuvaa valtionosuuden tasausta]]+Yhteenveto[[#This Row],[Verotuloihin perustuva valtionosuuden tasaus]])</f>
        <v>31531841.48800303</v>
      </c>
      <c r="O234" s="241">
        <f>Verokorvaukset!H232</f>
        <v>5610808.0210465612</v>
      </c>
      <c r="P234" s="371">
        <f>SUM(Yhteenveto[[#This Row],[Kunnan  peruspalvelujen valtionosuus ]:[Veroperustemuutoksista johtuvien veromenetysten korvaus]])</f>
        <v>37142649.509049594</v>
      </c>
      <c r="Q234" s="34">
        <f>Kotikuntakorvaus!F236</f>
        <v>-391388.36430000002</v>
      </c>
      <c r="R234" s="340">
        <f>+Yhteenveto[[#This Row],[Kunnan  peruspalvelujen valtionosuus ]]+Yhteenveto[[#This Row],[Veroperustemuutoksista johtuvien veromenetysten korvaus]]+Yhteenveto[[#This Row],[Kotikuntakorvaus, netto]]</f>
        <v>36751261.144749597</v>
      </c>
      <c r="S234" s="11"/>
      <c r="T234"/>
    </row>
    <row r="235" spans="1:20" ht="15" x14ac:dyDescent="0.25">
      <c r="A235" s="32">
        <v>746</v>
      </c>
      <c r="B235" s="13" t="s">
        <v>240</v>
      </c>
      <c r="C235" s="15">
        <v>4585</v>
      </c>
      <c r="D235" s="15">
        <f>Ikärakenne[[#This Row],[Laskennalliset kustannukset, IKÄRAKENNE yhteensä, €]]</f>
        <v>11269552.91</v>
      </c>
      <c r="E235" s="15">
        <f>'Lask. kustannukset MUUT'!AD241</f>
        <v>1924137.2840824386</v>
      </c>
      <c r="F235" s="231">
        <f>Yhteenveto[[#This Row],[Ikärakenne, laskennallinen kustannus]]+Yhteenveto[[#This Row],[Muut laskennalliset kustannukset ]]</f>
        <v>13193690.194082439</v>
      </c>
      <c r="G235" s="450">
        <v>1625.87</v>
      </c>
      <c r="H235" s="17">
        <v>7454613.9499999993</v>
      </c>
      <c r="I235" s="338">
        <f>Yhteenveto[[#This Row],[Laskennalliset kustannukset yhteensä]]-Yhteenveto[[#This Row],[Omarahoitusosuus, €]]</f>
        <v>5739076.2440824397</v>
      </c>
      <c r="J235" s="33">
        <f>Lisäosat!U236</f>
        <v>228777.65204077435</v>
      </c>
      <c r="K235" s="34">
        <f>'Muut lis_väh'!P233</f>
        <v>-1103083.8441175406</v>
      </c>
      <c r="L235" s="231">
        <f>Yhteenveto[[#This Row],[Valtionosuus omarahoitusosuuden jälkeen (välisumma)]]+Yhteenveto[[#This Row],[Lisäosat yhteensä]]+Yhteenveto[[#This Row],[Valtionosuuteen tehtävät vähennykset ja lisäykset, netto]]</f>
        <v>4864770.0520056728</v>
      </c>
      <c r="M235" s="34">
        <f>'Verotuloihin perust tasaus'!N240</f>
        <v>2417804.3619597135</v>
      </c>
      <c r="N235" s="302">
        <f>SUM(Yhteenveto[[#This Row],[Valtionosuus ennen verotuloihin perustuvaa valtionosuuden tasausta]]+Yhteenveto[[#This Row],[Verotuloihin perustuva valtionosuuden tasaus]])</f>
        <v>7282574.4139653863</v>
      </c>
      <c r="O235" s="241">
        <f>Verokorvaukset!H233</f>
        <v>691488.64442827995</v>
      </c>
      <c r="P235" s="371">
        <f>SUM(Yhteenveto[[#This Row],[Kunnan  peruspalvelujen valtionosuus ]:[Veroperustemuutoksista johtuvien veromenetysten korvaus]])</f>
        <v>7974063.0583936665</v>
      </c>
      <c r="Q235" s="34">
        <f>Kotikuntakorvaus!F237</f>
        <v>50551.451099999991</v>
      </c>
      <c r="R235" s="340">
        <f>+Yhteenveto[[#This Row],[Kunnan  peruspalvelujen valtionosuus ]]+Yhteenveto[[#This Row],[Veroperustemuutoksista johtuvien veromenetysten korvaus]]+Yhteenveto[[#This Row],[Kotikuntakorvaus, netto]]</f>
        <v>8024614.5094936667</v>
      </c>
      <c r="S235" s="11"/>
      <c r="T235"/>
    </row>
    <row r="236" spans="1:20" ht="15" x14ac:dyDescent="0.25">
      <c r="A236" s="32">
        <v>747</v>
      </c>
      <c r="B236" s="13" t="s">
        <v>241</v>
      </c>
      <c r="C236" s="15">
        <v>1229</v>
      </c>
      <c r="D236" s="15">
        <f>Ikärakenne[[#This Row],[Laskennalliset kustannukset, IKÄRAKENNE yhteensä, €]]</f>
        <v>1590033.92</v>
      </c>
      <c r="E236" s="15">
        <f>'Lask. kustannukset MUUT'!AD242</f>
        <v>659651.25056745671</v>
      </c>
      <c r="F236" s="231">
        <f>Yhteenveto[[#This Row],[Ikärakenne, laskennallinen kustannus]]+Yhteenveto[[#This Row],[Muut laskennalliset kustannukset ]]</f>
        <v>2249685.1705674566</v>
      </c>
      <c r="G236" s="450">
        <v>1625.87</v>
      </c>
      <c r="H236" s="17">
        <v>1998194.23</v>
      </c>
      <c r="I236" s="338">
        <f>Yhteenveto[[#This Row],[Laskennalliset kustannukset yhteensä]]-Yhteenveto[[#This Row],[Omarahoitusosuus, €]]</f>
        <v>251490.94056745665</v>
      </c>
      <c r="J236" s="33">
        <f>Lisäosat!U237</f>
        <v>194650.6920882368</v>
      </c>
      <c r="K236" s="34">
        <f>'Muut lis_väh'!P234</f>
        <v>539585.36795603996</v>
      </c>
      <c r="L236" s="231">
        <f>Yhteenveto[[#This Row],[Valtionosuus omarahoitusosuuden jälkeen (välisumma)]]+Yhteenveto[[#This Row],[Lisäosat yhteensä]]+Yhteenveto[[#This Row],[Valtionosuuteen tehtävät vähennykset ja lisäykset, netto]]</f>
        <v>985727.00061173341</v>
      </c>
      <c r="M236" s="34">
        <f>'Verotuloihin perust tasaus'!N241</f>
        <v>573917.16447265435</v>
      </c>
      <c r="N236" s="302">
        <f>SUM(Yhteenveto[[#This Row],[Valtionosuus ennen verotuloihin perustuvaa valtionosuuden tasausta]]+Yhteenveto[[#This Row],[Verotuloihin perustuva valtionosuuden tasaus]])</f>
        <v>1559644.1650843876</v>
      </c>
      <c r="O236" s="241">
        <f>Verokorvaukset!H234</f>
        <v>287120.17771161598</v>
      </c>
      <c r="P236" s="371">
        <f>SUM(Yhteenveto[[#This Row],[Kunnan  peruspalvelujen valtionosuus ]:[Veroperustemuutoksista johtuvien veromenetysten korvaus]])</f>
        <v>1846764.3427960037</v>
      </c>
      <c r="Q236" s="34">
        <f>Kotikuntakorvaus!F238</f>
        <v>56788.433499999985</v>
      </c>
      <c r="R236" s="340">
        <f>+Yhteenveto[[#This Row],[Kunnan  peruspalvelujen valtionosuus ]]+Yhteenveto[[#This Row],[Veroperustemuutoksista johtuvien veromenetysten korvaus]]+Yhteenveto[[#This Row],[Kotikuntakorvaus, netto]]</f>
        <v>1903552.7762960037</v>
      </c>
      <c r="S236" s="11"/>
      <c r="T236"/>
    </row>
    <row r="237" spans="1:20" ht="15" x14ac:dyDescent="0.25">
      <c r="A237" s="32">
        <v>748</v>
      </c>
      <c r="B237" s="13" t="s">
        <v>242</v>
      </c>
      <c r="C237" s="15">
        <v>4723</v>
      </c>
      <c r="D237" s="15">
        <f>Ikärakenne[[#This Row],[Laskennalliset kustannukset, IKÄRAKENNE yhteensä, €]]</f>
        <v>10627234.260000002</v>
      </c>
      <c r="E237" s="15">
        <f>'Lask. kustannukset MUUT'!AD243</f>
        <v>1791373.4739896618</v>
      </c>
      <c r="F237" s="231">
        <f>Yhteenveto[[#This Row],[Ikärakenne, laskennallinen kustannus]]+Yhteenveto[[#This Row],[Muut laskennalliset kustannukset ]]</f>
        <v>12418607.733989663</v>
      </c>
      <c r="G237" s="450">
        <v>1625.87</v>
      </c>
      <c r="H237" s="17">
        <v>7678984.0099999998</v>
      </c>
      <c r="I237" s="338">
        <f>Yhteenveto[[#This Row],[Laskennalliset kustannukset yhteensä]]-Yhteenveto[[#This Row],[Omarahoitusosuus, €]]</f>
        <v>4739623.7239896636</v>
      </c>
      <c r="J237" s="33">
        <f>Lisäosat!U238</f>
        <v>326168.63525351498</v>
      </c>
      <c r="K237" s="34">
        <f>'Muut lis_väh'!P235</f>
        <v>-2021203.8742476185</v>
      </c>
      <c r="L237" s="231">
        <f>Yhteenveto[[#This Row],[Valtionosuus omarahoitusosuuden jälkeen (välisumma)]]+Yhteenveto[[#This Row],[Lisäosat yhteensä]]+Yhteenveto[[#This Row],[Valtionosuuteen tehtävät vähennykset ja lisäykset, netto]]</f>
        <v>3044588.4849955603</v>
      </c>
      <c r="M237" s="34">
        <f>'Verotuloihin perust tasaus'!N242</f>
        <v>2701798.2356122918</v>
      </c>
      <c r="N237" s="302">
        <f>SUM(Yhteenveto[[#This Row],[Valtionosuus ennen verotuloihin perustuvaa valtionosuuden tasausta]]+Yhteenveto[[#This Row],[Verotuloihin perustuva valtionosuuden tasaus]])</f>
        <v>5746386.7206078526</v>
      </c>
      <c r="O237" s="241">
        <f>Verokorvaukset!H235</f>
        <v>784199.29527435801</v>
      </c>
      <c r="P237" s="371">
        <f>SUM(Yhteenveto[[#This Row],[Kunnan  peruspalvelujen valtionosuus ]:[Veroperustemuutoksista johtuvien veromenetysten korvaus]])</f>
        <v>6530586.0158822108</v>
      </c>
      <c r="Q237" s="34">
        <f>Kotikuntakorvaus!F239</f>
        <v>253377.41000000003</v>
      </c>
      <c r="R237" s="340">
        <f>+Yhteenveto[[#This Row],[Kunnan  peruspalvelujen valtionosuus ]]+Yhteenveto[[#This Row],[Veroperustemuutoksista johtuvien veromenetysten korvaus]]+Yhteenveto[[#This Row],[Kotikuntakorvaus, netto]]</f>
        <v>6783963.425882211</v>
      </c>
      <c r="S237" s="11"/>
      <c r="T237"/>
    </row>
    <row r="238" spans="1:20" ht="15" x14ac:dyDescent="0.25">
      <c r="A238" s="32">
        <v>749</v>
      </c>
      <c r="B238" s="13" t="s">
        <v>243</v>
      </c>
      <c r="C238" s="15">
        <v>21348</v>
      </c>
      <c r="D238" s="15">
        <f>Ikärakenne[[#This Row],[Laskennalliset kustannukset, IKÄRAKENNE yhteensä, €]]</f>
        <v>43669262.020000003</v>
      </c>
      <c r="E238" s="15">
        <f>'Lask. kustannukset MUUT'!AD244</f>
        <v>4076773.1362480801</v>
      </c>
      <c r="F238" s="231">
        <f>Yhteenveto[[#This Row],[Ikärakenne, laskennallinen kustannus]]+Yhteenveto[[#This Row],[Muut laskennalliset kustannukset ]]</f>
        <v>47746035.156248085</v>
      </c>
      <c r="G238" s="450">
        <v>1625.87</v>
      </c>
      <c r="H238" s="17">
        <v>34709072.759999998</v>
      </c>
      <c r="I238" s="338">
        <f>Yhteenveto[[#This Row],[Laskennalliset kustannukset yhteensä]]-Yhteenveto[[#This Row],[Omarahoitusosuus, €]]</f>
        <v>13036962.396248087</v>
      </c>
      <c r="J238" s="33">
        <f>Lisäosat!U239</f>
        <v>721758.78301054088</v>
      </c>
      <c r="K238" s="34">
        <f>'Muut lis_väh'!P236</f>
        <v>-5844450.5721897651</v>
      </c>
      <c r="L238" s="231">
        <f>Yhteenveto[[#This Row],[Valtionosuus omarahoitusosuuden jälkeen (välisumma)]]+Yhteenveto[[#This Row],[Lisäosat yhteensä]]+Yhteenveto[[#This Row],[Valtionosuuteen tehtävät vähennykset ja lisäykset, netto]]</f>
        <v>7914270.6070688628</v>
      </c>
      <c r="M238" s="34">
        <f>'Verotuloihin perust tasaus'!N243</f>
        <v>2640511.5468937661</v>
      </c>
      <c r="N238" s="302">
        <f>SUM(Yhteenveto[[#This Row],[Valtionosuus ennen verotuloihin perustuvaa valtionosuuden tasausta]]+Yhteenveto[[#This Row],[Verotuloihin perustuva valtionosuuden tasaus]])</f>
        <v>10554782.153962629</v>
      </c>
      <c r="O238" s="241">
        <f>Verokorvaukset!H236</f>
        <v>1434425.4165570878</v>
      </c>
      <c r="P238" s="371">
        <f>SUM(Yhteenveto[[#This Row],[Kunnan  peruspalvelujen valtionosuus ]:[Veroperustemuutoksista johtuvien veromenetysten korvaus]])</f>
        <v>11989207.570519717</v>
      </c>
      <c r="Q238" s="34">
        <f>Kotikuntakorvaus!F240</f>
        <v>285465.97569999995</v>
      </c>
      <c r="R238" s="340">
        <f>+Yhteenveto[[#This Row],[Kunnan  peruspalvelujen valtionosuus ]]+Yhteenveto[[#This Row],[Veroperustemuutoksista johtuvien veromenetysten korvaus]]+Yhteenveto[[#This Row],[Kotikuntakorvaus, netto]]</f>
        <v>12274673.546219718</v>
      </c>
      <c r="S238" s="11"/>
      <c r="T238"/>
    </row>
    <row r="239" spans="1:20" ht="15" x14ac:dyDescent="0.25">
      <c r="A239" s="32">
        <v>751</v>
      </c>
      <c r="B239" s="13" t="s">
        <v>244</v>
      </c>
      <c r="C239" s="15">
        <v>2701</v>
      </c>
      <c r="D239" s="15">
        <f>Ikärakenne[[#This Row],[Laskennalliset kustannukset, IKÄRAKENNE yhteensä, €]]</f>
        <v>3900105.1700000004</v>
      </c>
      <c r="E239" s="15">
        <f>'Lask. kustannukset MUUT'!AD245</f>
        <v>1692424.6984288548</v>
      </c>
      <c r="F239" s="231">
        <f>Yhteenveto[[#This Row],[Ikärakenne, laskennallinen kustannus]]+Yhteenveto[[#This Row],[Muut laskennalliset kustannukset ]]</f>
        <v>5592529.8684288552</v>
      </c>
      <c r="G239" s="450">
        <v>1625.87</v>
      </c>
      <c r="H239" s="17">
        <v>4391474.87</v>
      </c>
      <c r="I239" s="338">
        <f>Yhteenveto[[#This Row],[Laskennalliset kustannukset yhteensä]]-Yhteenveto[[#This Row],[Omarahoitusosuus, €]]</f>
        <v>1201054.9984288551</v>
      </c>
      <c r="J239" s="33">
        <f>Lisäosat!U240</f>
        <v>228673.14693138987</v>
      </c>
      <c r="K239" s="34">
        <f>'Muut lis_väh'!P237</f>
        <v>85336.318609292197</v>
      </c>
      <c r="L239" s="231">
        <f>Yhteenveto[[#This Row],[Valtionosuus omarahoitusosuuden jälkeen (välisumma)]]+Yhteenveto[[#This Row],[Lisäosat yhteensä]]+Yhteenveto[[#This Row],[Valtionosuuteen tehtävät vähennykset ja lisäykset, netto]]</f>
        <v>1515064.4639695371</v>
      </c>
      <c r="M239" s="34">
        <f>'Verotuloihin perust tasaus'!N244</f>
        <v>1124672.8216695301</v>
      </c>
      <c r="N239" s="302">
        <f>SUM(Yhteenveto[[#This Row],[Valtionosuus ennen verotuloihin perustuvaa valtionosuuden tasausta]]+Yhteenveto[[#This Row],[Verotuloihin perustuva valtionosuuden tasaus]])</f>
        <v>2639737.2856390672</v>
      </c>
      <c r="O239" s="241">
        <f>Verokorvaukset!H237</f>
        <v>341763.20480356016</v>
      </c>
      <c r="P239" s="371">
        <f>SUM(Yhteenveto[[#This Row],[Kunnan  peruspalvelujen valtionosuus ]:[Veroperustemuutoksista johtuvien veromenetysten korvaus]])</f>
        <v>2981500.4904426271</v>
      </c>
      <c r="Q239" s="34">
        <f>Kotikuntakorvaus!F241</f>
        <v>17630.106500000002</v>
      </c>
      <c r="R239" s="340">
        <f>+Yhteenveto[[#This Row],[Kunnan  peruspalvelujen valtionosuus ]]+Yhteenveto[[#This Row],[Veroperustemuutoksista johtuvien veromenetysten korvaus]]+Yhteenveto[[#This Row],[Kotikuntakorvaus, netto]]</f>
        <v>2999130.5969426273</v>
      </c>
      <c r="S239" s="11"/>
      <c r="T239"/>
    </row>
    <row r="240" spans="1:20" ht="15" x14ac:dyDescent="0.25">
      <c r="A240" s="32">
        <v>753</v>
      </c>
      <c r="B240" s="13" t="s">
        <v>245</v>
      </c>
      <c r="C240" s="15">
        <v>23006</v>
      </c>
      <c r="D240" s="15">
        <f>Ikärakenne[[#This Row],[Laskennalliset kustannukset, IKÄRAKENNE yhteensä, €]]</f>
        <v>44245123.210000008</v>
      </c>
      <c r="E240" s="15">
        <f>'Lask. kustannukset MUUT'!AD246</f>
        <v>9423204.6094729844</v>
      </c>
      <c r="F240" s="231">
        <f>Yhteenveto[[#This Row],[Ikärakenne, laskennallinen kustannus]]+Yhteenveto[[#This Row],[Muut laskennalliset kustannukset ]]</f>
        <v>53668327.819472991</v>
      </c>
      <c r="G240" s="450">
        <v>1625.87</v>
      </c>
      <c r="H240" s="17">
        <v>37404765.219999999</v>
      </c>
      <c r="I240" s="338">
        <f>Yhteenveto[[#This Row],[Laskennalliset kustannukset yhteensä]]-Yhteenveto[[#This Row],[Omarahoitusosuus, €]]</f>
        <v>16263562.599472992</v>
      </c>
      <c r="J240" s="33">
        <f>Lisäosat!U241</f>
        <v>923056.18924769468</v>
      </c>
      <c r="K240" s="34">
        <f>'Muut lis_väh'!P238</f>
        <v>6149351.8220146587</v>
      </c>
      <c r="L240" s="231">
        <f>Yhteenveto[[#This Row],[Valtionosuus omarahoitusosuuden jälkeen (välisumma)]]+Yhteenveto[[#This Row],[Lisäosat yhteensä]]+Yhteenveto[[#This Row],[Valtionosuuteen tehtävät vähennykset ja lisäykset, netto]]</f>
        <v>23335970.610735346</v>
      </c>
      <c r="M240" s="34">
        <f>'Verotuloihin perust tasaus'!N245</f>
        <v>-744653.78012634732</v>
      </c>
      <c r="N240" s="302">
        <f>SUM(Yhteenveto[[#This Row],[Valtionosuus ennen verotuloihin perustuvaa valtionosuuden tasausta]]+Yhteenveto[[#This Row],[Verotuloihin perustuva valtionosuuden tasaus]])</f>
        <v>22591316.830608997</v>
      </c>
      <c r="O240" s="241">
        <f>Verokorvaukset!H238</f>
        <v>1607099.5251260784</v>
      </c>
      <c r="P240" s="371">
        <f>SUM(Yhteenveto[[#This Row],[Kunnan  peruspalvelujen valtionosuus ]:[Veroperustemuutoksista johtuvien veromenetysten korvaus]])</f>
        <v>24198416.355735075</v>
      </c>
      <c r="Q240" s="34">
        <f>Kotikuntakorvaus!F242</f>
        <v>-80496.054099999368</v>
      </c>
      <c r="R240" s="340">
        <f>+Yhteenveto[[#This Row],[Kunnan  peruspalvelujen valtionosuus ]]+Yhteenveto[[#This Row],[Veroperustemuutoksista johtuvien veromenetysten korvaus]]+Yhteenveto[[#This Row],[Kotikuntakorvaus, netto]]</f>
        <v>24117920.301635075</v>
      </c>
      <c r="S240" s="11"/>
      <c r="T240"/>
    </row>
    <row r="241" spans="1:20" ht="15" x14ac:dyDescent="0.25">
      <c r="A241" s="32">
        <v>755</v>
      </c>
      <c r="B241" s="13" t="s">
        <v>246</v>
      </c>
      <c r="C241" s="15">
        <v>6192</v>
      </c>
      <c r="D241" s="15">
        <f>Ikärakenne[[#This Row],[Laskennalliset kustannukset, IKÄRAKENNE yhteensä, €]]</f>
        <v>11013591.759999998</v>
      </c>
      <c r="E241" s="15">
        <f>'Lask. kustannukset MUUT'!AD247</f>
        <v>2788715.1874797465</v>
      </c>
      <c r="F241" s="231">
        <f>Yhteenveto[[#This Row],[Ikärakenne, laskennallinen kustannus]]+Yhteenveto[[#This Row],[Muut laskennalliset kustannukset ]]</f>
        <v>13802306.947479744</v>
      </c>
      <c r="G241" s="450">
        <v>1625.87</v>
      </c>
      <c r="H241" s="17">
        <v>10067387.039999999</v>
      </c>
      <c r="I241" s="338">
        <f>Yhteenveto[[#This Row],[Laskennalliset kustannukset yhteensä]]-Yhteenveto[[#This Row],[Omarahoitusosuus, €]]</f>
        <v>3734919.9074797444</v>
      </c>
      <c r="J241" s="33">
        <f>Lisäosat!U242</f>
        <v>176722.35066305604</v>
      </c>
      <c r="K241" s="34">
        <f>'Muut lis_väh'!P239</f>
        <v>989829.18813697121</v>
      </c>
      <c r="L241" s="231">
        <f>Yhteenveto[[#This Row],[Valtionosuus omarahoitusosuuden jälkeen (välisumma)]]+Yhteenveto[[#This Row],[Lisäosat yhteensä]]+Yhteenveto[[#This Row],[Valtionosuuteen tehtävät vähennykset ja lisäykset, netto]]</f>
        <v>4901471.4462797716</v>
      </c>
      <c r="M241" s="34">
        <f>'Verotuloihin perust tasaus'!N246</f>
        <v>-70737.046991871786</v>
      </c>
      <c r="N241" s="302">
        <f>SUM(Yhteenveto[[#This Row],[Valtionosuus ennen verotuloihin perustuvaa valtionosuuden tasausta]]+Yhteenveto[[#This Row],[Verotuloihin perustuva valtionosuuden tasaus]])</f>
        <v>4830734.3992879</v>
      </c>
      <c r="O241" s="241">
        <f>Verokorvaukset!H239</f>
        <v>535691.50630378758</v>
      </c>
      <c r="P241" s="371">
        <f>SUM(Yhteenveto[[#This Row],[Kunnan  peruspalvelujen valtionosuus ]:[Veroperustemuutoksista johtuvien veromenetysten korvaus]])</f>
        <v>5366425.9055916872</v>
      </c>
      <c r="Q241" s="34">
        <f>Kotikuntakorvaus!F243</f>
        <v>-1208787.4327000005</v>
      </c>
      <c r="R241" s="340">
        <f>+Yhteenveto[[#This Row],[Kunnan  peruspalvelujen valtionosuus ]]+Yhteenveto[[#This Row],[Veroperustemuutoksista johtuvien veromenetysten korvaus]]+Yhteenveto[[#This Row],[Kotikuntakorvaus, netto]]</f>
        <v>4157638.4728916865</v>
      </c>
      <c r="S241" s="11"/>
      <c r="T241"/>
    </row>
    <row r="242" spans="1:20" ht="15" x14ac:dyDescent="0.25">
      <c r="A242" s="32">
        <v>758</v>
      </c>
      <c r="B242" s="13" t="s">
        <v>247</v>
      </c>
      <c r="C242" s="15">
        <v>8095</v>
      </c>
      <c r="D242" s="15">
        <f>Ikärakenne[[#This Row],[Laskennalliset kustannukset, IKÄRAKENNE yhteensä, €]]</f>
        <v>12116525.83</v>
      </c>
      <c r="E242" s="15">
        <f>'Lask. kustannukset MUUT'!AD248</f>
        <v>9065122.5680393185</v>
      </c>
      <c r="F242" s="231">
        <f>Yhteenveto[[#This Row],[Ikärakenne, laskennallinen kustannus]]+Yhteenveto[[#This Row],[Muut laskennalliset kustannukset ]]</f>
        <v>21181648.398039319</v>
      </c>
      <c r="G242" s="450">
        <v>1625.87</v>
      </c>
      <c r="H242" s="17">
        <v>13161417.649999999</v>
      </c>
      <c r="I242" s="338">
        <f>Yhteenveto[[#This Row],[Laskennalliset kustannukset yhteensä]]-Yhteenveto[[#This Row],[Omarahoitusosuus, €]]</f>
        <v>8020230.7480393201</v>
      </c>
      <c r="J242" s="33">
        <f>Lisäosat!U243</f>
        <v>1639080.6786400957</v>
      </c>
      <c r="K242" s="34">
        <f>'Muut lis_väh'!P240</f>
        <v>-3532984.5025999462</v>
      </c>
      <c r="L242" s="231">
        <f>Yhteenveto[[#This Row],[Valtionosuus omarahoitusosuuden jälkeen (välisumma)]]+Yhteenveto[[#This Row],[Lisäosat yhteensä]]+Yhteenveto[[#This Row],[Valtionosuuteen tehtävät vähennykset ja lisäykset, netto]]</f>
        <v>6126326.9240794694</v>
      </c>
      <c r="M242" s="34">
        <f>'Verotuloihin perust tasaus'!N247</f>
        <v>-390107.42671709694</v>
      </c>
      <c r="N242" s="302">
        <f>SUM(Yhteenveto[[#This Row],[Valtionosuus ennen verotuloihin perustuvaa valtionosuuden tasausta]]+Yhteenveto[[#This Row],[Verotuloihin perustuva valtionosuuden tasaus]])</f>
        <v>5736219.4973623725</v>
      </c>
      <c r="O242" s="241">
        <f>Verokorvaukset!H240</f>
        <v>1059179.8849241568</v>
      </c>
      <c r="P242" s="371">
        <f>SUM(Yhteenveto[[#This Row],[Kunnan  peruspalvelujen valtionosuus ]:[Veroperustemuutoksista johtuvien veromenetysten korvaus]])</f>
        <v>6795399.3822865291</v>
      </c>
      <c r="Q242" s="34">
        <f>Kotikuntakorvaus!F244</f>
        <v>-104363.14300000001</v>
      </c>
      <c r="R242" s="340">
        <f>+Yhteenveto[[#This Row],[Kunnan  peruspalvelujen valtionosuus ]]+Yhteenveto[[#This Row],[Veroperustemuutoksista johtuvien veromenetysten korvaus]]+Yhteenveto[[#This Row],[Kotikuntakorvaus, netto]]</f>
        <v>6691036.2392865289</v>
      </c>
      <c r="S242" s="11"/>
      <c r="T242"/>
    </row>
    <row r="243" spans="1:20" ht="15" x14ac:dyDescent="0.25">
      <c r="A243" s="32">
        <v>759</v>
      </c>
      <c r="B243" s="13" t="s">
        <v>248</v>
      </c>
      <c r="C243" s="15">
        <v>1772</v>
      </c>
      <c r="D243" s="15">
        <f>Ikärakenne[[#This Row],[Laskennalliset kustannukset, IKÄRAKENNE yhteensä, €]]</f>
        <v>3025373.17</v>
      </c>
      <c r="E243" s="15">
        <f>'Lask. kustannukset MUUT'!AD249</f>
        <v>749499.25760521903</v>
      </c>
      <c r="F243" s="231">
        <f>Yhteenveto[[#This Row],[Ikärakenne, laskennallinen kustannus]]+Yhteenveto[[#This Row],[Muut laskennalliset kustannukset ]]</f>
        <v>3774872.4276052192</v>
      </c>
      <c r="G243" s="450">
        <v>1625.87</v>
      </c>
      <c r="H243" s="17">
        <v>2881041.6399999997</v>
      </c>
      <c r="I243" s="338">
        <f>Yhteenveto[[#This Row],[Laskennalliset kustannukset yhteensä]]-Yhteenveto[[#This Row],[Omarahoitusosuus, €]]</f>
        <v>893830.78760521952</v>
      </c>
      <c r="J243" s="33">
        <f>Lisäosat!U244</f>
        <v>275226.79171236535</v>
      </c>
      <c r="K243" s="34">
        <f>'Muut lis_väh'!P241</f>
        <v>-116875.19403310846</v>
      </c>
      <c r="L243" s="231">
        <f>Yhteenveto[[#This Row],[Valtionosuus omarahoitusosuuden jälkeen (välisumma)]]+Yhteenveto[[#This Row],[Lisäosat yhteensä]]+Yhteenveto[[#This Row],[Valtionosuuteen tehtävät vähennykset ja lisäykset, netto]]</f>
        <v>1052182.3852844764</v>
      </c>
      <c r="M243" s="34">
        <f>'Verotuloihin perust tasaus'!N248</f>
        <v>692094.01611780445</v>
      </c>
      <c r="N243" s="302">
        <f>SUM(Yhteenveto[[#This Row],[Valtionosuus ennen verotuloihin perustuvaa valtionosuuden tasausta]]+Yhteenveto[[#This Row],[Verotuloihin perustuva valtionosuuden tasaus]])</f>
        <v>1744276.4014022809</v>
      </c>
      <c r="O243" s="241">
        <f>Verokorvaukset!H241</f>
        <v>410561.57824960141</v>
      </c>
      <c r="P243" s="371">
        <f>SUM(Yhteenveto[[#This Row],[Kunnan  peruspalvelujen valtionosuus ]:[Veroperustemuutoksista johtuvien veromenetysten korvaus]])</f>
        <v>2154837.9796518823</v>
      </c>
      <c r="Q243" s="34">
        <f>Kotikuntakorvaus!F245</f>
        <v>381040.64349999995</v>
      </c>
      <c r="R243" s="340">
        <f>+Yhteenveto[[#This Row],[Kunnan  peruspalvelujen valtionosuus ]]+Yhteenveto[[#This Row],[Veroperustemuutoksista johtuvien veromenetysten korvaus]]+Yhteenveto[[#This Row],[Kotikuntakorvaus, netto]]</f>
        <v>2535878.6231518821</v>
      </c>
      <c r="S243" s="11"/>
      <c r="T243"/>
    </row>
    <row r="244" spans="1:20" ht="15" x14ac:dyDescent="0.25">
      <c r="A244" s="32">
        <v>761</v>
      </c>
      <c r="B244" s="13" t="s">
        <v>249</v>
      </c>
      <c r="C244" s="15">
        <v>8339</v>
      </c>
      <c r="D244" s="15">
        <f>Ikärakenne[[#This Row],[Laskennalliset kustannukset, IKÄRAKENNE yhteensä, €]]</f>
        <v>12242867.210000001</v>
      </c>
      <c r="E244" s="15">
        <f>'Lask. kustannukset MUUT'!AD250</f>
        <v>3185949.1951501961</v>
      </c>
      <c r="F244" s="231">
        <f>Yhteenveto[[#This Row],[Ikärakenne, laskennallinen kustannus]]+Yhteenveto[[#This Row],[Muut laskennalliset kustannukset ]]</f>
        <v>15428816.405150197</v>
      </c>
      <c r="G244" s="450">
        <v>1625.87</v>
      </c>
      <c r="H244" s="17">
        <v>13558129.93</v>
      </c>
      <c r="I244" s="338">
        <f>Yhteenveto[[#This Row],[Laskennalliset kustannukset yhteensä]]-Yhteenveto[[#This Row],[Omarahoitusosuus, €]]</f>
        <v>1870686.4751501977</v>
      </c>
      <c r="J244" s="33">
        <f>Lisäosat!U245</f>
        <v>258811.53466708906</v>
      </c>
      <c r="K244" s="34">
        <f>'Muut lis_väh'!P242</f>
        <v>307390.87078628008</v>
      </c>
      <c r="L244" s="231">
        <f>Yhteenveto[[#This Row],[Valtionosuus omarahoitusosuuden jälkeen (välisumma)]]+Yhteenveto[[#This Row],[Lisäosat yhteensä]]+Yhteenveto[[#This Row],[Valtionosuuteen tehtävät vähennykset ja lisäykset, netto]]</f>
        <v>2436888.8806035668</v>
      </c>
      <c r="M244" s="34">
        <f>'Verotuloihin perust tasaus'!N249</f>
        <v>4426873.1342797773</v>
      </c>
      <c r="N244" s="302">
        <f>SUM(Yhteenveto[[#This Row],[Valtionosuus ennen verotuloihin perustuvaa valtionosuuden tasausta]]+Yhteenveto[[#This Row],[Verotuloihin perustuva valtionosuuden tasaus]])</f>
        <v>6863762.0148833441</v>
      </c>
      <c r="O244" s="241">
        <f>Verokorvaukset!H242</f>
        <v>1528556.5635056007</v>
      </c>
      <c r="P244" s="371">
        <f>SUM(Yhteenveto[[#This Row],[Kunnan  peruspalvelujen valtionosuus ]:[Veroperustemuutoksista johtuvien veromenetysten korvaus]])</f>
        <v>8392318.5783889443</v>
      </c>
      <c r="Q244" s="34">
        <f>Kotikuntakorvaus!F246</f>
        <v>579401.49</v>
      </c>
      <c r="R244" s="340">
        <f>+Yhteenveto[[#This Row],[Kunnan  peruspalvelujen valtionosuus ]]+Yhteenveto[[#This Row],[Veroperustemuutoksista johtuvien veromenetysten korvaus]]+Yhteenveto[[#This Row],[Kotikuntakorvaus, netto]]</f>
        <v>8971720.0683889445</v>
      </c>
      <c r="S244" s="11"/>
      <c r="T244"/>
    </row>
    <row r="245" spans="1:20" ht="15" x14ac:dyDescent="0.25">
      <c r="A245" s="32">
        <v>762</v>
      </c>
      <c r="B245" s="13" t="s">
        <v>250</v>
      </c>
      <c r="C245" s="15">
        <v>3521</v>
      </c>
      <c r="D245" s="15">
        <f>Ikärakenne[[#This Row],[Laskennalliset kustannukset, IKÄRAKENNE yhteensä, €]]</f>
        <v>4699264.51</v>
      </c>
      <c r="E245" s="15">
        <f>'Lask. kustannukset MUUT'!AD251</f>
        <v>1973205.5593292585</v>
      </c>
      <c r="F245" s="231">
        <f>Yhteenveto[[#This Row],[Ikärakenne, laskennallinen kustannus]]+Yhteenveto[[#This Row],[Muut laskennalliset kustannukset ]]</f>
        <v>6672470.0693292581</v>
      </c>
      <c r="G245" s="450">
        <v>1625.87</v>
      </c>
      <c r="H245" s="17">
        <v>5724688.2699999996</v>
      </c>
      <c r="I245" s="338">
        <f>Yhteenveto[[#This Row],[Laskennalliset kustannukset yhteensä]]-Yhteenveto[[#This Row],[Omarahoitusosuus, €]]</f>
        <v>947781.7993292585</v>
      </c>
      <c r="J245" s="33">
        <f>Lisäosat!U246</f>
        <v>503479.03650015412</v>
      </c>
      <c r="K245" s="34">
        <f>'Muut lis_väh'!P243</f>
        <v>1249465.3666425492</v>
      </c>
      <c r="L245" s="231">
        <f>Yhteenveto[[#This Row],[Valtionosuus omarahoitusosuuden jälkeen (välisumma)]]+Yhteenveto[[#This Row],[Lisäosat yhteensä]]+Yhteenveto[[#This Row],[Valtionosuuteen tehtävät vähennykset ja lisäykset, netto]]</f>
        <v>2700726.2024719617</v>
      </c>
      <c r="M245" s="34">
        <f>'Verotuloihin perust tasaus'!N250</f>
        <v>1236507.8255887106</v>
      </c>
      <c r="N245" s="302">
        <f>SUM(Yhteenveto[[#This Row],[Valtionosuus ennen verotuloihin perustuvaa valtionosuuden tasausta]]+Yhteenveto[[#This Row],[Verotuloihin perustuva valtionosuuden tasaus]])</f>
        <v>3937234.0280606723</v>
      </c>
      <c r="O245" s="241">
        <f>Verokorvaukset!H243</f>
        <v>729415.93815265072</v>
      </c>
      <c r="P245" s="371">
        <f>SUM(Yhteenveto[[#This Row],[Kunnan  peruspalvelujen valtionosuus ]:[Veroperustemuutoksista johtuvien veromenetysten korvaus]])</f>
        <v>4666649.9662133232</v>
      </c>
      <c r="Q245" s="34">
        <f>Kotikuntakorvaus!F247</f>
        <v>-11463.998900000021</v>
      </c>
      <c r="R245" s="340">
        <f>+Yhteenveto[[#This Row],[Kunnan  peruspalvelujen valtionosuus ]]+Yhteenveto[[#This Row],[Veroperustemuutoksista johtuvien veromenetysten korvaus]]+Yhteenveto[[#This Row],[Kotikuntakorvaus, netto]]</f>
        <v>4655185.9673133232</v>
      </c>
      <c r="S245" s="11"/>
      <c r="T245"/>
    </row>
    <row r="246" spans="1:20" ht="15" x14ac:dyDescent="0.25">
      <c r="A246" s="32">
        <v>765</v>
      </c>
      <c r="B246" s="13" t="s">
        <v>251</v>
      </c>
      <c r="C246" s="15">
        <v>10161</v>
      </c>
      <c r="D246" s="15">
        <f>Ikärakenne[[#This Row],[Laskennalliset kustannukset, IKÄRAKENNE yhteensä, €]]</f>
        <v>16718079.939999999</v>
      </c>
      <c r="E246" s="15">
        <f>'Lask. kustannukset MUUT'!AD252</f>
        <v>4555711.8753604088</v>
      </c>
      <c r="F246" s="231">
        <f>Yhteenveto[[#This Row],[Ikärakenne, laskennallinen kustannus]]+Yhteenveto[[#This Row],[Muut laskennalliset kustannukset ]]</f>
        <v>21273791.815360408</v>
      </c>
      <c r="G246" s="450">
        <v>1625.87</v>
      </c>
      <c r="H246" s="17">
        <v>16520465.069999998</v>
      </c>
      <c r="I246" s="338">
        <f>Yhteenveto[[#This Row],[Laskennalliset kustannukset yhteensä]]-Yhteenveto[[#This Row],[Omarahoitusosuus, €]]</f>
        <v>4753326.7453604098</v>
      </c>
      <c r="J246" s="33">
        <f>Lisäosat!U247</f>
        <v>797200.69087611197</v>
      </c>
      <c r="K246" s="34">
        <f>'Muut lis_väh'!P244</f>
        <v>-1955717.3849850562</v>
      </c>
      <c r="L246" s="231">
        <f>Yhteenveto[[#This Row],[Valtionosuus omarahoitusosuuden jälkeen (välisumma)]]+Yhteenveto[[#This Row],[Lisäosat yhteensä]]+Yhteenveto[[#This Row],[Valtionosuuteen tehtävät vähennykset ja lisäykset, netto]]</f>
        <v>3594810.0512514659</v>
      </c>
      <c r="M246" s="34">
        <f>'Verotuloihin perust tasaus'!N251</f>
        <v>1402643.535378899</v>
      </c>
      <c r="N246" s="302">
        <f>SUM(Yhteenveto[[#This Row],[Valtionosuus ennen verotuloihin perustuvaa valtionosuuden tasausta]]+Yhteenveto[[#This Row],[Verotuloihin perustuva valtionosuuden tasaus]])</f>
        <v>4997453.5866303649</v>
      </c>
      <c r="O246" s="241">
        <f>Verokorvaukset!H244</f>
        <v>1236888.8928218537</v>
      </c>
      <c r="P246" s="371">
        <f>SUM(Yhteenveto[[#This Row],[Kunnan  peruspalvelujen valtionosuus ]:[Veroperustemuutoksista johtuvien veromenetysten korvaus]])</f>
        <v>6234342.4794522189</v>
      </c>
      <c r="Q246" s="34">
        <f>Kotikuntakorvaus!F248</f>
        <v>-27410.828899999964</v>
      </c>
      <c r="R246" s="340">
        <f>+Yhteenveto[[#This Row],[Kunnan  peruspalvelujen valtionosuus ]]+Yhteenveto[[#This Row],[Veroperustemuutoksista johtuvien veromenetysten korvaus]]+Yhteenveto[[#This Row],[Kotikuntakorvaus, netto]]</f>
        <v>6206931.6505522188</v>
      </c>
      <c r="S246" s="11"/>
      <c r="T246"/>
    </row>
    <row r="247" spans="1:20" ht="15" x14ac:dyDescent="0.25">
      <c r="A247" s="32">
        <v>768</v>
      </c>
      <c r="B247" s="13" t="s">
        <v>252</v>
      </c>
      <c r="C247" s="15">
        <v>2310</v>
      </c>
      <c r="D247" s="15">
        <f>Ikärakenne[[#This Row],[Laskennalliset kustannukset, IKÄRAKENNE yhteensä, €]]</f>
        <v>2574036.8000000003</v>
      </c>
      <c r="E247" s="15">
        <f>'Lask. kustannukset MUUT'!AD253</f>
        <v>2172153.105609253</v>
      </c>
      <c r="F247" s="231">
        <f>Yhteenveto[[#This Row],[Ikärakenne, laskennallinen kustannus]]+Yhteenveto[[#This Row],[Muut laskennalliset kustannukset ]]</f>
        <v>4746189.9056092538</v>
      </c>
      <c r="G247" s="450">
        <v>1625.87</v>
      </c>
      <c r="H247" s="17">
        <v>3755759.6999999997</v>
      </c>
      <c r="I247" s="338">
        <f>Yhteenveto[[#This Row],[Laskennalliset kustannukset yhteensä]]-Yhteenveto[[#This Row],[Omarahoitusosuus, €]]</f>
        <v>990430.20560925407</v>
      </c>
      <c r="J247" s="33">
        <f>Lisäosat!U248</f>
        <v>361516.70489306649</v>
      </c>
      <c r="K247" s="34">
        <f>'Muut lis_väh'!P245</f>
        <v>569737.08183561359</v>
      </c>
      <c r="L247" s="231">
        <f>Yhteenveto[[#This Row],[Valtionosuus omarahoitusosuuden jälkeen (välisumma)]]+Yhteenveto[[#This Row],[Lisäosat yhteensä]]+Yhteenveto[[#This Row],[Valtionosuuteen tehtävät vähennykset ja lisäykset, netto]]</f>
        <v>1921683.9923379342</v>
      </c>
      <c r="M247" s="34">
        <f>'Verotuloihin perust tasaus'!N252</f>
        <v>904308.48104053352</v>
      </c>
      <c r="N247" s="302">
        <f>SUM(Yhteenveto[[#This Row],[Valtionosuus ennen verotuloihin perustuvaa valtionosuuden tasausta]]+Yhteenveto[[#This Row],[Verotuloihin perustuva valtionosuuden tasaus]])</f>
        <v>2825992.4733784678</v>
      </c>
      <c r="O247" s="241">
        <f>Verokorvaukset!H245</f>
        <v>502883.66095273395</v>
      </c>
      <c r="P247" s="371">
        <f>SUM(Yhteenveto[[#This Row],[Kunnan  peruspalvelujen valtionosuus ]:[Veroperustemuutoksista johtuvien veromenetysten korvaus]])</f>
        <v>3328876.1343312017</v>
      </c>
      <c r="Q247" s="34">
        <f>Kotikuntakorvaus!F249</f>
        <v>120575.75350000001</v>
      </c>
      <c r="R247" s="340">
        <f>+Yhteenveto[[#This Row],[Kunnan  peruspalvelujen valtionosuus ]]+Yhteenveto[[#This Row],[Veroperustemuutoksista johtuvien veromenetysten korvaus]]+Yhteenveto[[#This Row],[Kotikuntakorvaus, netto]]</f>
        <v>3449451.8878312018</v>
      </c>
      <c r="S247" s="11"/>
      <c r="T247"/>
    </row>
    <row r="248" spans="1:20" ht="15" x14ac:dyDescent="0.25">
      <c r="A248" s="32">
        <v>777</v>
      </c>
      <c r="B248" s="13" t="s">
        <v>253</v>
      </c>
      <c r="C248" s="15">
        <v>6957</v>
      </c>
      <c r="D248" s="15">
        <f>Ikärakenne[[#This Row],[Laskennalliset kustannukset, IKÄRAKENNE yhteensä, €]]</f>
        <v>7806490.9900000002</v>
      </c>
      <c r="E248" s="15">
        <f>'Lask. kustannukset MUUT'!AD254</f>
        <v>6382290.6193930088</v>
      </c>
      <c r="F248" s="231">
        <f>Yhteenveto[[#This Row],[Ikärakenne, laskennallinen kustannus]]+Yhteenveto[[#This Row],[Muut laskennalliset kustannukset ]]</f>
        <v>14188781.609393008</v>
      </c>
      <c r="G248" s="450">
        <v>1625.87</v>
      </c>
      <c r="H248" s="17">
        <v>11311177.59</v>
      </c>
      <c r="I248" s="338">
        <f>Yhteenveto[[#This Row],[Laskennalliset kustannukset yhteensä]]-Yhteenveto[[#This Row],[Omarahoitusosuus, €]]</f>
        <v>2877604.0193930082</v>
      </c>
      <c r="J248" s="33">
        <f>Lisäosat!U249</f>
        <v>1298014.8064391478</v>
      </c>
      <c r="K248" s="34">
        <f>'Muut lis_väh'!P246</f>
        <v>-174903.89440448186</v>
      </c>
      <c r="L248" s="231">
        <f>Yhteenveto[[#This Row],[Valtionosuus omarahoitusosuuden jälkeen (välisumma)]]+Yhteenveto[[#This Row],[Lisäosat yhteensä]]+Yhteenveto[[#This Row],[Valtionosuuteen tehtävät vähennykset ja lisäykset, netto]]</f>
        <v>4000714.9314276744</v>
      </c>
      <c r="M248" s="34">
        <f>'Verotuloihin perust tasaus'!N253</f>
        <v>3382395.2958240081</v>
      </c>
      <c r="N248" s="302">
        <f>SUM(Yhteenveto[[#This Row],[Valtionosuus ennen verotuloihin perustuvaa valtionosuuden tasausta]]+Yhteenveto[[#This Row],[Verotuloihin perustuva valtionosuuden tasaus]])</f>
        <v>7383110.2272516824</v>
      </c>
      <c r="O248" s="241">
        <f>Verokorvaukset!H246</f>
        <v>1175694.261407427</v>
      </c>
      <c r="P248" s="371">
        <f>SUM(Yhteenveto[[#This Row],[Kunnan  peruspalvelujen valtionosuus ]:[Veroperustemuutoksista johtuvien veromenetysten korvaus]])</f>
        <v>8558804.4886591099</v>
      </c>
      <c r="Q248" s="34">
        <f>Kotikuntakorvaus!F250</f>
        <v>-23034.309999999983</v>
      </c>
      <c r="R248" s="340">
        <f>+Yhteenveto[[#This Row],[Kunnan  peruspalvelujen valtionosuus ]]+Yhteenveto[[#This Row],[Veroperustemuutoksista johtuvien veromenetysten korvaus]]+Yhteenveto[[#This Row],[Kotikuntakorvaus, netto]]</f>
        <v>8535770.1786591094</v>
      </c>
      <c r="S248" s="11"/>
      <c r="T248"/>
    </row>
    <row r="249" spans="1:20" ht="15" x14ac:dyDescent="0.25">
      <c r="A249" s="32">
        <v>778</v>
      </c>
      <c r="B249" s="13" t="s">
        <v>254</v>
      </c>
      <c r="C249" s="15">
        <v>6549</v>
      </c>
      <c r="D249" s="15">
        <f>Ikärakenne[[#This Row],[Laskennalliset kustannukset, IKÄRAKENNE yhteensä, €]]</f>
        <v>9432978.2599999998</v>
      </c>
      <c r="E249" s="15">
        <f>'Lask. kustannukset MUUT'!AD255</f>
        <v>2239784.086439678</v>
      </c>
      <c r="F249" s="231">
        <f>Yhteenveto[[#This Row],[Ikärakenne, laskennallinen kustannus]]+Yhteenveto[[#This Row],[Muut laskennalliset kustannukset ]]</f>
        <v>11672762.346439678</v>
      </c>
      <c r="G249" s="450">
        <v>1625.87</v>
      </c>
      <c r="H249" s="17">
        <v>10647822.629999999</v>
      </c>
      <c r="I249" s="338">
        <f>Yhteenveto[[#This Row],[Laskennalliset kustannukset yhteensä]]-Yhteenveto[[#This Row],[Omarahoitusosuus, €]]</f>
        <v>1024939.7164396793</v>
      </c>
      <c r="J249" s="33">
        <f>Lisäosat!U250</f>
        <v>416459.28491887683</v>
      </c>
      <c r="K249" s="34">
        <f>'Muut lis_väh'!P247</f>
        <v>-62502.420668061241</v>
      </c>
      <c r="L249" s="231">
        <f>Yhteenveto[[#This Row],[Valtionosuus omarahoitusosuuden jälkeen (välisumma)]]+Yhteenveto[[#This Row],[Lisäosat yhteensä]]+Yhteenveto[[#This Row],[Valtionosuuteen tehtävät vähennykset ja lisäykset, netto]]</f>
        <v>1378896.5806904947</v>
      </c>
      <c r="M249" s="34">
        <f>'Verotuloihin perust tasaus'!N254</f>
        <v>2814695.5160059622</v>
      </c>
      <c r="N249" s="302">
        <f>SUM(Yhteenveto[[#This Row],[Valtionosuus ennen verotuloihin perustuvaa valtionosuuden tasausta]]+Yhteenveto[[#This Row],[Verotuloihin perustuva valtionosuuden tasaus]])</f>
        <v>4193592.0966964569</v>
      </c>
      <c r="O249" s="241">
        <f>Verokorvaukset!H247</f>
        <v>969424.81611622032</v>
      </c>
      <c r="P249" s="371">
        <f>SUM(Yhteenveto[[#This Row],[Kunnan  peruspalvelujen valtionosuus ]:[Veroperustemuutoksista johtuvien veromenetysten korvaus]])</f>
        <v>5163016.9128126772</v>
      </c>
      <c r="Q249" s="34">
        <f>Kotikuntakorvaus!F251</f>
        <v>216256.73350000003</v>
      </c>
      <c r="R249" s="340">
        <f>+Yhteenveto[[#This Row],[Kunnan  peruspalvelujen valtionosuus ]]+Yhteenveto[[#This Row],[Veroperustemuutoksista johtuvien veromenetysten korvaus]]+Yhteenveto[[#This Row],[Kotikuntakorvaus, netto]]</f>
        <v>5379273.6463126773</v>
      </c>
      <c r="S249" s="11"/>
      <c r="T249"/>
    </row>
    <row r="250" spans="1:20" ht="15" x14ac:dyDescent="0.25">
      <c r="A250" s="32">
        <v>781</v>
      </c>
      <c r="B250" s="13" t="s">
        <v>255</v>
      </c>
      <c r="C250" s="15">
        <v>3367</v>
      </c>
      <c r="D250" s="15">
        <f>Ikärakenne[[#This Row],[Laskennalliset kustannukset, IKÄRAKENNE yhteensä, €]]</f>
        <v>3017400.82</v>
      </c>
      <c r="E250" s="15">
        <f>'Lask. kustannukset MUUT'!AD256</f>
        <v>1406723.7558825517</v>
      </c>
      <c r="F250" s="231">
        <f>Yhteenveto[[#This Row],[Ikärakenne, laskennallinen kustannus]]+Yhteenveto[[#This Row],[Muut laskennalliset kustannukset ]]</f>
        <v>4424124.5758825513</v>
      </c>
      <c r="G250" s="450">
        <v>1625.87</v>
      </c>
      <c r="H250" s="17">
        <v>5474304.29</v>
      </c>
      <c r="I250" s="338">
        <f>Yhteenveto[[#This Row],[Laskennalliset kustannukset yhteensä]]-Yhteenveto[[#This Row],[Omarahoitusosuus, €]]</f>
        <v>-1050179.7141174488</v>
      </c>
      <c r="J250" s="33">
        <f>Lisäosat!U251</f>
        <v>488171.01137777354</v>
      </c>
      <c r="K250" s="34">
        <f>'Muut lis_väh'!P248</f>
        <v>2896519.1849673712</v>
      </c>
      <c r="L250" s="231">
        <f>Yhteenveto[[#This Row],[Valtionosuus omarahoitusosuuden jälkeen (välisumma)]]+Yhteenveto[[#This Row],[Lisäosat yhteensä]]+Yhteenveto[[#This Row],[Valtionosuuteen tehtävät vähennykset ja lisäykset, netto]]</f>
        <v>2334510.4822276961</v>
      </c>
      <c r="M250" s="34">
        <f>'Verotuloihin perust tasaus'!N255</f>
        <v>839056.07535586797</v>
      </c>
      <c r="N250" s="302">
        <f>SUM(Yhteenveto[[#This Row],[Valtionosuus ennen verotuloihin perustuvaa valtionosuuden tasausta]]+Yhteenveto[[#This Row],[Verotuloihin perustuva valtionosuuden tasaus]])</f>
        <v>3173566.557583564</v>
      </c>
      <c r="O250" s="241">
        <f>Verokorvaukset!H248</f>
        <v>753245.04328083759</v>
      </c>
      <c r="P250" s="371">
        <f>SUM(Yhteenveto[[#This Row],[Kunnan  peruspalvelujen valtionosuus ]:[Veroperustemuutoksista johtuvien veromenetysten korvaus]])</f>
        <v>3926811.6008644016</v>
      </c>
      <c r="Q250" s="34">
        <f>Kotikuntakorvaus!F252</f>
        <v>7087.4800000000032</v>
      </c>
      <c r="R250" s="340">
        <f>+Yhteenveto[[#This Row],[Kunnan  peruspalvelujen valtionosuus ]]+Yhteenveto[[#This Row],[Veroperustemuutoksista johtuvien veromenetysten korvaus]]+Yhteenveto[[#This Row],[Kotikuntakorvaus, netto]]</f>
        <v>3933899.0808644015</v>
      </c>
      <c r="S250" s="11"/>
      <c r="T250"/>
    </row>
    <row r="251" spans="1:20" ht="15" x14ac:dyDescent="0.25">
      <c r="A251" s="32">
        <v>783</v>
      </c>
      <c r="B251" s="13" t="s">
        <v>256</v>
      </c>
      <c r="C251" s="15">
        <v>6221</v>
      </c>
      <c r="D251" s="15">
        <f>Ikärakenne[[#This Row],[Laskennalliset kustannukset, IKÄRAKENNE yhteensä, €]]</f>
        <v>8781392.6600000001</v>
      </c>
      <c r="E251" s="15">
        <f>'Lask. kustannukset MUUT'!AD257</f>
        <v>1912522.0027930792</v>
      </c>
      <c r="F251" s="231">
        <f>Yhteenveto[[#This Row],[Ikärakenne, laskennallinen kustannus]]+Yhteenveto[[#This Row],[Muut laskennalliset kustannukset ]]</f>
        <v>10693914.662793079</v>
      </c>
      <c r="G251" s="450">
        <v>1625.87</v>
      </c>
      <c r="H251" s="17">
        <v>10114537.27</v>
      </c>
      <c r="I251" s="338">
        <f>Yhteenveto[[#This Row],[Laskennalliset kustannukset yhteensä]]-Yhteenveto[[#This Row],[Omarahoitusosuus, €]]</f>
        <v>579377.39279307984</v>
      </c>
      <c r="J251" s="33">
        <f>Lisäosat!U252</f>
        <v>215598.4615721828</v>
      </c>
      <c r="K251" s="34">
        <f>'Muut lis_väh'!P249</f>
        <v>-676278.47891332116</v>
      </c>
      <c r="L251" s="231">
        <f>Yhteenveto[[#This Row],[Valtionosuus omarahoitusosuuden jälkeen (välisumma)]]+Yhteenveto[[#This Row],[Lisäosat yhteensä]]+Yhteenveto[[#This Row],[Valtionosuuteen tehtävät vähennykset ja lisäykset, netto]]</f>
        <v>118697.37545194151</v>
      </c>
      <c r="M251" s="34">
        <f>'Verotuloihin perust tasaus'!N256</f>
        <v>1178224.3632371286</v>
      </c>
      <c r="N251" s="302">
        <f>SUM(Yhteenveto[[#This Row],[Valtionosuus ennen verotuloihin perustuvaa valtionosuuden tasausta]]+Yhteenveto[[#This Row],[Verotuloihin perustuva valtionosuuden tasaus]])</f>
        <v>1296921.7386890701</v>
      </c>
      <c r="O251" s="241">
        <f>Verokorvaukset!H249</f>
        <v>909647.77749398514</v>
      </c>
      <c r="P251" s="371">
        <f>SUM(Yhteenveto[[#This Row],[Kunnan  peruspalvelujen valtionosuus ]:[Veroperustemuutoksista johtuvien veromenetysten korvaus]])</f>
        <v>2206569.516183055</v>
      </c>
      <c r="Q251" s="34">
        <f>Kotikuntakorvaus!F253</f>
        <v>-92225.833500000022</v>
      </c>
      <c r="R251" s="340">
        <f>+Yhteenveto[[#This Row],[Kunnan  peruspalvelujen valtionosuus ]]+Yhteenveto[[#This Row],[Veroperustemuutoksista johtuvien veromenetysten korvaus]]+Yhteenveto[[#This Row],[Kotikuntakorvaus, netto]]</f>
        <v>2114343.6826830548</v>
      </c>
      <c r="S251" s="11"/>
      <c r="T251"/>
    </row>
    <row r="252" spans="1:20" ht="15" x14ac:dyDescent="0.25">
      <c r="A252" s="32">
        <v>785</v>
      </c>
      <c r="B252" s="13" t="s">
        <v>257</v>
      </c>
      <c r="C252" s="15">
        <v>2544</v>
      </c>
      <c r="D252" s="15">
        <f>Ikärakenne[[#This Row],[Laskennalliset kustannukset, IKÄRAKENNE yhteensä, €]]</f>
        <v>3243268.06</v>
      </c>
      <c r="E252" s="15">
        <f>'Lask. kustannukset MUUT'!AD258</f>
        <v>1765763.5330591523</v>
      </c>
      <c r="F252" s="231">
        <f>Yhteenveto[[#This Row],[Ikärakenne, laskennallinen kustannus]]+Yhteenveto[[#This Row],[Muut laskennalliset kustannukset ]]</f>
        <v>5009031.5930591524</v>
      </c>
      <c r="G252" s="450">
        <v>1625.87</v>
      </c>
      <c r="H252" s="17">
        <v>4136213.28</v>
      </c>
      <c r="I252" s="338">
        <f>Yhteenveto[[#This Row],[Laskennalliset kustannukset yhteensä]]-Yhteenveto[[#This Row],[Omarahoitusosuus, €]]</f>
        <v>872818.31305915257</v>
      </c>
      <c r="J252" s="33">
        <f>Lisäosat!U253</f>
        <v>983170.48523382761</v>
      </c>
      <c r="K252" s="34">
        <f>'Muut lis_väh'!P250</f>
        <v>2024545.4871104155</v>
      </c>
      <c r="L252" s="231">
        <f>Yhteenveto[[#This Row],[Valtionosuus omarahoitusosuuden jälkeen (välisumma)]]+Yhteenveto[[#This Row],[Lisäosat yhteensä]]+Yhteenveto[[#This Row],[Valtionosuuteen tehtävät vähennykset ja lisäykset, netto]]</f>
        <v>3880534.2854033955</v>
      </c>
      <c r="M252" s="34">
        <f>'Verotuloihin perust tasaus'!N257</f>
        <v>1285950.1651481481</v>
      </c>
      <c r="N252" s="302">
        <f>SUM(Yhteenveto[[#This Row],[Valtionosuus ennen verotuloihin perustuvaa valtionosuuden tasausta]]+Yhteenveto[[#This Row],[Verotuloihin perustuva valtionosuuden tasaus]])</f>
        <v>5166484.4505515434</v>
      </c>
      <c r="O252" s="241">
        <f>Verokorvaukset!H250</f>
        <v>569085.51958485763</v>
      </c>
      <c r="P252" s="371">
        <f>SUM(Yhteenveto[[#This Row],[Kunnan  peruspalvelujen valtionosuus ]:[Veroperustemuutoksista johtuvien veromenetysten korvaus]])</f>
        <v>5735569.9701364012</v>
      </c>
      <c r="Q252" s="34">
        <f>Kotikuntakorvaus!F254</f>
        <v>-55016.563499999989</v>
      </c>
      <c r="R252" s="340">
        <f>+Yhteenveto[[#This Row],[Kunnan  peruspalvelujen valtionosuus ]]+Yhteenveto[[#This Row],[Veroperustemuutoksista johtuvien veromenetysten korvaus]]+Yhteenveto[[#This Row],[Kotikuntakorvaus, netto]]</f>
        <v>5680553.4066364011</v>
      </c>
      <c r="S252" s="11"/>
      <c r="T252"/>
    </row>
    <row r="253" spans="1:20" ht="15" x14ac:dyDescent="0.25">
      <c r="A253" s="32">
        <v>790</v>
      </c>
      <c r="B253" s="13" t="s">
        <v>258</v>
      </c>
      <c r="C253" s="15">
        <v>23332</v>
      </c>
      <c r="D253" s="15">
        <f>Ikärakenne[[#This Row],[Laskennalliset kustannukset, IKÄRAKENNE yhteensä, €]]</f>
        <v>35266871.099999994</v>
      </c>
      <c r="E253" s="15">
        <f>'Lask. kustannukset MUUT'!AD259</f>
        <v>6324051.677873048</v>
      </c>
      <c r="F253" s="231">
        <f>Yhteenveto[[#This Row],[Ikärakenne, laskennallinen kustannus]]+Yhteenveto[[#This Row],[Muut laskennalliset kustannukset ]]</f>
        <v>41590922.777873039</v>
      </c>
      <c r="G253" s="450">
        <v>1625.87</v>
      </c>
      <c r="H253" s="17">
        <v>37934798.839999996</v>
      </c>
      <c r="I253" s="338">
        <f>Yhteenveto[[#This Row],[Laskennalliset kustannukset yhteensä]]-Yhteenveto[[#This Row],[Omarahoitusosuus, €]]</f>
        <v>3656123.9378730431</v>
      </c>
      <c r="J253" s="33">
        <f>Lisäosat!U254</f>
        <v>771024.58605490928</v>
      </c>
      <c r="K253" s="34">
        <f>'Muut lis_väh'!P251</f>
        <v>-106340.08906247211</v>
      </c>
      <c r="L253" s="231">
        <f>Yhteenveto[[#This Row],[Valtionosuus omarahoitusosuuden jälkeen (välisumma)]]+Yhteenveto[[#This Row],[Lisäosat yhteensä]]+Yhteenveto[[#This Row],[Valtionosuuteen tehtävät vähennykset ja lisäykset, netto]]</f>
        <v>4320808.4348654803</v>
      </c>
      <c r="M253" s="34">
        <f>'Verotuloihin perust tasaus'!N258</f>
        <v>9434340.5082860161</v>
      </c>
      <c r="N253" s="302">
        <f>SUM(Yhteenveto[[#This Row],[Valtionosuus ennen verotuloihin perustuvaa valtionosuuden tasausta]]+Yhteenveto[[#This Row],[Verotuloihin perustuva valtionosuuden tasaus]])</f>
        <v>13755148.943151496</v>
      </c>
      <c r="O253" s="241">
        <f>Verokorvaukset!H251</f>
        <v>3158369.8352731997</v>
      </c>
      <c r="P253" s="371">
        <f>SUM(Yhteenveto[[#This Row],[Kunnan  peruspalvelujen valtionosuus ]:[Veroperustemuutoksista johtuvien veromenetysten korvaus]])</f>
        <v>16913518.778424695</v>
      </c>
      <c r="Q253" s="34">
        <f>Kotikuntakorvaus!F255</f>
        <v>492934.23399999965</v>
      </c>
      <c r="R253" s="340">
        <f>+Yhteenveto[[#This Row],[Kunnan  peruspalvelujen valtionosuus ]]+Yhteenveto[[#This Row],[Veroperustemuutoksista johtuvien veromenetysten korvaus]]+Yhteenveto[[#This Row],[Kotikuntakorvaus, netto]]</f>
        <v>17406453.012424696</v>
      </c>
      <c r="S253" s="11"/>
      <c r="T253"/>
    </row>
    <row r="254" spans="1:20" ht="15" x14ac:dyDescent="0.25">
      <c r="A254" s="32">
        <v>791</v>
      </c>
      <c r="B254" s="13" t="s">
        <v>259</v>
      </c>
      <c r="C254" s="15">
        <v>4861</v>
      </c>
      <c r="D254" s="15">
        <f>Ikärakenne[[#This Row],[Laskennalliset kustannukset, IKÄRAKENNE yhteensä, €]]</f>
        <v>8041661.5800000001</v>
      </c>
      <c r="E254" s="15">
        <f>'Lask. kustannukset MUUT'!AD260</f>
        <v>2762187.3357145083</v>
      </c>
      <c r="F254" s="231">
        <f>Yhteenveto[[#This Row],[Ikärakenne, laskennallinen kustannus]]+Yhteenveto[[#This Row],[Muut laskennalliset kustannukset ]]</f>
        <v>10803848.915714508</v>
      </c>
      <c r="G254" s="450">
        <v>1625.87</v>
      </c>
      <c r="H254" s="17">
        <v>7903354.0699999994</v>
      </c>
      <c r="I254" s="338">
        <f>Yhteenveto[[#This Row],[Laskennalliset kustannukset yhteensä]]-Yhteenveto[[#This Row],[Omarahoitusosuus, €]]</f>
        <v>2900494.8457145086</v>
      </c>
      <c r="J254" s="33">
        <f>Lisäosat!U255</f>
        <v>892229.42539296474</v>
      </c>
      <c r="K254" s="34">
        <f>'Muut lis_väh'!P252</f>
        <v>82135.943088205415</v>
      </c>
      <c r="L254" s="231">
        <f>Yhteenveto[[#This Row],[Valtionosuus omarahoitusosuuden jälkeen (välisumma)]]+Yhteenveto[[#This Row],[Lisäosat yhteensä]]+Yhteenveto[[#This Row],[Valtionosuuteen tehtävät vähennykset ja lisäykset, netto]]</f>
        <v>3874860.2141956789</v>
      </c>
      <c r="M254" s="34">
        <f>'Verotuloihin perust tasaus'!N259</f>
        <v>3089356.4129193504</v>
      </c>
      <c r="N254" s="302">
        <f>SUM(Yhteenveto[[#This Row],[Valtionosuus ennen verotuloihin perustuvaa valtionosuuden tasausta]]+Yhteenveto[[#This Row],[Verotuloihin perustuva valtionosuuden tasaus]])</f>
        <v>6964216.6271150298</v>
      </c>
      <c r="O254" s="241">
        <f>Verokorvaukset!H252</f>
        <v>1066582.2391782957</v>
      </c>
      <c r="P254" s="371">
        <f>SUM(Yhteenveto[[#This Row],[Kunnan  peruspalvelujen valtionosuus ]:[Veroperustemuutoksista johtuvien veromenetysten korvaus]])</f>
        <v>8030798.866293326</v>
      </c>
      <c r="Q254" s="34">
        <f>Kotikuntakorvaus!F256</f>
        <v>-63964.506999999983</v>
      </c>
      <c r="R254" s="340">
        <f>+Yhteenveto[[#This Row],[Kunnan  peruspalvelujen valtionosuus ]]+Yhteenveto[[#This Row],[Veroperustemuutoksista johtuvien veromenetysten korvaus]]+Yhteenveto[[#This Row],[Kotikuntakorvaus, netto]]</f>
        <v>7966834.3592933258</v>
      </c>
      <c r="S254" s="11"/>
      <c r="T254"/>
    </row>
    <row r="255" spans="1:20" ht="15" x14ac:dyDescent="0.25">
      <c r="A255" s="32">
        <v>831</v>
      </c>
      <c r="B255" s="13" t="s">
        <v>260</v>
      </c>
      <c r="C255" s="15">
        <v>4574</v>
      </c>
      <c r="D255" s="15">
        <f>Ikärakenne[[#This Row],[Laskennalliset kustannukset, IKÄRAKENNE yhteensä, €]]</f>
        <v>7602467.5900000008</v>
      </c>
      <c r="E255" s="15">
        <f>'Lask. kustannukset MUUT'!AD261</f>
        <v>2272278.0372398053</v>
      </c>
      <c r="F255" s="231">
        <f>Yhteenveto[[#This Row],[Ikärakenne, laskennallinen kustannus]]+Yhteenveto[[#This Row],[Muut laskennalliset kustannukset ]]</f>
        <v>9874745.6272398066</v>
      </c>
      <c r="G255" s="450">
        <v>1625.87</v>
      </c>
      <c r="H255" s="17">
        <v>7436729.3799999999</v>
      </c>
      <c r="I255" s="338">
        <f>Yhteenveto[[#This Row],[Laskennalliset kustannukset yhteensä]]-Yhteenveto[[#This Row],[Omarahoitusosuus, €]]</f>
        <v>2438016.2472398067</v>
      </c>
      <c r="J255" s="33">
        <f>Lisäosat!U256</f>
        <v>135977.22869678919</v>
      </c>
      <c r="K255" s="34">
        <f>'Muut lis_väh'!P253</f>
        <v>-381202.14813883184</v>
      </c>
      <c r="L255" s="231">
        <f>Yhteenveto[[#This Row],[Valtionosuus omarahoitusosuuden jälkeen (välisumma)]]+Yhteenveto[[#This Row],[Lisäosat yhteensä]]+Yhteenveto[[#This Row],[Valtionosuuteen tehtävät vähennykset ja lisäykset, netto]]</f>
        <v>2192791.327797764</v>
      </c>
      <c r="M255" s="34">
        <f>'Verotuloihin perust tasaus'!N260</f>
        <v>642447.1411036409</v>
      </c>
      <c r="N255" s="302">
        <f>SUM(Yhteenveto[[#This Row],[Valtionosuus ennen verotuloihin perustuvaa valtionosuuden tasausta]]+Yhteenveto[[#This Row],[Verotuloihin perustuva valtionosuuden tasaus]])</f>
        <v>2835238.4689014051</v>
      </c>
      <c r="O255" s="241">
        <f>Verokorvaukset!H253</f>
        <v>442278.67476599518</v>
      </c>
      <c r="P255" s="371">
        <f>SUM(Yhteenveto[[#This Row],[Kunnan  peruspalvelujen valtionosuus ]:[Veroperustemuutoksista johtuvien veromenetysten korvaus]])</f>
        <v>3277517.1436674003</v>
      </c>
      <c r="Q255" s="34">
        <f>Kotikuntakorvaus!F257</f>
        <v>-154152.69000000003</v>
      </c>
      <c r="R255" s="340">
        <f>+Yhteenveto[[#This Row],[Kunnan  peruspalvelujen valtionosuus ]]+Yhteenveto[[#This Row],[Veroperustemuutoksista johtuvien veromenetysten korvaus]]+Yhteenveto[[#This Row],[Kotikuntakorvaus, netto]]</f>
        <v>3123364.4536674004</v>
      </c>
      <c r="S255" s="11"/>
      <c r="T255"/>
    </row>
    <row r="256" spans="1:20" ht="15" x14ac:dyDescent="0.25">
      <c r="A256" s="32">
        <v>832</v>
      </c>
      <c r="B256" s="13" t="s">
        <v>261</v>
      </c>
      <c r="C256" s="15">
        <v>3555</v>
      </c>
      <c r="D256" s="15">
        <f>Ikärakenne[[#This Row],[Laskennalliset kustannukset, IKÄRAKENNE yhteensä, €]]</f>
        <v>5547829.5300000003</v>
      </c>
      <c r="E256" s="15">
        <f>'Lask. kustannukset MUUT'!AD262</f>
        <v>2988671.5768336924</v>
      </c>
      <c r="F256" s="231">
        <f>Yhteenveto[[#This Row],[Ikärakenne, laskennallinen kustannus]]+Yhteenveto[[#This Row],[Muut laskennalliset kustannukset ]]</f>
        <v>8536501.1068336926</v>
      </c>
      <c r="G256" s="450">
        <v>1625.87</v>
      </c>
      <c r="H256" s="17">
        <v>5779967.8499999996</v>
      </c>
      <c r="I256" s="338">
        <f>Yhteenveto[[#This Row],[Laskennalliset kustannukset yhteensä]]-Yhteenveto[[#This Row],[Omarahoitusosuus, €]]</f>
        <v>2756533.256833693</v>
      </c>
      <c r="J256" s="33">
        <f>Lisäosat!U257</f>
        <v>1397338.7907375437</v>
      </c>
      <c r="K256" s="34">
        <f>'Muut lis_väh'!P254</f>
        <v>2084778.6269219946</v>
      </c>
      <c r="L256" s="231">
        <f>Yhteenveto[[#This Row],[Valtionosuus omarahoitusosuuden jälkeen (välisumma)]]+Yhteenveto[[#This Row],[Lisäosat yhteensä]]+Yhteenveto[[#This Row],[Valtionosuuteen tehtävät vähennykset ja lisäykset, netto]]</f>
        <v>6238650.6744932309</v>
      </c>
      <c r="M256" s="34">
        <f>'Verotuloihin perust tasaus'!N261</f>
        <v>2154100.2120759217</v>
      </c>
      <c r="N256" s="302">
        <f>SUM(Yhteenveto[[#This Row],[Valtionosuus ennen verotuloihin perustuvaa valtionosuuden tasausta]]+Yhteenveto[[#This Row],[Verotuloihin perustuva valtionosuuden tasaus]])</f>
        <v>8392750.8865691535</v>
      </c>
      <c r="O256" s="241">
        <f>Verokorvaukset!H254</f>
        <v>608246.18444874231</v>
      </c>
      <c r="P256" s="371">
        <f>SUM(Yhteenveto[[#This Row],[Kunnan  peruspalvelujen valtionosuus ]:[Veroperustemuutoksista johtuvien veromenetysten korvaus]])</f>
        <v>9000997.0710178949</v>
      </c>
      <c r="Q256" s="34">
        <f>Kotikuntakorvaus!F258</f>
        <v>28349.919999999998</v>
      </c>
      <c r="R256" s="340">
        <f>+Yhteenveto[[#This Row],[Kunnan  peruspalvelujen valtionosuus ]]+Yhteenveto[[#This Row],[Veroperustemuutoksista johtuvien veromenetysten korvaus]]+Yhteenveto[[#This Row],[Kotikuntakorvaus, netto]]</f>
        <v>9029346.9910178948</v>
      </c>
      <c r="S256" s="11"/>
      <c r="T256"/>
    </row>
    <row r="257" spans="1:20" ht="15" x14ac:dyDescent="0.25">
      <c r="A257" s="32">
        <v>833</v>
      </c>
      <c r="B257" s="13" t="s">
        <v>262</v>
      </c>
      <c r="C257" s="15">
        <v>1707</v>
      </c>
      <c r="D257" s="15">
        <f>Ikärakenne[[#This Row],[Laskennalliset kustannukset, IKÄRAKENNE yhteensä, €]]</f>
        <v>2432520.2799999998</v>
      </c>
      <c r="E257" s="15">
        <f>'Lask. kustannukset MUUT'!AD263</f>
        <v>779641.55044304358</v>
      </c>
      <c r="F257" s="231">
        <f>Yhteenveto[[#This Row],[Ikärakenne, laskennallinen kustannus]]+Yhteenveto[[#This Row],[Muut laskennalliset kustannukset ]]</f>
        <v>3212161.8304430433</v>
      </c>
      <c r="G257" s="450">
        <v>1625.87</v>
      </c>
      <c r="H257" s="17">
        <v>2775360.09</v>
      </c>
      <c r="I257" s="338">
        <f>Yhteenveto[[#This Row],[Laskennalliset kustannukset yhteensä]]-Yhteenveto[[#This Row],[Omarahoitusosuus, €]]</f>
        <v>436801.74044304341</v>
      </c>
      <c r="J257" s="33">
        <f>Lisäosat!U258</f>
        <v>103533.74062190538</v>
      </c>
      <c r="K257" s="34">
        <f>'Muut lis_väh'!P255</f>
        <v>739527.38237988518</v>
      </c>
      <c r="L257" s="231">
        <f>Yhteenveto[[#This Row],[Valtionosuus omarahoitusosuuden jälkeen (välisumma)]]+Yhteenveto[[#This Row],[Lisäosat yhteensä]]+Yhteenveto[[#This Row],[Valtionosuuteen tehtävät vähennykset ja lisäykset, netto]]</f>
        <v>1279862.863444834</v>
      </c>
      <c r="M257" s="34">
        <f>'Verotuloihin perust tasaus'!N262</f>
        <v>324024.07003446092</v>
      </c>
      <c r="N257" s="302">
        <f>SUM(Yhteenveto[[#This Row],[Valtionosuus ennen verotuloihin perustuvaa valtionosuuden tasausta]]+Yhteenveto[[#This Row],[Verotuloihin perustuva valtionosuuden tasaus]])</f>
        <v>1603886.9334792949</v>
      </c>
      <c r="O257" s="241">
        <f>Verokorvaukset!H255</f>
        <v>283888.36971904984</v>
      </c>
      <c r="P257" s="371">
        <f>SUM(Yhteenveto[[#This Row],[Kunnan  peruspalvelujen valtionosuus ]:[Veroperustemuutoksista johtuvien veromenetysten korvaus]])</f>
        <v>1887775.3031983448</v>
      </c>
      <c r="Q257" s="34">
        <f>Kotikuntakorvaus!F259</f>
        <v>276411.71999999997</v>
      </c>
      <c r="R257" s="340">
        <f>+Yhteenveto[[#This Row],[Kunnan  peruspalvelujen valtionosuus ]]+Yhteenveto[[#This Row],[Veroperustemuutoksista johtuvien veromenetysten korvaus]]+Yhteenveto[[#This Row],[Kotikuntakorvaus, netto]]</f>
        <v>2164187.0231983447</v>
      </c>
      <c r="S257" s="11"/>
      <c r="T257"/>
    </row>
    <row r="258" spans="1:20" ht="15" x14ac:dyDescent="0.25">
      <c r="A258" s="32">
        <v>834</v>
      </c>
      <c r="B258" s="13" t="s">
        <v>263</v>
      </c>
      <c r="C258" s="15">
        <v>5777</v>
      </c>
      <c r="D258" s="15">
        <f>Ikärakenne[[#This Row],[Laskennalliset kustannukset, IKÄRAKENNE yhteensä, €]]</f>
        <v>8849644.5499999989</v>
      </c>
      <c r="E258" s="15">
        <f>'Lask. kustannukset MUUT'!AD264</f>
        <v>1635798.1972601607</v>
      </c>
      <c r="F258" s="231">
        <f>Yhteenveto[[#This Row],[Ikärakenne, laskennallinen kustannus]]+Yhteenveto[[#This Row],[Muut laskennalliset kustannukset ]]</f>
        <v>10485442.747260159</v>
      </c>
      <c r="G258" s="450">
        <v>1625.87</v>
      </c>
      <c r="H258" s="17">
        <v>9392650.9900000002</v>
      </c>
      <c r="I258" s="338">
        <f>Yhteenveto[[#This Row],[Laskennalliset kustannukset yhteensä]]-Yhteenveto[[#This Row],[Omarahoitusosuus, €]]</f>
        <v>1092791.7572601587</v>
      </c>
      <c r="J258" s="33">
        <f>Lisäosat!U259</f>
        <v>169833.49998462349</v>
      </c>
      <c r="K258" s="34">
        <f>'Muut lis_väh'!P256</f>
        <v>1710947.9559518765</v>
      </c>
      <c r="L258" s="231">
        <f>Yhteenveto[[#This Row],[Valtionosuus omarahoitusosuuden jälkeen (välisumma)]]+Yhteenveto[[#This Row],[Lisäosat yhteensä]]+Yhteenveto[[#This Row],[Valtionosuuteen tehtävät vähennykset ja lisäykset, netto]]</f>
        <v>2973573.2131966585</v>
      </c>
      <c r="M258" s="34">
        <f>'Verotuloihin perust tasaus'!N263</f>
        <v>1928563.7792645115</v>
      </c>
      <c r="N258" s="302">
        <f>SUM(Yhteenveto[[#This Row],[Valtionosuus ennen verotuloihin perustuvaa valtionosuuden tasausta]]+Yhteenveto[[#This Row],[Verotuloihin perustuva valtionosuuden tasaus]])</f>
        <v>4902136.9924611701</v>
      </c>
      <c r="O258" s="241">
        <f>Verokorvaukset!H256</f>
        <v>799743.49061470327</v>
      </c>
      <c r="P258" s="371">
        <f>SUM(Yhteenveto[[#This Row],[Kunnan  peruspalvelujen valtionosuus ]:[Veroperustemuutoksista johtuvien veromenetysten korvaus]])</f>
        <v>5701880.483075873</v>
      </c>
      <c r="Q258" s="34">
        <f>Kotikuntakorvaus!F260</f>
        <v>-281815.92350000003</v>
      </c>
      <c r="R258" s="340">
        <f>+Yhteenveto[[#This Row],[Kunnan  peruspalvelujen valtionosuus ]]+Yhteenveto[[#This Row],[Veroperustemuutoksista johtuvien veromenetysten korvaus]]+Yhteenveto[[#This Row],[Kotikuntakorvaus, netto]]</f>
        <v>5420064.5595758725</v>
      </c>
      <c r="S258" s="11"/>
      <c r="T258"/>
    </row>
    <row r="259" spans="1:20" ht="15" x14ac:dyDescent="0.25">
      <c r="A259" s="32">
        <v>837</v>
      </c>
      <c r="B259" s="13" t="s">
        <v>264</v>
      </c>
      <c r="C259" s="15">
        <v>263337</v>
      </c>
      <c r="D259" s="15">
        <f>Ikärakenne[[#This Row],[Laskennalliset kustannukset, IKÄRAKENNE yhteensä, €]]</f>
        <v>383121406.31999999</v>
      </c>
      <c r="E259" s="15">
        <f>'Lask. kustannukset MUUT'!AD265</f>
        <v>120277087.70288974</v>
      </c>
      <c r="F259" s="231">
        <f>Yhteenveto[[#This Row],[Ikärakenne, laskennallinen kustannus]]+Yhteenveto[[#This Row],[Muut laskennalliset kustannukset ]]</f>
        <v>503398494.02288973</v>
      </c>
      <c r="G259" s="450">
        <v>1625.87</v>
      </c>
      <c r="H259" s="17">
        <v>428151728.19</v>
      </c>
      <c r="I259" s="338">
        <f>Yhteenveto[[#This Row],[Laskennalliset kustannukset yhteensä]]-Yhteenveto[[#This Row],[Omarahoitusosuus, €]]</f>
        <v>75246765.832889736</v>
      </c>
      <c r="J259" s="33">
        <f>Lisäosat!U260</f>
        <v>15928358.608663879</v>
      </c>
      <c r="K259" s="34">
        <f>'Muut lis_väh'!P257</f>
        <v>-74503271.808407933</v>
      </c>
      <c r="L259" s="231">
        <f>Yhteenveto[[#This Row],[Valtionosuus omarahoitusosuuden jälkeen (välisumma)]]+Yhteenveto[[#This Row],[Lisäosat yhteensä]]+Yhteenveto[[#This Row],[Valtionosuuteen tehtävät vähennykset ja lisäykset, netto]]</f>
        <v>16671852.63314569</v>
      </c>
      <c r="M259" s="34">
        <f>'Verotuloihin perust tasaus'!N264</f>
        <v>10014182.540065922</v>
      </c>
      <c r="N259" s="302">
        <f>SUM(Yhteenveto[[#This Row],[Valtionosuus ennen verotuloihin perustuvaa valtionosuuden tasausta]]+Yhteenveto[[#This Row],[Verotuloihin perustuva valtionosuuden tasaus]])</f>
        <v>26686035.173211612</v>
      </c>
      <c r="O259" s="241">
        <f>Verokorvaukset!H257</f>
        <v>29209475.697622173</v>
      </c>
      <c r="P259" s="371">
        <f>SUM(Yhteenveto[[#This Row],[Kunnan  peruspalvelujen valtionosuus ]:[Veroperustemuutoksista johtuvien veromenetysten korvaus]])</f>
        <v>55895510.870833784</v>
      </c>
      <c r="Q259" s="34">
        <f>Kotikuntakorvaus!F261</f>
        <v>-15441829.331300005</v>
      </c>
      <c r="R259" s="340">
        <f>+Yhteenveto[[#This Row],[Kunnan  peruspalvelujen valtionosuus ]]+Yhteenveto[[#This Row],[Veroperustemuutoksista johtuvien veromenetysten korvaus]]+Yhteenveto[[#This Row],[Kotikuntakorvaus, netto]]</f>
        <v>40453681.539533779</v>
      </c>
      <c r="S259" s="11"/>
      <c r="T259"/>
    </row>
    <row r="260" spans="1:20" ht="15" x14ac:dyDescent="0.25">
      <c r="A260" s="32">
        <v>844</v>
      </c>
      <c r="B260" s="13" t="s">
        <v>265</v>
      </c>
      <c r="C260" s="15">
        <v>1388</v>
      </c>
      <c r="D260" s="15">
        <f>Ikärakenne[[#This Row],[Laskennalliset kustannukset, IKÄRAKENNE yhteensä, €]]</f>
        <v>1660355</v>
      </c>
      <c r="E260" s="15">
        <f>'Lask. kustannukset MUUT'!AD266</f>
        <v>648987.17271719233</v>
      </c>
      <c r="F260" s="231">
        <f>Yhteenveto[[#This Row],[Ikärakenne, laskennallinen kustannus]]+Yhteenveto[[#This Row],[Muut laskennalliset kustannukset ]]</f>
        <v>2309342.1727171922</v>
      </c>
      <c r="G260" s="450">
        <v>1625.87</v>
      </c>
      <c r="H260" s="17">
        <v>2256707.56</v>
      </c>
      <c r="I260" s="338">
        <f>Yhteenveto[[#This Row],[Laskennalliset kustannukset yhteensä]]-Yhteenveto[[#This Row],[Omarahoitusosuus, €]]</f>
        <v>52634.612717192154</v>
      </c>
      <c r="J260" s="33">
        <f>Lisäosat!U261</f>
        <v>252241.14302528149</v>
      </c>
      <c r="K260" s="34">
        <f>'Muut lis_väh'!P258</f>
        <v>44726.110095955388</v>
      </c>
      <c r="L260" s="231">
        <f>Yhteenveto[[#This Row],[Valtionosuus omarahoitusosuuden jälkeen (välisumma)]]+Yhteenveto[[#This Row],[Lisäosat yhteensä]]+Yhteenveto[[#This Row],[Valtionosuuteen tehtävät vähennykset ja lisäykset, netto]]</f>
        <v>349601.86583842902</v>
      </c>
      <c r="M260" s="34">
        <f>'Verotuloihin perust tasaus'!N265</f>
        <v>672297.02230022964</v>
      </c>
      <c r="N260" s="302">
        <f>SUM(Yhteenveto[[#This Row],[Valtionosuus ennen verotuloihin perustuvaa valtionosuuden tasausta]]+Yhteenveto[[#This Row],[Verotuloihin perustuva valtionosuuden tasaus]])</f>
        <v>1021898.8881386586</v>
      </c>
      <c r="O260" s="241">
        <f>Verokorvaukset!H258</f>
        <v>291707.24437397352</v>
      </c>
      <c r="P260" s="371">
        <f>SUM(Yhteenveto[[#This Row],[Kunnan  peruspalvelujen valtionosuus ]:[Veroperustemuutoksista johtuvien veromenetysten korvaus]])</f>
        <v>1313606.1325126321</v>
      </c>
      <c r="Q260" s="34">
        <f>Kotikuntakorvaus!F262</f>
        <v>-120487.16000000003</v>
      </c>
      <c r="R260" s="340">
        <f>+Yhteenveto[[#This Row],[Kunnan  peruspalvelujen valtionosuus ]]+Yhteenveto[[#This Row],[Veroperustemuutoksista johtuvien veromenetysten korvaus]]+Yhteenveto[[#This Row],[Kotikuntakorvaus, netto]]</f>
        <v>1193118.9725126321</v>
      </c>
      <c r="S260" s="11"/>
      <c r="T260"/>
    </row>
    <row r="261" spans="1:20" ht="15" x14ac:dyDescent="0.25">
      <c r="A261" s="32">
        <v>845</v>
      </c>
      <c r="B261" s="13" t="s">
        <v>266</v>
      </c>
      <c r="C261" s="15">
        <v>2837</v>
      </c>
      <c r="D261" s="15">
        <f>Ikärakenne[[#This Row],[Laskennalliset kustannukset, IKÄRAKENNE yhteensä, €]]</f>
        <v>4905485.7399999993</v>
      </c>
      <c r="E261" s="15">
        <f>'Lask. kustannukset MUUT'!AD267</f>
        <v>1972068.9426698275</v>
      </c>
      <c r="F261" s="231">
        <f>Yhteenveto[[#This Row],[Ikärakenne, laskennallinen kustannus]]+Yhteenveto[[#This Row],[Muut laskennalliset kustannukset ]]</f>
        <v>6877554.6826698268</v>
      </c>
      <c r="G261" s="450">
        <v>1625.87</v>
      </c>
      <c r="H261" s="17">
        <v>4612593.1899999995</v>
      </c>
      <c r="I261" s="338">
        <f>Yhteenveto[[#This Row],[Laskennalliset kustannukset yhteensä]]-Yhteenveto[[#This Row],[Omarahoitusosuus, €]]</f>
        <v>2264961.4926698273</v>
      </c>
      <c r="J261" s="33">
        <f>Lisäosat!U262</f>
        <v>482946.78733219393</v>
      </c>
      <c r="K261" s="34">
        <f>'Muut lis_väh'!P259</f>
        <v>-109193.14075354177</v>
      </c>
      <c r="L261" s="231">
        <f>Yhteenveto[[#This Row],[Valtionosuus omarahoitusosuuden jälkeen (välisumma)]]+Yhteenveto[[#This Row],[Lisäosat yhteensä]]+Yhteenveto[[#This Row],[Valtionosuuteen tehtävät vähennykset ja lisäykset, netto]]</f>
        <v>2638715.1392484796</v>
      </c>
      <c r="M261" s="34">
        <f>'Verotuloihin perust tasaus'!N266</f>
        <v>1197045.3429464377</v>
      </c>
      <c r="N261" s="302">
        <f>SUM(Yhteenveto[[#This Row],[Valtionosuus ennen verotuloihin perustuvaa valtionosuuden tasausta]]+Yhteenveto[[#This Row],[Verotuloihin perustuva valtionosuuden tasaus]])</f>
        <v>3835760.4821949173</v>
      </c>
      <c r="O261" s="241">
        <f>Verokorvaukset!H259</f>
        <v>512456.04151767428</v>
      </c>
      <c r="P261" s="371">
        <f>SUM(Yhteenveto[[#This Row],[Kunnan  peruspalvelujen valtionosuus ]:[Veroperustemuutoksista johtuvien veromenetysten korvaus]])</f>
        <v>4348216.5237125913</v>
      </c>
      <c r="Q261" s="34">
        <f>Kotikuntakorvaus!F263</f>
        <v>26578.049999999996</v>
      </c>
      <c r="R261" s="340">
        <f>+Yhteenveto[[#This Row],[Kunnan  peruspalvelujen valtionosuus ]]+Yhteenveto[[#This Row],[Veroperustemuutoksista johtuvien veromenetysten korvaus]]+Yhteenveto[[#This Row],[Kotikuntakorvaus, netto]]</f>
        <v>4374794.5737125911</v>
      </c>
      <c r="S261" s="11"/>
      <c r="T261"/>
    </row>
    <row r="262" spans="1:20" ht="15" x14ac:dyDescent="0.25">
      <c r="A262" s="32">
        <v>846</v>
      </c>
      <c r="B262" s="13" t="s">
        <v>267</v>
      </c>
      <c r="C262" s="15">
        <v>4574</v>
      </c>
      <c r="D262" s="15">
        <f>Ikärakenne[[#This Row],[Laskennalliset kustannukset, IKÄRAKENNE yhteensä, €]]</f>
        <v>7052032.3199999994</v>
      </c>
      <c r="E262" s="15">
        <f>'Lask. kustannukset MUUT'!AD268</f>
        <v>1382010.7565669122</v>
      </c>
      <c r="F262" s="231">
        <f>Yhteenveto[[#This Row],[Ikärakenne, laskennallinen kustannus]]+Yhteenveto[[#This Row],[Muut laskennalliset kustannukset ]]</f>
        <v>8434043.0765669122</v>
      </c>
      <c r="G262" s="450">
        <v>1625.87</v>
      </c>
      <c r="H262" s="17">
        <v>7436729.3799999999</v>
      </c>
      <c r="I262" s="338">
        <f>Yhteenveto[[#This Row],[Laskennalliset kustannukset yhteensä]]-Yhteenveto[[#This Row],[Omarahoitusosuus, €]]</f>
        <v>997313.69656691235</v>
      </c>
      <c r="J262" s="33">
        <f>Lisäosat!U263</f>
        <v>204152.94681286969</v>
      </c>
      <c r="K262" s="34">
        <f>'Muut lis_väh'!P260</f>
        <v>1046482.089724367</v>
      </c>
      <c r="L262" s="231">
        <f>Yhteenveto[[#This Row],[Valtionosuus omarahoitusosuuden jälkeen (välisumma)]]+Yhteenveto[[#This Row],[Lisäosat yhteensä]]+Yhteenveto[[#This Row],[Valtionosuuteen tehtävät vähennykset ja lisäykset, netto]]</f>
        <v>2247948.7331041489</v>
      </c>
      <c r="M262" s="34">
        <f>'Verotuloihin perust tasaus'!N267</f>
        <v>2830416.187845726</v>
      </c>
      <c r="N262" s="302">
        <f>SUM(Yhteenveto[[#This Row],[Valtionosuus ennen verotuloihin perustuvaa valtionosuuden tasausta]]+Yhteenveto[[#This Row],[Verotuloihin perustuva valtionosuuden tasaus]])</f>
        <v>5078364.9209498744</v>
      </c>
      <c r="O262" s="241">
        <f>Verokorvaukset!H260</f>
        <v>888968.30496204458</v>
      </c>
      <c r="P262" s="371">
        <f>SUM(Yhteenveto[[#This Row],[Kunnan  peruspalvelujen valtionosuus ]:[Veroperustemuutoksista johtuvien veromenetysten korvaus]])</f>
        <v>5967333.225911919</v>
      </c>
      <c r="Q262" s="34">
        <f>Kotikuntakorvaus!F264</f>
        <v>-92225.833499999993</v>
      </c>
      <c r="R262" s="340">
        <f>+Yhteenveto[[#This Row],[Kunnan  peruspalvelujen valtionosuus ]]+Yhteenveto[[#This Row],[Veroperustemuutoksista johtuvien veromenetysten korvaus]]+Yhteenveto[[#This Row],[Kotikuntakorvaus, netto]]</f>
        <v>5875107.3924119193</v>
      </c>
      <c r="S262" s="11"/>
      <c r="T262"/>
    </row>
    <row r="263" spans="1:20" ht="15" x14ac:dyDescent="0.25">
      <c r="A263" s="32">
        <v>848</v>
      </c>
      <c r="B263" s="13" t="s">
        <v>268</v>
      </c>
      <c r="C263" s="15">
        <v>3869</v>
      </c>
      <c r="D263" s="15">
        <f>Ikärakenne[[#This Row],[Laskennalliset kustannukset, IKÄRAKENNE yhteensä, €]]</f>
        <v>5682390.790000001</v>
      </c>
      <c r="E263" s="15">
        <f>'Lask. kustannukset MUUT'!AD269</f>
        <v>2139336.8961999444</v>
      </c>
      <c r="F263" s="231">
        <f>Yhteenveto[[#This Row],[Ikärakenne, laskennallinen kustannus]]+Yhteenveto[[#This Row],[Muut laskennalliset kustannukset ]]</f>
        <v>7821727.6861999454</v>
      </c>
      <c r="G263" s="450">
        <v>1625.87</v>
      </c>
      <c r="H263" s="17">
        <v>6290491.0299999993</v>
      </c>
      <c r="I263" s="338">
        <f>Yhteenveto[[#This Row],[Laskennalliset kustannukset yhteensä]]-Yhteenveto[[#This Row],[Omarahoitusosuus, €]]</f>
        <v>1531236.6561999461</v>
      </c>
      <c r="J263" s="33">
        <f>Lisäosat!U264</f>
        <v>376890.69326762843</v>
      </c>
      <c r="K263" s="34">
        <f>'Muut lis_väh'!P261</f>
        <v>-198055.05923055811</v>
      </c>
      <c r="L263" s="231">
        <f>Yhteenveto[[#This Row],[Valtionosuus omarahoitusosuuden jälkeen (välisumma)]]+Yhteenveto[[#This Row],[Lisäosat yhteensä]]+Yhteenveto[[#This Row],[Valtionosuuteen tehtävät vähennykset ja lisäykset, netto]]</f>
        <v>1710072.2902370165</v>
      </c>
      <c r="M263" s="34">
        <f>'Verotuloihin perust tasaus'!N268</f>
        <v>2527508.9784091418</v>
      </c>
      <c r="N263" s="302">
        <f>SUM(Yhteenveto[[#This Row],[Valtionosuus ennen verotuloihin perustuvaa valtionosuuden tasausta]]+Yhteenveto[[#This Row],[Verotuloihin perustuva valtionosuuden tasaus]])</f>
        <v>4237581.2686461583</v>
      </c>
      <c r="O263" s="241">
        <f>Verokorvaukset!H261</f>
        <v>801903.40619522939</v>
      </c>
      <c r="P263" s="371">
        <f>SUM(Yhteenveto[[#This Row],[Kunnan  peruspalvelujen valtionosuus ]:[Veroperustemuutoksista johtuvien veromenetysten korvaus]])</f>
        <v>5039484.6748413872</v>
      </c>
      <c r="Q263" s="34">
        <f>Kotikuntakorvaus!F265</f>
        <v>-39069.733500000017</v>
      </c>
      <c r="R263" s="340">
        <f>+Yhteenveto[[#This Row],[Kunnan  peruspalvelujen valtionosuus ]]+Yhteenveto[[#This Row],[Veroperustemuutoksista johtuvien veromenetysten korvaus]]+Yhteenveto[[#This Row],[Kotikuntakorvaus, netto]]</f>
        <v>5000414.9413413871</v>
      </c>
      <c r="S263" s="11"/>
      <c r="T263"/>
    </row>
    <row r="264" spans="1:20" ht="15" x14ac:dyDescent="0.25">
      <c r="A264" s="32">
        <v>849</v>
      </c>
      <c r="B264" s="13" t="s">
        <v>269</v>
      </c>
      <c r="C264" s="15">
        <v>2750</v>
      </c>
      <c r="D264" s="15">
        <f>Ikärakenne[[#This Row],[Laskennalliset kustannukset, IKÄRAKENNE yhteensä, €]]</f>
        <v>5316674.9399999995</v>
      </c>
      <c r="E264" s="15">
        <f>'Lask. kustannukset MUUT'!AD270</f>
        <v>1041143.0562434732</v>
      </c>
      <c r="F264" s="231">
        <f>Yhteenveto[[#This Row],[Ikärakenne, laskennallinen kustannus]]+Yhteenveto[[#This Row],[Muut laskennalliset kustannukset ]]</f>
        <v>6357817.9962434731</v>
      </c>
      <c r="G264" s="450">
        <v>1625.87</v>
      </c>
      <c r="H264" s="17">
        <v>4471142.5</v>
      </c>
      <c r="I264" s="338">
        <f>Yhteenveto[[#This Row],[Laskennalliset kustannukset yhteensä]]-Yhteenveto[[#This Row],[Omarahoitusosuus, €]]</f>
        <v>1886675.4962434731</v>
      </c>
      <c r="J264" s="33">
        <f>Lisäosat!U265</f>
        <v>258422.34368362318</v>
      </c>
      <c r="K264" s="34">
        <f>'Muut lis_väh'!P262</f>
        <v>402928.17757174763</v>
      </c>
      <c r="L264" s="231">
        <f>Yhteenveto[[#This Row],[Valtionosuus omarahoitusosuuden jälkeen (välisumma)]]+Yhteenveto[[#This Row],[Lisäosat yhteensä]]+Yhteenveto[[#This Row],[Valtionosuuteen tehtävät vähennykset ja lisäykset, netto]]</f>
        <v>2548026.0174988438</v>
      </c>
      <c r="M264" s="34">
        <f>'Verotuloihin perust tasaus'!N269</f>
        <v>1675897.5440275627</v>
      </c>
      <c r="N264" s="302">
        <f>SUM(Yhteenveto[[#This Row],[Valtionosuus ennen verotuloihin perustuvaa valtionosuuden tasausta]]+Yhteenveto[[#This Row],[Verotuloihin perustuva valtionosuuden tasaus]])</f>
        <v>4223923.5615264066</v>
      </c>
      <c r="O264" s="241">
        <f>Verokorvaukset!H262</f>
        <v>552122.92142434535</v>
      </c>
      <c r="P264" s="371">
        <f>SUM(Yhteenveto[[#This Row],[Kunnan  peruspalvelujen valtionosuus ]:[Veroperustemuutoksista johtuvien veromenetysten korvaus]])</f>
        <v>4776046.4829507517</v>
      </c>
      <c r="Q264" s="34">
        <f>Kotikuntakorvaus!F266</f>
        <v>357917.74</v>
      </c>
      <c r="R264" s="340">
        <f>+Yhteenveto[[#This Row],[Kunnan  peruspalvelujen valtionosuus ]]+Yhteenveto[[#This Row],[Veroperustemuutoksista johtuvien veromenetysten korvaus]]+Yhteenveto[[#This Row],[Kotikuntakorvaus, netto]]</f>
        <v>5133964.2229507519</v>
      </c>
      <c r="S264" s="11"/>
      <c r="T264"/>
    </row>
    <row r="265" spans="1:20" ht="15" x14ac:dyDescent="0.25">
      <c r="A265" s="32">
        <v>850</v>
      </c>
      <c r="B265" s="13" t="s">
        <v>270</v>
      </c>
      <c r="C265" s="15">
        <v>2307</v>
      </c>
      <c r="D265" s="15">
        <f>Ikärakenne[[#This Row],[Laskennalliset kustannukset, IKÄRAKENNE yhteensä, €]]</f>
        <v>4503370.3099999996</v>
      </c>
      <c r="E265" s="15">
        <f>'Lask. kustannukset MUUT'!AD271</f>
        <v>722961.8449287219</v>
      </c>
      <c r="F265" s="231">
        <f>Yhteenveto[[#This Row],[Ikärakenne, laskennallinen kustannus]]+Yhteenveto[[#This Row],[Muut laskennalliset kustannukset ]]</f>
        <v>5226332.1549287215</v>
      </c>
      <c r="G265" s="450">
        <v>1625.87</v>
      </c>
      <c r="H265" s="17">
        <v>3750882.09</v>
      </c>
      <c r="I265" s="338">
        <f>Yhteenveto[[#This Row],[Laskennalliset kustannukset yhteensä]]-Yhteenveto[[#This Row],[Omarahoitusosuus, €]]</f>
        <v>1475450.0649287216</v>
      </c>
      <c r="J265" s="33">
        <f>Lisäosat!U266</f>
        <v>97917.571695639286</v>
      </c>
      <c r="K265" s="34">
        <f>'Muut lis_väh'!P263</f>
        <v>146025.4756797048</v>
      </c>
      <c r="L265" s="231">
        <f>Yhteenveto[[#This Row],[Valtionosuus omarahoitusosuuden jälkeen (välisumma)]]+Yhteenveto[[#This Row],[Lisäosat yhteensä]]+Yhteenveto[[#This Row],[Valtionosuuteen tehtävät vähennykset ja lisäykset, netto]]</f>
        <v>1719393.1123040658</v>
      </c>
      <c r="M265" s="34">
        <f>'Verotuloihin perust tasaus'!N270</f>
        <v>943228.05267315137</v>
      </c>
      <c r="N265" s="302">
        <f>SUM(Yhteenveto[[#This Row],[Valtionosuus ennen verotuloihin perustuvaa valtionosuuden tasausta]]+Yhteenveto[[#This Row],[Verotuloihin perustuva valtionosuuden tasaus]])</f>
        <v>2662621.1649772171</v>
      </c>
      <c r="O265" s="241">
        <f>Verokorvaukset!H263</f>
        <v>269016.0877865231</v>
      </c>
      <c r="P265" s="371">
        <f>SUM(Yhteenveto[[#This Row],[Kunnan  peruspalvelujen valtionosuus ]:[Veroperustemuutoksista johtuvien veromenetysten korvaus]])</f>
        <v>2931637.2527637403</v>
      </c>
      <c r="Q265" s="34">
        <f>Kotikuntakorvaus!F267</f>
        <v>185798.28819999995</v>
      </c>
      <c r="R265" s="340">
        <f>+Yhteenveto[[#This Row],[Kunnan  peruspalvelujen valtionosuus ]]+Yhteenveto[[#This Row],[Veroperustemuutoksista johtuvien veromenetysten korvaus]]+Yhteenveto[[#This Row],[Kotikuntakorvaus, netto]]</f>
        <v>3117435.5409637401</v>
      </c>
      <c r="S265" s="11"/>
      <c r="T265"/>
    </row>
    <row r="266" spans="1:20" ht="15" x14ac:dyDescent="0.25">
      <c r="A266" s="32">
        <v>851</v>
      </c>
      <c r="B266" s="13" t="s">
        <v>271</v>
      </c>
      <c r="C266" s="15">
        <v>20823</v>
      </c>
      <c r="D266" s="15">
        <f>Ikärakenne[[#This Row],[Laskennalliset kustannukset, IKÄRAKENNE yhteensä, €]]</f>
        <v>37792186.760000005</v>
      </c>
      <c r="E266" s="15">
        <f>'Lask. kustannukset MUUT'!AD272</f>
        <v>5829868.4591113422</v>
      </c>
      <c r="F266" s="231">
        <f>Yhteenveto[[#This Row],[Ikärakenne, laskennallinen kustannus]]+Yhteenveto[[#This Row],[Muut laskennalliset kustannukset ]]</f>
        <v>43622055.219111346</v>
      </c>
      <c r="G266" s="450">
        <v>1625.87</v>
      </c>
      <c r="H266" s="17">
        <v>33855491.009999998</v>
      </c>
      <c r="I266" s="338">
        <f>Yhteenveto[[#This Row],[Laskennalliset kustannukset yhteensä]]-Yhteenveto[[#This Row],[Omarahoitusosuus, €]]</f>
        <v>9766564.2091113478</v>
      </c>
      <c r="J266" s="33">
        <f>Lisäosat!U267</f>
        <v>922309.60457011149</v>
      </c>
      <c r="K266" s="34">
        <f>'Muut lis_väh'!P264</f>
        <v>-6996036.1220881566</v>
      </c>
      <c r="L266" s="231">
        <f>Yhteenveto[[#This Row],[Valtionosuus omarahoitusosuuden jälkeen (välisumma)]]+Yhteenveto[[#This Row],[Lisäosat yhteensä]]+Yhteenveto[[#This Row],[Valtionosuuteen tehtävät vähennykset ja lisäykset, netto]]</f>
        <v>3692837.6915933024</v>
      </c>
      <c r="M266" s="34">
        <f>'Verotuloihin perust tasaus'!N271</f>
        <v>4560629.7689370867</v>
      </c>
      <c r="N266" s="302">
        <f>SUM(Yhteenveto[[#This Row],[Valtionosuus ennen verotuloihin perustuvaa valtionosuuden tasausta]]+Yhteenveto[[#This Row],[Verotuloihin perustuva valtionosuuden tasaus]])</f>
        <v>8253467.4605303891</v>
      </c>
      <c r="O266" s="241">
        <f>Verokorvaukset!H264</f>
        <v>2124304.7963016103</v>
      </c>
      <c r="P266" s="371">
        <f>SUM(Yhteenveto[[#This Row],[Kunnan  peruspalvelujen valtionosuus ]:[Veroperustemuutoksista johtuvien veromenetysten korvaus]])</f>
        <v>10377772.256832</v>
      </c>
      <c r="Q266" s="34">
        <f>Kotikuntakorvaus!F268</f>
        <v>11339.967999999993</v>
      </c>
      <c r="R266" s="340">
        <f>+Yhteenveto[[#This Row],[Kunnan  peruspalvelujen valtionosuus ]]+Yhteenveto[[#This Row],[Veroperustemuutoksista johtuvien veromenetysten korvaus]]+Yhteenveto[[#This Row],[Kotikuntakorvaus, netto]]</f>
        <v>10389112.224832</v>
      </c>
      <c r="S266" s="11"/>
      <c r="T266"/>
    </row>
    <row r="267" spans="1:20" ht="15" x14ac:dyDescent="0.25">
      <c r="A267" s="32">
        <v>853</v>
      </c>
      <c r="B267" s="13" t="s">
        <v>272</v>
      </c>
      <c r="C267" s="15">
        <v>209633</v>
      </c>
      <c r="D267" s="15">
        <f>Ikärakenne[[#This Row],[Laskennalliset kustannukset, IKÄRAKENNE yhteensä, €]]</f>
        <v>298709859.19</v>
      </c>
      <c r="E267" s="15">
        <f>'Lask. kustannukset MUUT'!AD273</f>
        <v>133957927.36021242</v>
      </c>
      <c r="F267" s="231">
        <f>Yhteenveto[[#This Row],[Ikärakenne, laskennallinen kustannus]]+Yhteenveto[[#This Row],[Muut laskennalliset kustannukset ]]</f>
        <v>432667786.55021238</v>
      </c>
      <c r="G267" s="450">
        <v>1625.87</v>
      </c>
      <c r="H267" s="17">
        <v>340836005.70999998</v>
      </c>
      <c r="I267" s="338">
        <f>Yhteenveto[[#This Row],[Laskennalliset kustannukset yhteensä]]-Yhteenveto[[#This Row],[Omarahoitusosuus, €]]</f>
        <v>91831780.840212405</v>
      </c>
      <c r="J267" s="33">
        <f>Lisäosat!U268</f>
        <v>12732230.162311349</v>
      </c>
      <c r="K267" s="34">
        <f>'Muut lis_väh'!P265</f>
        <v>-53854249.604579158</v>
      </c>
      <c r="L267" s="231">
        <f>Yhteenveto[[#This Row],[Valtionosuus omarahoitusosuuden jälkeen (välisumma)]]+Yhteenveto[[#This Row],[Lisäosat yhteensä]]+Yhteenveto[[#This Row],[Valtionosuuteen tehtävät vähennykset ja lisäykset, netto]]</f>
        <v>50709761.397944592</v>
      </c>
      <c r="M267" s="34">
        <f>'Verotuloihin perust tasaus'!N272</f>
        <v>-197924.13194845532</v>
      </c>
      <c r="N267" s="302">
        <f>SUM(Yhteenveto[[#This Row],[Valtionosuus ennen verotuloihin perustuvaa valtionosuuden tasausta]]+Yhteenveto[[#This Row],[Verotuloihin perustuva valtionosuuden tasaus]])</f>
        <v>50511837.265996136</v>
      </c>
      <c r="O267" s="241">
        <f>Verokorvaukset!H265</f>
        <v>27511107.490697213</v>
      </c>
      <c r="P267" s="371">
        <f>SUM(Yhteenveto[[#This Row],[Kunnan  peruspalvelujen valtionosuus ]:[Veroperustemuutoksista johtuvien veromenetysten korvaus]])</f>
        <v>78022944.756693348</v>
      </c>
      <c r="Q267" s="34">
        <f>Kotikuntakorvaus!F269</f>
        <v>-4068302.1135000056</v>
      </c>
      <c r="R267" s="340">
        <f>+Yhteenveto[[#This Row],[Kunnan  peruspalvelujen valtionosuus ]]+Yhteenveto[[#This Row],[Veroperustemuutoksista johtuvien veromenetysten korvaus]]+Yhteenveto[[#This Row],[Kotikuntakorvaus, netto]]</f>
        <v>73954642.643193349</v>
      </c>
      <c r="S267" s="11"/>
      <c r="T267"/>
    </row>
    <row r="268" spans="1:20" ht="15" x14ac:dyDescent="0.25">
      <c r="A268" s="32">
        <v>854</v>
      </c>
      <c r="B268" s="13" t="s">
        <v>273</v>
      </c>
      <c r="C268" s="15">
        <v>3146</v>
      </c>
      <c r="D268" s="15">
        <f>Ikärakenne[[#This Row],[Laskennalliset kustannukset, IKÄRAKENNE yhteensä, €]]</f>
        <v>3628561.77</v>
      </c>
      <c r="E268" s="15">
        <f>'Lask. kustannukset MUUT'!AD274</f>
        <v>2227660.1580657298</v>
      </c>
      <c r="F268" s="231">
        <f>Yhteenveto[[#This Row],[Ikärakenne, laskennallinen kustannus]]+Yhteenveto[[#This Row],[Muut laskennalliset kustannukset ]]</f>
        <v>5856221.9280657303</v>
      </c>
      <c r="G268" s="450">
        <v>1625.87</v>
      </c>
      <c r="H268" s="17">
        <v>5114987.0199999996</v>
      </c>
      <c r="I268" s="338">
        <f>Yhteenveto[[#This Row],[Laskennalliset kustannukset yhteensä]]-Yhteenveto[[#This Row],[Omarahoitusosuus, €]]</f>
        <v>741234.90806573071</v>
      </c>
      <c r="J268" s="33">
        <f>Lisäosat!U269</f>
        <v>1248704.094506949</v>
      </c>
      <c r="K268" s="34">
        <f>'Muut lis_väh'!P266</f>
        <v>-686067.71258487133</v>
      </c>
      <c r="L268" s="231">
        <f>Yhteenveto[[#This Row],[Valtionosuus omarahoitusosuuden jälkeen (välisumma)]]+Yhteenveto[[#This Row],[Lisäosat yhteensä]]+Yhteenveto[[#This Row],[Valtionosuuteen tehtävät vähennykset ja lisäykset, netto]]</f>
        <v>1303871.2899878083</v>
      </c>
      <c r="M268" s="34">
        <f>'Verotuloihin perust tasaus'!N273</f>
        <v>1325244.5551589872</v>
      </c>
      <c r="N268" s="302">
        <f>SUM(Yhteenveto[[#This Row],[Valtionosuus ennen verotuloihin perustuvaa valtionosuuden tasausta]]+Yhteenveto[[#This Row],[Verotuloihin perustuva valtionosuuden tasaus]])</f>
        <v>2629115.8451467957</v>
      </c>
      <c r="O268" s="241">
        <f>Verokorvaukset!H266</f>
        <v>498120.349473482</v>
      </c>
      <c r="P268" s="371">
        <f>SUM(Yhteenveto[[#This Row],[Kunnan  peruspalvelujen valtionosuus ]:[Veroperustemuutoksista johtuvien veromenetysten korvaus]])</f>
        <v>3127236.1946202777</v>
      </c>
      <c r="Q268" s="34">
        <f>Kotikuntakorvaus!F270</f>
        <v>-72717.544800000003</v>
      </c>
      <c r="R268" s="340">
        <f>+Yhteenveto[[#This Row],[Kunnan  peruspalvelujen valtionosuus ]]+Yhteenveto[[#This Row],[Veroperustemuutoksista johtuvien veromenetysten korvaus]]+Yhteenveto[[#This Row],[Kotikuntakorvaus, netto]]</f>
        <v>3054518.6498202779</v>
      </c>
      <c r="S268" s="11"/>
      <c r="T268"/>
    </row>
    <row r="269" spans="1:20" ht="15" x14ac:dyDescent="0.25">
      <c r="A269" s="32">
        <v>857</v>
      </c>
      <c r="B269" s="13" t="s">
        <v>274</v>
      </c>
      <c r="C269" s="15">
        <v>2270</v>
      </c>
      <c r="D269" s="15">
        <f>Ikärakenne[[#This Row],[Laskennalliset kustannukset, IKÄRAKENNE yhteensä, €]]</f>
        <v>2516621.6599999997</v>
      </c>
      <c r="E269" s="15">
        <f>'Lask. kustannukset MUUT'!AD275</f>
        <v>1024683.7917519056</v>
      </c>
      <c r="F269" s="231">
        <f>Yhteenveto[[#This Row],[Ikärakenne, laskennallinen kustannus]]+Yhteenveto[[#This Row],[Muut laskennalliset kustannukset ]]</f>
        <v>3541305.4517519055</v>
      </c>
      <c r="G269" s="450">
        <v>1625.87</v>
      </c>
      <c r="H269" s="17">
        <v>3690724.9</v>
      </c>
      <c r="I269" s="338">
        <f>Yhteenveto[[#This Row],[Laskennalliset kustannukset yhteensä]]-Yhteenveto[[#This Row],[Omarahoitusosuus, €]]</f>
        <v>-149419.44824809441</v>
      </c>
      <c r="J269" s="33">
        <f>Lisäosat!U270</f>
        <v>341388.65380673937</v>
      </c>
      <c r="K269" s="34">
        <f>'Muut lis_väh'!P267</f>
        <v>-1872821.0966247907</v>
      </c>
      <c r="L269" s="231">
        <f>Yhteenveto[[#This Row],[Valtionosuus omarahoitusosuuden jälkeen (välisumma)]]+Yhteenveto[[#This Row],[Lisäosat yhteensä]]+Yhteenveto[[#This Row],[Valtionosuuteen tehtävät vähennykset ja lisäykset, netto]]</f>
        <v>-1680851.8910661456</v>
      </c>
      <c r="M269" s="34">
        <f>'Verotuloihin perust tasaus'!N274</f>
        <v>1242508.6768045728</v>
      </c>
      <c r="N269" s="302">
        <f>SUM(Yhteenveto[[#This Row],[Valtionosuus ennen verotuloihin perustuvaa valtionosuuden tasausta]]+Yhteenveto[[#This Row],[Verotuloihin perustuva valtionosuuden tasaus]])</f>
        <v>-438343.21426157281</v>
      </c>
      <c r="O269" s="241">
        <f>Verokorvaukset!H267</f>
        <v>434565.12017890962</v>
      </c>
      <c r="P269" s="371">
        <f>SUM(Yhteenveto[[#This Row],[Kunnan  peruspalvelujen valtionosuus ]:[Veroperustemuutoksista johtuvien veromenetysten korvaus]])</f>
        <v>-3778.094082663185</v>
      </c>
      <c r="Q269" s="34">
        <f>Kotikuntakorvaus!F271</f>
        <v>834550.7699999999</v>
      </c>
      <c r="R269" s="340">
        <f>+Yhteenveto[[#This Row],[Kunnan  peruspalvelujen valtionosuus ]]+Yhteenveto[[#This Row],[Veroperustemuutoksista johtuvien veromenetysten korvaus]]+Yhteenveto[[#This Row],[Kotikuntakorvaus, netto]]</f>
        <v>830772.67591733672</v>
      </c>
      <c r="S269" s="11"/>
      <c r="T269"/>
    </row>
    <row r="270" spans="1:20" ht="15" x14ac:dyDescent="0.25">
      <c r="A270" s="32">
        <v>858</v>
      </c>
      <c r="B270" s="13" t="s">
        <v>275</v>
      </c>
      <c r="C270" s="15">
        <v>42479</v>
      </c>
      <c r="D270" s="15">
        <f>Ikärakenne[[#This Row],[Laskennalliset kustannukset, IKÄRAKENNE yhteensä, €]]</f>
        <v>82506467.359999999</v>
      </c>
      <c r="E270" s="15">
        <f>'Lask. kustannukset MUUT'!AD276</f>
        <v>14137072.71391239</v>
      </c>
      <c r="F270" s="231">
        <f>Yhteenveto[[#This Row],[Ikärakenne, laskennallinen kustannus]]+Yhteenveto[[#This Row],[Muut laskennalliset kustannukset ]]</f>
        <v>96643540.073912382</v>
      </c>
      <c r="G270" s="450">
        <v>1625.87</v>
      </c>
      <c r="H270" s="17">
        <v>69065331.729999989</v>
      </c>
      <c r="I270" s="338">
        <f>Yhteenveto[[#This Row],[Laskennalliset kustannukset yhteensä]]-Yhteenveto[[#This Row],[Omarahoitusosuus, €]]</f>
        <v>27578208.343912393</v>
      </c>
      <c r="J270" s="33">
        <f>Lisäosat!U271</f>
        <v>2236136.0049569393</v>
      </c>
      <c r="K270" s="34">
        <f>'Muut lis_väh'!P268</f>
        <v>1744936.252298095</v>
      </c>
      <c r="L270" s="231">
        <f>Yhteenveto[[#This Row],[Valtionosuus omarahoitusosuuden jälkeen (välisumma)]]+Yhteenveto[[#This Row],[Lisäosat yhteensä]]+Yhteenveto[[#This Row],[Valtionosuuteen tehtävät vähennykset ja lisäykset, netto]]</f>
        <v>31559280.601167426</v>
      </c>
      <c r="M270" s="34">
        <f>'Verotuloihin perust tasaus'!N275</f>
        <v>-1161621.0797837419</v>
      </c>
      <c r="N270" s="302">
        <f>SUM(Yhteenveto[[#This Row],[Valtionosuus ennen verotuloihin perustuvaa valtionosuuden tasausta]]+Yhteenveto[[#This Row],[Verotuloihin perustuva valtionosuuden tasaus]])</f>
        <v>30397659.521383684</v>
      </c>
      <c r="O270" s="241">
        <f>Verokorvaukset!H268</f>
        <v>2601607.4293297189</v>
      </c>
      <c r="P270" s="371">
        <f>SUM(Yhteenveto[[#This Row],[Kunnan  peruspalvelujen valtionosuus ]:[Veroperustemuutoksista johtuvien veromenetysten korvaus]])</f>
        <v>32999266.950713404</v>
      </c>
      <c r="Q270" s="34">
        <f>Kotikuntakorvaus!F272</f>
        <v>2906586.1792199998</v>
      </c>
      <c r="R270" s="340">
        <f>+Yhteenveto[[#This Row],[Kunnan  peruspalvelujen valtionosuus ]]+Yhteenveto[[#This Row],[Veroperustemuutoksista johtuvien veromenetysten korvaus]]+Yhteenveto[[#This Row],[Kotikuntakorvaus, netto]]</f>
        <v>35905853.129933402</v>
      </c>
      <c r="S270" s="11"/>
      <c r="T270"/>
    </row>
    <row r="271" spans="1:20" ht="15" x14ac:dyDescent="0.25">
      <c r="A271" s="32">
        <v>859</v>
      </c>
      <c r="B271" s="13" t="s">
        <v>276</v>
      </c>
      <c r="C271" s="15">
        <v>6470</v>
      </c>
      <c r="D271" s="15">
        <f>Ikärakenne[[#This Row],[Laskennalliset kustannukset, IKÄRAKENNE yhteensä, €]]</f>
        <v>19973381.170000002</v>
      </c>
      <c r="E271" s="15">
        <f>'Lask. kustannukset MUUT'!AD277</f>
        <v>1344095.386454436</v>
      </c>
      <c r="F271" s="231">
        <f>Yhteenveto[[#This Row],[Ikärakenne, laskennallinen kustannus]]+Yhteenveto[[#This Row],[Muut laskennalliset kustannukset ]]</f>
        <v>21317476.556454439</v>
      </c>
      <c r="G271" s="450">
        <v>1625.87</v>
      </c>
      <c r="H271" s="17">
        <v>10519378.899999999</v>
      </c>
      <c r="I271" s="338">
        <f>Yhteenveto[[#This Row],[Laskennalliset kustannukset yhteensä]]-Yhteenveto[[#This Row],[Omarahoitusosuus, €]]</f>
        <v>10798097.65645444</v>
      </c>
      <c r="J271" s="33">
        <f>Lisäosat!U272</f>
        <v>181185.21548457351</v>
      </c>
      <c r="K271" s="34">
        <f>'Muut lis_väh'!P269</f>
        <v>-3813697.4175522979</v>
      </c>
      <c r="L271" s="231">
        <f>Yhteenveto[[#This Row],[Valtionosuus omarahoitusosuuden jälkeen (välisumma)]]+Yhteenveto[[#This Row],[Lisäosat yhteensä]]+Yhteenveto[[#This Row],[Valtionosuuteen tehtävät vähennykset ja lisäykset, netto]]</f>
        <v>7165585.4543867167</v>
      </c>
      <c r="M271" s="34">
        <f>'Verotuloihin perust tasaus'!N276</f>
        <v>4884321.3386305068</v>
      </c>
      <c r="N271" s="302">
        <f>SUM(Yhteenveto[[#This Row],[Valtionosuus ennen verotuloihin perustuvaa valtionosuuden tasausta]]+Yhteenveto[[#This Row],[Verotuloihin perustuva valtionosuuden tasaus]])</f>
        <v>12049906.793017223</v>
      </c>
      <c r="O271" s="241">
        <f>Verokorvaukset!H269</f>
        <v>503338.1633036143</v>
      </c>
      <c r="P271" s="371">
        <f>SUM(Yhteenveto[[#This Row],[Kunnan  peruspalvelujen valtionosuus ]:[Veroperustemuutoksista johtuvien veromenetysten korvaus]])</f>
        <v>12553244.956320837</v>
      </c>
      <c r="Q271" s="34">
        <f>Kotikuntakorvaus!F273</f>
        <v>38857.109100000001</v>
      </c>
      <c r="R271" s="340">
        <f>+Yhteenveto[[#This Row],[Kunnan  peruspalvelujen valtionosuus ]]+Yhteenveto[[#This Row],[Veroperustemuutoksista johtuvien veromenetysten korvaus]]+Yhteenveto[[#This Row],[Kotikuntakorvaus, netto]]</f>
        <v>12592102.065420836</v>
      </c>
      <c r="S271" s="11"/>
      <c r="T271"/>
    </row>
    <row r="272" spans="1:20" ht="15" x14ac:dyDescent="0.25">
      <c r="A272" s="32">
        <v>886</v>
      </c>
      <c r="B272" s="13" t="s">
        <v>277</v>
      </c>
      <c r="C272" s="15">
        <v>12339</v>
      </c>
      <c r="D272" s="15">
        <f>Ikärakenne[[#This Row],[Laskennalliset kustannukset, IKÄRAKENNE yhteensä, €]]</f>
        <v>22521317.880000003</v>
      </c>
      <c r="E272" s="15">
        <f>'Lask. kustannukset MUUT'!AD278</f>
        <v>2736489.1209051148</v>
      </c>
      <c r="F272" s="231">
        <f>Yhteenveto[[#This Row],[Ikärakenne, laskennallinen kustannus]]+Yhteenveto[[#This Row],[Muut laskennalliset kustannukset ]]</f>
        <v>25257807.000905119</v>
      </c>
      <c r="G272" s="450">
        <v>1625.87</v>
      </c>
      <c r="H272" s="17">
        <v>20061609.93</v>
      </c>
      <c r="I272" s="338">
        <f>Yhteenveto[[#This Row],[Laskennalliset kustannukset yhteensä]]-Yhteenveto[[#This Row],[Omarahoitusosuus, €]]</f>
        <v>5196197.0709051192</v>
      </c>
      <c r="J272" s="33">
        <f>Lisäosat!U273</f>
        <v>387485.96596234082</v>
      </c>
      <c r="K272" s="34">
        <f>'Muut lis_väh'!P270</f>
        <v>-1954044.6754983552</v>
      </c>
      <c r="L272" s="231">
        <f>Yhteenveto[[#This Row],[Valtionosuus omarahoitusosuuden jälkeen (välisumma)]]+Yhteenveto[[#This Row],[Lisäosat yhteensä]]+Yhteenveto[[#This Row],[Valtionosuuteen tehtävät vähennykset ja lisäykset, netto]]</f>
        <v>3629638.3613691051</v>
      </c>
      <c r="M272" s="34">
        <f>'Verotuloihin perust tasaus'!N277</f>
        <v>4057458.701876991</v>
      </c>
      <c r="N272" s="302">
        <f>SUM(Yhteenveto[[#This Row],[Valtionosuus ennen verotuloihin perustuvaa valtionosuuden tasausta]]+Yhteenveto[[#This Row],[Verotuloihin perustuva valtionosuuden tasaus]])</f>
        <v>7687097.0632460956</v>
      </c>
      <c r="O272" s="241">
        <f>Verokorvaukset!H270</f>
        <v>1039382.0573466998</v>
      </c>
      <c r="P272" s="371">
        <f>SUM(Yhteenveto[[#This Row],[Kunnan  peruspalvelujen valtionosuus ]:[Veroperustemuutoksista johtuvien veromenetysten korvaus]])</f>
        <v>8726479.1205927953</v>
      </c>
      <c r="Q272" s="34">
        <f>Kotikuntakorvaus!F274</f>
        <v>225116.08349999983</v>
      </c>
      <c r="R272" s="340">
        <f>+Yhteenveto[[#This Row],[Kunnan  peruspalvelujen valtionosuus ]]+Yhteenveto[[#This Row],[Veroperustemuutoksista johtuvien veromenetysten korvaus]]+Yhteenveto[[#This Row],[Kotikuntakorvaus, netto]]</f>
        <v>8951595.204092795</v>
      </c>
      <c r="S272" s="11"/>
      <c r="T272"/>
    </row>
    <row r="273" spans="1:20" ht="15" x14ac:dyDescent="0.25">
      <c r="A273" s="32">
        <v>887</v>
      </c>
      <c r="B273" s="13" t="s">
        <v>278</v>
      </c>
      <c r="C273" s="15">
        <v>4440</v>
      </c>
      <c r="D273" s="15">
        <f>Ikärakenne[[#This Row],[Laskennalliset kustannukset, IKÄRAKENNE yhteensä, €]]</f>
        <v>6192944.0800000001</v>
      </c>
      <c r="E273" s="15">
        <f>'Lask. kustannukset MUUT'!AD279</f>
        <v>1589360.9516872319</v>
      </c>
      <c r="F273" s="231">
        <f>Yhteenveto[[#This Row],[Ikärakenne, laskennallinen kustannus]]+Yhteenveto[[#This Row],[Muut laskennalliset kustannukset ]]</f>
        <v>7782305.0316872317</v>
      </c>
      <c r="G273" s="450">
        <v>1625.87</v>
      </c>
      <c r="H273" s="17">
        <v>7218862.7999999998</v>
      </c>
      <c r="I273" s="338">
        <f>Yhteenveto[[#This Row],[Laskennalliset kustannukset yhteensä]]-Yhteenveto[[#This Row],[Omarahoitusosuus, €]]</f>
        <v>563442.23168723192</v>
      </c>
      <c r="J273" s="33">
        <f>Lisäosat!U274</f>
        <v>141404.90562788569</v>
      </c>
      <c r="K273" s="34">
        <f>'Muut lis_väh'!P271</f>
        <v>-833152.25710425025</v>
      </c>
      <c r="L273" s="231">
        <f>Yhteenveto[[#This Row],[Valtionosuus omarahoitusosuuden jälkeen (välisumma)]]+Yhteenveto[[#This Row],[Lisäosat yhteensä]]+Yhteenveto[[#This Row],[Valtionosuuteen tehtävät vähennykset ja lisäykset, netto]]</f>
        <v>-128305.11978913262</v>
      </c>
      <c r="M273" s="34">
        <f>'Verotuloihin perust tasaus'!N278</f>
        <v>2373501.7651119479</v>
      </c>
      <c r="N273" s="302">
        <f>SUM(Yhteenveto[[#This Row],[Valtionosuus ennen verotuloihin perustuvaa valtionosuuden tasausta]]+Yhteenveto[[#This Row],[Verotuloihin perustuva valtionosuuden tasaus]])</f>
        <v>2245196.6453228155</v>
      </c>
      <c r="O273" s="241">
        <f>Verokorvaukset!H271</f>
        <v>807684.94646118057</v>
      </c>
      <c r="P273" s="371">
        <f>SUM(Yhteenveto[[#This Row],[Kunnan  peruspalvelujen valtionosuus ]:[Veroperustemuutoksista johtuvien veromenetysten korvaus]])</f>
        <v>3052881.5917839962</v>
      </c>
      <c r="Q273" s="34">
        <f>Kotikuntakorvaus!F275</f>
        <v>265780.5</v>
      </c>
      <c r="R273" s="340">
        <f>+Yhteenveto[[#This Row],[Kunnan  peruspalvelujen valtionosuus ]]+Yhteenveto[[#This Row],[Veroperustemuutoksista johtuvien veromenetysten korvaus]]+Yhteenveto[[#This Row],[Kotikuntakorvaus, netto]]</f>
        <v>3318662.0917839962</v>
      </c>
      <c r="S273" s="11"/>
      <c r="T273"/>
    </row>
    <row r="274" spans="1:20" ht="15" x14ac:dyDescent="0.25">
      <c r="A274" s="32">
        <v>889</v>
      </c>
      <c r="B274" s="13" t="s">
        <v>279</v>
      </c>
      <c r="C274" s="15">
        <v>2399</v>
      </c>
      <c r="D274" s="15">
        <f>Ikärakenne[[#This Row],[Laskennalliset kustannukset, IKÄRAKENNE yhteensä, €]]</f>
        <v>3973232.0700000003</v>
      </c>
      <c r="E274" s="15">
        <f>'Lask. kustannukset MUUT'!AD280</f>
        <v>1992247.3434210983</v>
      </c>
      <c r="F274" s="231">
        <f>Yhteenveto[[#This Row],[Ikärakenne, laskennallinen kustannus]]+Yhteenveto[[#This Row],[Muut laskennalliset kustannukset ]]</f>
        <v>5965479.4134210981</v>
      </c>
      <c r="G274" s="450">
        <v>1625.87</v>
      </c>
      <c r="H274" s="17">
        <v>3900462.13</v>
      </c>
      <c r="I274" s="338">
        <f>Yhteenveto[[#This Row],[Laskennalliset kustannukset yhteensä]]-Yhteenveto[[#This Row],[Omarahoitusosuus, €]]</f>
        <v>2065017.2834210983</v>
      </c>
      <c r="J274" s="33">
        <f>Lisäosat!U275</f>
        <v>424023.26578568714</v>
      </c>
      <c r="K274" s="34">
        <f>'Muut lis_väh'!P272</f>
        <v>1054871.9390228323</v>
      </c>
      <c r="L274" s="231">
        <f>Yhteenveto[[#This Row],[Valtionosuus omarahoitusosuuden jälkeen (välisumma)]]+Yhteenveto[[#This Row],[Lisäosat yhteensä]]+Yhteenveto[[#This Row],[Valtionosuuteen tehtävät vähennykset ja lisäykset, netto]]</f>
        <v>3543912.4882296175</v>
      </c>
      <c r="M274" s="34">
        <f>'Verotuloihin perust tasaus'!N279</f>
        <v>1154038.3903850664</v>
      </c>
      <c r="N274" s="302">
        <f>SUM(Yhteenveto[[#This Row],[Valtionosuus ennen verotuloihin perustuvaa valtionosuuden tasausta]]+Yhteenveto[[#This Row],[Verotuloihin perustuva valtionosuuden tasaus]])</f>
        <v>4697950.8786146836</v>
      </c>
      <c r="O274" s="241">
        <f>Verokorvaukset!H272</f>
        <v>446729.4804226734</v>
      </c>
      <c r="P274" s="371">
        <f>SUM(Yhteenveto[[#This Row],[Kunnan  peruspalvelujen valtionosuus ]:[Veroperustemuutoksista johtuvien veromenetysten korvaus]])</f>
        <v>5144680.3590373574</v>
      </c>
      <c r="Q274" s="34">
        <f>Kotikuntakorvaus!F276</f>
        <v>193133.83</v>
      </c>
      <c r="R274" s="340">
        <f>+Yhteenveto[[#This Row],[Kunnan  peruspalvelujen valtionosuus ]]+Yhteenveto[[#This Row],[Veroperustemuutoksista johtuvien veromenetysten korvaus]]+Yhteenveto[[#This Row],[Kotikuntakorvaus, netto]]</f>
        <v>5337814.1890373575</v>
      </c>
      <c r="S274" s="11"/>
      <c r="T274"/>
    </row>
    <row r="275" spans="1:20" ht="15" x14ac:dyDescent="0.25">
      <c r="A275" s="32">
        <v>890</v>
      </c>
      <c r="B275" s="13" t="s">
        <v>280</v>
      </c>
      <c r="C275" s="15">
        <v>1112</v>
      </c>
      <c r="D275" s="15">
        <f>Ikärakenne[[#This Row],[Laskennalliset kustannukset, IKÄRAKENNE yhteensä, €]]</f>
        <v>1510276.55</v>
      </c>
      <c r="E275" s="15">
        <f>'Lask. kustannukset MUUT'!AD281</f>
        <v>1315491.0990201626</v>
      </c>
      <c r="F275" s="231">
        <f>Yhteenveto[[#This Row],[Ikärakenne, laskennallinen kustannus]]+Yhteenveto[[#This Row],[Muut laskennalliset kustannukset ]]</f>
        <v>2825767.6490201624</v>
      </c>
      <c r="G275" s="450">
        <v>1625.87</v>
      </c>
      <c r="H275" s="17">
        <v>1807967.44</v>
      </c>
      <c r="I275" s="338">
        <f>Yhteenveto[[#This Row],[Laskennalliset kustannukset yhteensä]]-Yhteenveto[[#This Row],[Omarahoitusosuus, €]]</f>
        <v>1017800.2090201625</v>
      </c>
      <c r="J275" s="33">
        <f>Lisäosat!U276</f>
        <v>944551.42077266576</v>
      </c>
      <c r="K275" s="34">
        <f>'Muut lis_väh'!P273</f>
        <v>190604.15198757348</v>
      </c>
      <c r="L275" s="231">
        <f>Yhteenveto[[#This Row],[Valtionosuus omarahoitusosuuden jälkeen (välisumma)]]+Yhteenveto[[#This Row],[Lisäosat yhteensä]]+Yhteenveto[[#This Row],[Valtionosuuteen tehtävät vähennykset ja lisäykset, netto]]</f>
        <v>2152955.7817804017</v>
      </c>
      <c r="M275" s="34">
        <f>'Verotuloihin perust tasaus'!N280</f>
        <v>421135.60354645504</v>
      </c>
      <c r="N275" s="302">
        <f>SUM(Yhteenveto[[#This Row],[Valtionosuus ennen verotuloihin perustuvaa valtionosuuden tasausta]]+Yhteenveto[[#This Row],[Verotuloihin perustuva valtionosuuden tasaus]])</f>
        <v>2574091.3853268567</v>
      </c>
      <c r="O275" s="241">
        <f>Verokorvaukset!H273</f>
        <v>193057.79416974165</v>
      </c>
      <c r="P275" s="371">
        <f>SUM(Yhteenveto[[#This Row],[Kunnan  peruspalvelujen valtionosuus ]:[Veroperustemuutoksista johtuvien veromenetysten korvaus]])</f>
        <v>2767149.1794965984</v>
      </c>
      <c r="Q275" s="34">
        <f>Kotikuntakorvaus!F277</f>
        <v>-28438.513500000001</v>
      </c>
      <c r="R275" s="340">
        <f>+Yhteenveto[[#This Row],[Kunnan  peruspalvelujen valtionosuus ]]+Yhteenveto[[#This Row],[Veroperustemuutoksista johtuvien veromenetysten korvaus]]+Yhteenveto[[#This Row],[Kotikuntakorvaus, netto]]</f>
        <v>2738710.6659965985</v>
      </c>
      <c r="S275" s="11"/>
      <c r="T275"/>
    </row>
    <row r="276" spans="1:20" ht="15" x14ac:dyDescent="0.25">
      <c r="A276" s="32">
        <v>892</v>
      </c>
      <c r="B276" s="13" t="s">
        <v>281</v>
      </c>
      <c r="C276" s="15">
        <v>3651</v>
      </c>
      <c r="D276" s="15">
        <f>Ikärakenne[[#This Row],[Laskennalliset kustannukset, IKÄRAKENNE yhteensä, €]]</f>
        <v>9659918.3399999999</v>
      </c>
      <c r="E276" s="15">
        <f>'Lask. kustannukset MUUT'!AD282</f>
        <v>935663.93945707183</v>
      </c>
      <c r="F276" s="231">
        <f>Yhteenveto[[#This Row],[Ikärakenne, laskennallinen kustannus]]+Yhteenveto[[#This Row],[Muut laskennalliset kustannukset ]]</f>
        <v>10595582.279457072</v>
      </c>
      <c r="G276" s="450">
        <v>1625.87</v>
      </c>
      <c r="H276" s="17">
        <v>5936051.3699999992</v>
      </c>
      <c r="I276" s="338">
        <f>Yhteenveto[[#This Row],[Laskennalliset kustannukset yhteensä]]-Yhteenveto[[#This Row],[Omarahoitusosuus, €]]</f>
        <v>4659530.9094570726</v>
      </c>
      <c r="J276" s="33">
        <f>Lisäosat!U277</f>
        <v>125655.80948443367</v>
      </c>
      <c r="K276" s="34">
        <f>'Muut lis_väh'!P274</f>
        <v>80176.909514451138</v>
      </c>
      <c r="L276" s="231">
        <f>Yhteenveto[[#This Row],[Valtionosuus omarahoitusosuuden jälkeen (välisumma)]]+Yhteenveto[[#This Row],[Lisäosat yhteensä]]+Yhteenveto[[#This Row],[Valtionosuuteen tehtävät vähennykset ja lisäykset, netto]]</f>
        <v>4865363.6284559574</v>
      </c>
      <c r="M276" s="34">
        <f>'Verotuloihin perust tasaus'!N281</f>
        <v>2376092.8911997816</v>
      </c>
      <c r="N276" s="302">
        <f>SUM(Yhteenveto[[#This Row],[Valtionosuus ennen verotuloihin perustuvaa valtionosuuden tasausta]]+Yhteenveto[[#This Row],[Verotuloihin perustuva valtionosuuden tasaus]])</f>
        <v>7241456.519655739</v>
      </c>
      <c r="O276" s="241">
        <f>Verokorvaukset!H274</f>
        <v>372199.95395464252</v>
      </c>
      <c r="P276" s="371">
        <f>SUM(Yhteenveto[[#This Row],[Kunnan  peruspalvelujen valtionosuus ]:[Veroperustemuutoksista johtuvien veromenetysten korvaus]])</f>
        <v>7613656.4736103816</v>
      </c>
      <c r="Q276" s="34">
        <f>Kotikuntakorvaus!F278</f>
        <v>-64708.692400000007</v>
      </c>
      <c r="R276" s="340">
        <f>+Yhteenveto[[#This Row],[Kunnan  peruspalvelujen valtionosuus ]]+Yhteenveto[[#This Row],[Veroperustemuutoksista johtuvien veromenetysten korvaus]]+Yhteenveto[[#This Row],[Kotikuntakorvaus, netto]]</f>
        <v>7548947.7812103815</v>
      </c>
      <c r="S276" s="11"/>
      <c r="T276"/>
    </row>
    <row r="277" spans="1:20" ht="15" x14ac:dyDescent="0.25">
      <c r="A277" s="32">
        <v>893</v>
      </c>
      <c r="B277" s="13" t="s">
        <v>282</v>
      </c>
      <c r="C277" s="15">
        <v>7391</v>
      </c>
      <c r="D277" s="15">
        <f>Ikärakenne[[#This Row],[Laskennalliset kustannukset, IKÄRAKENNE yhteensä, €]]</f>
        <v>14624069.420000002</v>
      </c>
      <c r="E277" s="15">
        <f>'Lask. kustannukset MUUT'!AD283</f>
        <v>5165189.3122736579</v>
      </c>
      <c r="F277" s="231">
        <f>Yhteenveto[[#This Row],[Ikärakenne, laskennallinen kustannus]]+Yhteenveto[[#This Row],[Muut laskennalliset kustannukset ]]</f>
        <v>19789258.732273661</v>
      </c>
      <c r="G277" s="450">
        <v>1625.87</v>
      </c>
      <c r="H277" s="17">
        <v>12016805.17</v>
      </c>
      <c r="I277" s="338">
        <f>Yhteenveto[[#This Row],[Laskennalliset kustannukset yhteensä]]-Yhteenveto[[#This Row],[Omarahoitusosuus, €]]</f>
        <v>7772453.5622736607</v>
      </c>
      <c r="J277" s="33">
        <f>Lisäosat!U278</f>
        <v>250366.07836173187</v>
      </c>
      <c r="K277" s="34">
        <f>'Muut lis_väh'!P275</f>
        <v>-1250559.6703590462</v>
      </c>
      <c r="L277" s="231">
        <f>Yhteenveto[[#This Row],[Valtionosuus omarahoitusosuuden jälkeen (välisumma)]]+Yhteenveto[[#This Row],[Lisäosat yhteensä]]+Yhteenveto[[#This Row],[Valtionosuuteen tehtävät vähennykset ja lisäykset, netto]]</f>
        <v>6772259.9702763464</v>
      </c>
      <c r="M277" s="34">
        <f>'Verotuloihin perust tasaus'!N282</f>
        <v>1843397.7463678864</v>
      </c>
      <c r="N277" s="302">
        <f>SUM(Yhteenveto[[#This Row],[Valtionosuus ennen verotuloihin perustuvaa valtionosuuden tasausta]]+Yhteenveto[[#This Row],[Verotuloihin perustuva valtionosuuden tasaus]])</f>
        <v>8615657.7166442331</v>
      </c>
      <c r="O277" s="241">
        <f>Verokorvaukset!H275</f>
        <v>1176406.6729674134</v>
      </c>
      <c r="P277" s="371">
        <f>SUM(Yhteenveto[[#This Row],[Kunnan  peruspalvelujen valtionosuus ]:[Veroperustemuutoksista johtuvien veromenetysten korvaus]])</f>
        <v>9792064.3896116465</v>
      </c>
      <c r="Q277" s="34">
        <f>Kotikuntakorvaus!F279</f>
        <v>14086.366500000033</v>
      </c>
      <c r="R277" s="340">
        <f>+Yhteenveto[[#This Row],[Kunnan  peruspalvelujen valtionosuus ]]+Yhteenveto[[#This Row],[Veroperustemuutoksista johtuvien veromenetysten korvaus]]+Yhteenveto[[#This Row],[Kotikuntakorvaus, netto]]</f>
        <v>9806150.7561116461</v>
      </c>
      <c r="S277" s="11"/>
      <c r="T277"/>
    </row>
    <row r="278" spans="1:20" ht="15" x14ac:dyDescent="0.25">
      <c r="A278" s="32">
        <v>895</v>
      </c>
      <c r="B278" s="13" t="s">
        <v>283</v>
      </c>
      <c r="C278" s="15">
        <v>14783</v>
      </c>
      <c r="D278" s="15">
        <f>Ikärakenne[[#This Row],[Laskennalliset kustannukset, IKÄRAKENNE yhteensä, €]]</f>
        <v>22220386.370000001</v>
      </c>
      <c r="E278" s="15">
        <f>'Lask. kustannukset MUUT'!AD284</f>
        <v>6427838.7836861666</v>
      </c>
      <c r="F278" s="231">
        <f>Yhteenveto[[#This Row],[Ikärakenne, laskennallinen kustannus]]+Yhteenveto[[#This Row],[Muut laskennalliset kustannukset ]]</f>
        <v>28648225.153686166</v>
      </c>
      <c r="G278" s="450">
        <v>1625.87</v>
      </c>
      <c r="H278" s="17">
        <v>24035236.209999997</v>
      </c>
      <c r="I278" s="338">
        <f>Yhteenveto[[#This Row],[Laskennalliset kustannukset yhteensä]]-Yhteenveto[[#This Row],[Omarahoitusosuus, €]]</f>
        <v>4612988.9436861686</v>
      </c>
      <c r="J278" s="33">
        <f>Lisäosat!U279</f>
        <v>575164.97523438174</v>
      </c>
      <c r="K278" s="34">
        <f>'Muut lis_väh'!P276</f>
        <v>-229978.36203415226</v>
      </c>
      <c r="L278" s="231">
        <f>Yhteenveto[[#This Row],[Valtionosuus omarahoitusosuuden jälkeen (välisumma)]]+Yhteenveto[[#This Row],[Lisäosat yhteensä]]+Yhteenveto[[#This Row],[Valtionosuuteen tehtävät vähennykset ja lisäykset, netto]]</f>
        <v>4958175.5568863982</v>
      </c>
      <c r="M278" s="34">
        <f>'Verotuloihin perust tasaus'!N283</f>
        <v>2165484.5607256363</v>
      </c>
      <c r="N278" s="302">
        <f>SUM(Yhteenveto[[#This Row],[Valtionosuus ennen verotuloihin perustuvaa valtionosuuden tasausta]]+Yhteenveto[[#This Row],[Verotuloihin perustuva valtionosuuden tasaus]])</f>
        <v>7123660.1176120341</v>
      </c>
      <c r="O278" s="241">
        <f>Verokorvaukset!H276</f>
        <v>1648981.6751687431</v>
      </c>
      <c r="P278" s="371">
        <f>SUM(Yhteenveto[[#This Row],[Kunnan  peruspalvelujen valtionosuus ]:[Veroperustemuutoksista johtuvien veromenetysten korvaus]])</f>
        <v>8772641.7927807774</v>
      </c>
      <c r="Q278" s="34">
        <f>Kotikuntakorvaus!F280</f>
        <v>321505.81149999995</v>
      </c>
      <c r="R278" s="340">
        <f>+Yhteenveto[[#This Row],[Kunnan  peruspalvelujen valtionosuus ]]+Yhteenveto[[#This Row],[Veroperustemuutoksista johtuvien veromenetysten korvaus]]+Yhteenveto[[#This Row],[Kotikuntakorvaus, netto]]</f>
        <v>9094147.6042807773</v>
      </c>
      <c r="S278" s="11"/>
      <c r="T278"/>
    </row>
    <row r="279" spans="1:20" ht="15" x14ac:dyDescent="0.25">
      <c r="A279" s="32">
        <v>905</v>
      </c>
      <c r="B279" s="13" t="s">
        <v>284</v>
      </c>
      <c r="C279" s="15">
        <v>71209</v>
      </c>
      <c r="D279" s="15">
        <f>Ikärakenne[[#This Row],[Laskennalliset kustannukset, IKÄRAKENNE yhteensä, €]]</f>
        <v>115658563.59999999</v>
      </c>
      <c r="E279" s="15">
        <f>'Lask. kustannukset MUUT'!AD285</f>
        <v>40238465.743049756</v>
      </c>
      <c r="F279" s="231">
        <f>Yhteenveto[[#This Row],[Ikärakenne, laskennallinen kustannus]]+Yhteenveto[[#This Row],[Muut laskennalliset kustannukset ]]</f>
        <v>155897029.34304976</v>
      </c>
      <c r="G279" s="450">
        <v>1625.87</v>
      </c>
      <c r="H279" s="17">
        <v>115776576.83</v>
      </c>
      <c r="I279" s="338">
        <f>Yhteenveto[[#This Row],[Laskennalliset kustannukset yhteensä]]-Yhteenveto[[#This Row],[Omarahoitusosuus, €]]</f>
        <v>40120452.513049766</v>
      </c>
      <c r="J279" s="33">
        <f>Lisäosat!U280</f>
        <v>4272432.2355670892</v>
      </c>
      <c r="K279" s="34">
        <f>'Muut lis_väh'!P277</f>
        <v>-27332675.74202317</v>
      </c>
      <c r="L279" s="231">
        <f>Yhteenveto[[#This Row],[Valtionosuus omarahoitusosuuden jälkeen (välisumma)]]+Yhteenveto[[#This Row],[Lisäosat yhteensä]]+Yhteenveto[[#This Row],[Valtionosuuteen tehtävät vähennykset ja lisäykset, netto]]</f>
        <v>17060209.006593689</v>
      </c>
      <c r="M279" s="34">
        <f>'Verotuloihin perust tasaus'!N284</f>
        <v>7650671.2815905111</v>
      </c>
      <c r="N279" s="302">
        <f>SUM(Yhteenveto[[#This Row],[Valtionosuus ennen verotuloihin perustuvaa valtionosuuden tasausta]]+Yhteenveto[[#This Row],[Verotuloihin perustuva valtionosuuden tasaus]])</f>
        <v>24710880.288184199</v>
      </c>
      <c r="O279" s="241">
        <f>Verokorvaukset!H277</f>
        <v>8381234.3346051248</v>
      </c>
      <c r="P279" s="371">
        <f>SUM(Yhteenveto[[#This Row],[Kunnan  peruspalvelujen valtionosuus ]:[Veroperustemuutoksista johtuvien veromenetysten korvaus]])</f>
        <v>33092114.622789323</v>
      </c>
      <c r="Q279" s="34">
        <f>Kotikuntakorvaus!F281</f>
        <v>-6638346.3923999993</v>
      </c>
      <c r="R279" s="340">
        <f>+Yhteenveto[[#This Row],[Kunnan  peruspalvelujen valtionosuus ]]+Yhteenveto[[#This Row],[Veroperustemuutoksista johtuvien veromenetysten korvaus]]+Yhteenveto[[#This Row],[Kotikuntakorvaus, netto]]</f>
        <v>26453768.230389323</v>
      </c>
      <c r="S279" s="11"/>
      <c r="T279"/>
    </row>
    <row r="280" spans="1:20" ht="15" x14ac:dyDescent="0.25">
      <c r="A280" s="32">
        <v>908</v>
      </c>
      <c r="B280" s="13" t="s">
        <v>285</v>
      </c>
      <c r="C280" s="15">
        <v>20762</v>
      </c>
      <c r="D280" s="15">
        <f>Ikärakenne[[#This Row],[Laskennalliset kustannukset, IKÄRAKENNE yhteensä, €]]</f>
        <v>34718490.120000005</v>
      </c>
      <c r="E280" s="15">
        <f>'Lask. kustannukset MUUT'!AD286</f>
        <v>6441551.938238265</v>
      </c>
      <c r="F280" s="231">
        <f>Yhteenveto[[#This Row],[Ikärakenne, laskennallinen kustannus]]+Yhteenveto[[#This Row],[Muut laskennalliset kustannukset ]]</f>
        <v>41160042.058238268</v>
      </c>
      <c r="G280" s="450">
        <v>1625.87</v>
      </c>
      <c r="H280" s="17">
        <v>33756312.939999998</v>
      </c>
      <c r="I280" s="338">
        <f>Yhteenveto[[#This Row],[Laskennalliset kustannukset yhteensä]]-Yhteenveto[[#This Row],[Omarahoitusosuus, €]]</f>
        <v>7403729.1182382703</v>
      </c>
      <c r="J280" s="33">
        <f>Lisäosat!U281</f>
        <v>704937.97837227851</v>
      </c>
      <c r="K280" s="34">
        <f>'Muut lis_väh'!P278</f>
        <v>-4461687.7016416192</v>
      </c>
      <c r="L280" s="231">
        <f>Yhteenveto[[#This Row],[Valtionosuus omarahoitusosuuden jälkeen (välisumma)]]+Yhteenveto[[#This Row],[Lisäosat yhteensä]]+Yhteenveto[[#This Row],[Valtionosuuteen tehtävät vähennykset ja lisäykset, netto]]</f>
        <v>3646979.3949689297</v>
      </c>
      <c r="M280" s="34">
        <f>'Verotuloihin perust tasaus'!N285</f>
        <v>5935612.9437638707</v>
      </c>
      <c r="N280" s="302">
        <f>SUM(Yhteenveto[[#This Row],[Valtionosuus ennen verotuloihin perustuvaa valtionosuuden tasausta]]+Yhteenveto[[#This Row],[Verotuloihin perustuva valtionosuuden tasaus]])</f>
        <v>9582592.3387328014</v>
      </c>
      <c r="O280" s="241">
        <f>Verokorvaukset!H278</f>
        <v>1536608.6956999076</v>
      </c>
      <c r="P280" s="371">
        <f>SUM(Yhteenveto[[#This Row],[Kunnan  peruspalvelujen valtionosuus ]:[Veroperustemuutoksista johtuvien veromenetysten korvaus]])</f>
        <v>11119201.034432709</v>
      </c>
      <c r="Q280" s="34">
        <f>Kotikuntakorvaus!F282</f>
        <v>181545.80020000006</v>
      </c>
      <c r="R280" s="340">
        <f>+Yhteenveto[[#This Row],[Kunnan  peruspalvelujen valtionosuus ]]+Yhteenveto[[#This Row],[Veroperustemuutoksista johtuvien veromenetysten korvaus]]+Yhteenveto[[#This Row],[Kotikuntakorvaus, netto]]</f>
        <v>11300746.83463271</v>
      </c>
      <c r="S280" s="11"/>
      <c r="T280"/>
    </row>
    <row r="281" spans="1:20" ht="15" x14ac:dyDescent="0.25">
      <c r="A281" s="32">
        <v>915</v>
      </c>
      <c r="B281" s="13" t="s">
        <v>286</v>
      </c>
      <c r="C281" s="15">
        <v>19433</v>
      </c>
      <c r="D281" s="15">
        <f>Ikärakenne[[#This Row],[Laskennalliset kustannukset, IKÄRAKENNE yhteensä, €]]</f>
        <v>25174631.41</v>
      </c>
      <c r="E281" s="15">
        <f>'Lask. kustannukset MUUT'!AD287</f>
        <v>7279530.8586510057</v>
      </c>
      <c r="F281" s="231">
        <f>Yhteenveto[[#This Row],[Ikärakenne, laskennallinen kustannus]]+Yhteenveto[[#This Row],[Muut laskennalliset kustannukset ]]</f>
        <v>32454162.268651005</v>
      </c>
      <c r="G281" s="450">
        <v>1625.87</v>
      </c>
      <c r="H281" s="17">
        <v>31595531.709999997</v>
      </c>
      <c r="I281" s="338">
        <f>Yhteenveto[[#This Row],[Laskennalliset kustannukset yhteensä]]-Yhteenveto[[#This Row],[Omarahoitusosuus, €]]</f>
        <v>858630.55865100771</v>
      </c>
      <c r="J281" s="33">
        <f>Lisäosat!U282</f>
        <v>834076.73725882103</v>
      </c>
      <c r="K281" s="34">
        <f>'Muut lis_väh'!P279</f>
        <v>-2550609.8193974295</v>
      </c>
      <c r="L281" s="231">
        <f>Yhteenveto[[#This Row],[Valtionosuus omarahoitusosuuden jälkeen (välisumma)]]+Yhteenveto[[#This Row],[Lisäosat yhteensä]]+Yhteenveto[[#This Row],[Valtionosuuteen tehtävät vähennykset ja lisäykset, netto]]</f>
        <v>-857902.52348760073</v>
      </c>
      <c r="M281" s="34">
        <f>'Verotuloihin perust tasaus'!N286</f>
        <v>6906260.6551396921</v>
      </c>
      <c r="N281" s="302">
        <f>SUM(Yhteenveto[[#This Row],[Valtionosuus ennen verotuloihin perustuvaa valtionosuuden tasausta]]+Yhteenveto[[#This Row],[Verotuloihin perustuva valtionosuuden tasaus]])</f>
        <v>6048358.1316520916</v>
      </c>
      <c r="O281" s="241">
        <f>Verokorvaukset!H279</f>
        <v>2062691.0687507084</v>
      </c>
      <c r="P281" s="371">
        <f>SUM(Yhteenveto[[#This Row],[Kunnan  peruspalvelujen valtionosuus ]:[Veroperustemuutoksista johtuvien veromenetysten korvaus]])</f>
        <v>8111049.2004028</v>
      </c>
      <c r="Q281" s="34">
        <f>Kotikuntakorvaus!F283</f>
        <v>170276.70699999999</v>
      </c>
      <c r="R281" s="340">
        <f>+Yhteenveto[[#This Row],[Kunnan  peruspalvelujen valtionosuus ]]+Yhteenveto[[#This Row],[Veroperustemuutoksista johtuvien veromenetysten korvaus]]+Yhteenveto[[#This Row],[Kotikuntakorvaus, netto]]</f>
        <v>8281325.9074028004</v>
      </c>
      <c r="S281" s="11"/>
      <c r="T281"/>
    </row>
    <row r="282" spans="1:20" ht="15" x14ac:dyDescent="0.25">
      <c r="A282" s="32">
        <v>918</v>
      </c>
      <c r="B282" s="13" t="s">
        <v>287</v>
      </c>
      <c r="C282" s="15">
        <v>2263</v>
      </c>
      <c r="D282" s="15">
        <f>Ikärakenne[[#This Row],[Laskennalliset kustannukset, IKÄRAKENNE yhteensä, €]]</f>
        <v>3615867.2600000002</v>
      </c>
      <c r="E282" s="15">
        <f>'Lask. kustannukset MUUT'!AD288</f>
        <v>863046.52346516028</v>
      </c>
      <c r="F282" s="231">
        <f>Yhteenveto[[#This Row],[Ikärakenne, laskennallinen kustannus]]+Yhteenveto[[#This Row],[Muut laskennalliset kustannukset ]]</f>
        <v>4478913.7834651601</v>
      </c>
      <c r="G282" s="450">
        <v>1625.87</v>
      </c>
      <c r="H282" s="17">
        <v>3679343.8099999996</v>
      </c>
      <c r="I282" s="338">
        <f>Yhteenveto[[#This Row],[Laskennalliset kustannukset yhteensä]]-Yhteenveto[[#This Row],[Omarahoitusosuus, €]]</f>
        <v>799569.97346516047</v>
      </c>
      <c r="J282" s="33">
        <f>Lisäosat!U283</f>
        <v>72461.889239907425</v>
      </c>
      <c r="K282" s="34">
        <f>'Muut lis_väh'!P280</f>
        <v>-322792.33462621807</v>
      </c>
      <c r="L282" s="231">
        <f>Yhteenveto[[#This Row],[Valtionosuus omarahoitusosuuden jälkeen (välisumma)]]+Yhteenveto[[#This Row],[Lisäosat yhteensä]]+Yhteenveto[[#This Row],[Valtionosuuteen tehtävät vähennykset ja lisäykset, netto]]</f>
        <v>549239.52807884978</v>
      </c>
      <c r="M282" s="34">
        <f>'Verotuloihin perust tasaus'!N287</f>
        <v>1026981.0344107345</v>
      </c>
      <c r="N282" s="302">
        <f>SUM(Yhteenveto[[#This Row],[Valtionosuus ennen verotuloihin perustuvaa valtionosuuden tasausta]]+Yhteenveto[[#This Row],[Verotuloihin perustuva valtionosuuden tasaus]])</f>
        <v>1576220.5624895843</v>
      </c>
      <c r="O282" s="241">
        <f>Verokorvaukset!H280</f>
        <v>395535.9444550238</v>
      </c>
      <c r="P282" s="371">
        <f>SUM(Yhteenveto[[#This Row],[Kunnan  peruspalvelujen valtionosuus ]:[Veroperustemuutoksista johtuvien veromenetysten korvaus]])</f>
        <v>1971756.5069446082</v>
      </c>
      <c r="Q282" s="34">
        <f>Kotikuntakorvaus!F284</f>
        <v>51472.823500000013</v>
      </c>
      <c r="R282" s="340">
        <f>+Yhteenveto[[#This Row],[Kunnan  peruspalvelujen valtionosuus ]]+Yhteenveto[[#This Row],[Veroperustemuutoksista johtuvien veromenetysten korvaus]]+Yhteenveto[[#This Row],[Kotikuntakorvaus, netto]]</f>
        <v>2023229.3304446081</v>
      </c>
      <c r="S282" s="11"/>
      <c r="T282"/>
    </row>
    <row r="283" spans="1:20" ht="15" x14ac:dyDescent="0.25">
      <c r="A283" s="32">
        <v>921</v>
      </c>
      <c r="B283" s="13" t="s">
        <v>288</v>
      </c>
      <c r="C283" s="15">
        <v>1787</v>
      </c>
      <c r="D283" s="15">
        <f>Ikärakenne[[#This Row],[Laskennalliset kustannukset, IKÄRAKENNE yhteensä, €]]</f>
        <v>1741065.54</v>
      </c>
      <c r="E283" s="15">
        <f>'Lask. kustannukset MUUT'!AD289</f>
        <v>824912.48387253424</v>
      </c>
      <c r="F283" s="231">
        <f>Yhteenveto[[#This Row],[Ikärakenne, laskennallinen kustannus]]+Yhteenveto[[#This Row],[Muut laskennalliset kustannukset ]]</f>
        <v>2565978.0238725343</v>
      </c>
      <c r="G283" s="450">
        <v>1625.87</v>
      </c>
      <c r="H283" s="17">
        <v>2905429.69</v>
      </c>
      <c r="I283" s="338">
        <f>Yhteenveto[[#This Row],[Laskennalliset kustannukset yhteensä]]-Yhteenveto[[#This Row],[Omarahoitusosuus, €]]</f>
        <v>-339451.66612746567</v>
      </c>
      <c r="J283" s="33">
        <f>Lisäosat!U284</f>
        <v>651460.03488984483</v>
      </c>
      <c r="K283" s="34">
        <f>'Muut lis_väh'!P281</f>
        <v>526371.45366152842</v>
      </c>
      <c r="L283" s="231">
        <f>Yhteenveto[[#This Row],[Valtionosuus omarahoitusosuuden jälkeen (välisumma)]]+Yhteenveto[[#This Row],[Lisäosat yhteensä]]+Yhteenveto[[#This Row],[Valtionosuuteen tehtävät vähennykset ja lisäykset, netto]]</f>
        <v>838379.82242390758</v>
      </c>
      <c r="M283" s="34">
        <f>'Verotuloihin perust tasaus'!N288</f>
        <v>1070008.7634202277</v>
      </c>
      <c r="N283" s="302">
        <f>SUM(Yhteenveto[[#This Row],[Valtionosuus ennen verotuloihin perustuvaa valtionosuuden tasausta]]+Yhteenveto[[#This Row],[Verotuloihin perustuva valtionosuuden tasaus]])</f>
        <v>1908388.5858441354</v>
      </c>
      <c r="O283" s="241">
        <f>Verokorvaukset!H281</f>
        <v>416013.11774435948</v>
      </c>
      <c r="P283" s="371">
        <f>SUM(Yhteenveto[[#This Row],[Kunnan  peruspalvelujen valtionosuus ]:[Veroperustemuutoksista johtuvien veromenetysten korvaus]])</f>
        <v>2324401.703588495</v>
      </c>
      <c r="Q283" s="34">
        <f>Kotikuntakorvaus!F285</f>
        <v>310343.03050000005</v>
      </c>
      <c r="R283" s="340">
        <f>+Yhteenveto[[#This Row],[Kunnan  peruspalvelujen valtionosuus ]]+Yhteenveto[[#This Row],[Veroperustemuutoksista johtuvien veromenetysten korvaus]]+Yhteenveto[[#This Row],[Kotikuntakorvaus, netto]]</f>
        <v>2634744.7340884949</v>
      </c>
      <c r="S283" s="11"/>
      <c r="T283"/>
    </row>
    <row r="284" spans="1:20" ht="15" x14ac:dyDescent="0.25">
      <c r="A284" s="32">
        <v>922</v>
      </c>
      <c r="B284" s="13" t="s">
        <v>289</v>
      </c>
      <c r="C284" s="15">
        <v>4532</v>
      </c>
      <c r="D284" s="15">
        <f>Ikärakenne[[#This Row],[Laskennalliset kustannukset, IKÄRAKENNE yhteensä, €]]</f>
        <v>9696817.6799999997</v>
      </c>
      <c r="E284" s="15">
        <f>'Lask. kustannukset MUUT'!AD290</f>
        <v>994160.42030632682</v>
      </c>
      <c r="F284" s="231">
        <f>Yhteenveto[[#This Row],[Ikärakenne, laskennallinen kustannus]]+Yhteenveto[[#This Row],[Muut laskennalliset kustannukset ]]</f>
        <v>10690978.100306327</v>
      </c>
      <c r="G284" s="450">
        <v>1625.87</v>
      </c>
      <c r="H284" s="17">
        <v>7368442.8399999999</v>
      </c>
      <c r="I284" s="338">
        <f>Yhteenveto[[#This Row],[Laskennalliset kustannukset yhteensä]]-Yhteenveto[[#This Row],[Omarahoitusosuus, €]]</f>
        <v>3322535.2603063267</v>
      </c>
      <c r="J284" s="33">
        <f>Lisäosat!U285</f>
        <v>162555.21125522366</v>
      </c>
      <c r="K284" s="34">
        <f>'Muut lis_väh'!P282</f>
        <v>-449283.69230911549</v>
      </c>
      <c r="L284" s="231">
        <f>Yhteenveto[[#This Row],[Valtionosuus omarahoitusosuuden jälkeen (välisumma)]]+Yhteenveto[[#This Row],[Lisäosat yhteensä]]+Yhteenveto[[#This Row],[Valtionosuuteen tehtävät vähennykset ja lisäykset, netto]]</f>
        <v>3035806.7792524346</v>
      </c>
      <c r="M284" s="34">
        <f>'Verotuloihin perust tasaus'!N289</f>
        <v>1020075.9144645319</v>
      </c>
      <c r="N284" s="302">
        <f>SUM(Yhteenveto[[#This Row],[Valtionosuus ennen verotuloihin perustuvaa valtionosuuden tasausta]]+Yhteenveto[[#This Row],[Verotuloihin perustuva valtionosuuden tasaus]])</f>
        <v>4055882.6937169665</v>
      </c>
      <c r="O284" s="241">
        <f>Verokorvaukset!H282</f>
        <v>401799.17471303657</v>
      </c>
      <c r="P284" s="371">
        <f>SUM(Yhteenveto[[#This Row],[Kunnan  peruspalvelujen valtionosuus ]:[Veroperustemuutoksista johtuvien veromenetysten korvaus]])</f>
        <v>4457681.8684300035</v>
      </c>
      <c r="Q284" s="34">
        <f>Kotikuntakorvaus!F286</f>
        <v>111627.81000000003</v>
      </c>
      <c r="R284" s="340">
        <f>+Yhteenveto[[#This Row],[Kunnan  peruspalvelujen valtionosuus ]]+Yhteenveto[[#This Row],[Veroperustemuutoksista johtuvien veromenetysten korvaus]]+Yhteenveto[[#This Row],[Kotikuntakorvaus, netto]]</f>
        <v>4569309.6784300031</v>
      </c>
      <c r="S284" s="11"/>
      <c r="T284"/>
    </row>
    <row r="285" spans="1:20" ht="15" x14ac:dyDescent="0.25">
      <c r="A285" s="32">
        <v>924</v>
      </c>
      <c r="B285" s="13" t="s">
        <v>290</v>
      </c>
      <c r="C285" s="15">
        <v>2912</v>
      </c>
      <c r="D285" s="15">
        <f>Ikärakenne[[#This Row],[Laskennalliset kustannukset, IKÄRAKENNE yhteensä, €]]</f>
        <v>4532964.67</v>
      </c>
      <c r="E285" s="15">
        <f>'Lask. kustannukset MUUT'!AD291</f>
        <v>1052095.7007036293</v>
      </c>
      <c r="F285" s="231">
        <f>Yhteenveto[[#This Row],[Ikärakenne, laskennallinen kustannus]]+Yhteenveto[[#This Row],[Muut laskennalliset kustannukset ]]</f>
        <v>5585060.3707036292</v>
      </c>
      <c r="G285" s="450">
        <v>1625.87</v>
      </c>
      <c r="H285" s="17">
        <v>4734533.4399999995</v>
      </c>
      <c r="I285" s="338">
        <f>Yhteenveto[[#This Row],[Laskennalliset kustannukset yhteensä]]-Yhteenveto[[#This Row],[Omarahoitusosuus, €]]</f>
        <v>850526.93070362974</v>
      </c>
      <c r="J285" s="33">
        <f>Lisäosat!U286</f>
        <v>284708.3813961916</v>
      </c>
      <c r="K285" s="34">
        <f>'Muut lis_väh'!P283</f>
        <v>-77469.48218766693</v>
      </c>
      <c r="L285" s="231">
        <f>Yhteenveto[[#This Row],[Valtionosuus omarahoitusosuuden jälkeen (välisumma)]]+Yhteenveto[[#This Row],[Lisäosat yhteensä]]+Yhteenveto[[#This Row],[Valtionosuuteen tehtävät vähennykset ja lisäykset, netto]]</f>
        <v>1057765.8299121545</v>
      </c>
      <c r="M285" s="34">
        <f>'Verotuloihin perust tasaus'!N290</f>
        <v>1669439.5547170981</v>
      </c>
      <c r="N285" s="302">
        <f>SUM(Yhteenveto[[#This Row],[Valtionosuus ennen verotuloihin perustuvaa valtionosuuden tasausta]]+Yhteenveto[[#This Row],[Verotuloihin perustuva valtionosuuden tasaus]])</f>
        <v>2727205.3846292524</v>
      </c>
      <c r="O285" s="241">
        <f>Verokorvaukset!H283</f>
        <v>561648.83226070204</v>
      </c>
      <c r="P285" s="371">
        <f>SUM(Yhteenveto[[#This Row],[Kunnan  peruspalvelujen valtionosuus ]:[Veroperustemuutoksista johtuvien veromenetysten korvaus]])</f>
        <v>3288854.2168899542</v>
      </c>
      <c r="Q285" s="34">
        <f>Kotikuntakorvaus!F287</f>
        <v>-17718.700000000012</v>
      </c>
      <c r="R285" s="340">
        <f>+Yhteenveto[[#This Row],[Kunnan  peruspalvelujen valtionosuus ]]+Yhteenveto[[#This Row],[Veroperustemuutoksista johtuvien veromenetysten korvaus]]+Yhteenveto[[#This Row],[Kotikuntakorvaus, netto]]</f>
        <v>3271135.516889954</v>
      </c>
      <c r="S285" s="11"/>
      <c r="T285"/>
    </row>
    <row r="286" spans="1:20" ht="15" x14ac:dyDescent="0.25">
      <c r="A286" s="32">
        <v>925</v>
      </c>
      <c r="B286" s="13" t="s">
        <v>291</v>
      </c>
      <c r="C286" s="15">
        <v>3295</v>
      </c>
      <c r="D286" s="15">
        <f>Ikärakenne[[#This Row],[Laskennalliset kustannukset, IKÄRAKENNE yhteensä, €]]</f>
        <v>5565074.5499999998</v>
      </c>
      <c r="E286" s="15">
        <f>'Lask. kustannukset MUUT'!AD292</f>
        <v>1582962.2602280476</v>
      </c>
      <c r="F286" s="231">
        <f>Yhteenveto[[#This Row],[Ikärakenne, laskennallinen kustannus]]+Yhteenveto[[#This Row],[Muut laskennalliset kustannukset ]]</f>
        <v>7148036.8102280479</v>
      </c>
      <c r="G286" s="450">
        <v>1625.87</v>
      </c>
      <c r="H286" s="17">
        <v>5357241.6499999994</v>
      </c>
      <c r="I286" s="338">
        <f>Yhteenveto[[#This Row],[Laskennalliset kustannukset yhteensä]]-Yhteenveto[[#This Row],[Omarahoitusosuus, €]]</f>
        <v>1790795.1602280485</v>
      </c>
      <c r="J286" s="33">
        <f>Lisäosat!U287</f>
        <v>324072.01209325058</v>
      </c>
      <c r="K286" s="34">
        <f>'Muut lis_väh'!P284</f>
        <v>1625686.4912660932</v>
      </c>
      <c r="L286" s="231">
        <f>Yhteenveto[[#This Row],[Valtionosuus omarahoitusosuuden jälkeen (välisumma)]]+Yhteenveto[[#This Row],[Lisäosat yhteensä]]+Yhteenveto[[#This Row],[Valtionosuuteen tehtävät vähennykset ja lisäykset, netto]]</f>
        <v>3740553.6635873923</v>
      </c>
      <c r="M286" s="34">
        <f>'Verotuloihin perust tasaus'!N291</f>
        <v>113952.90331193278</v>
      </c>
      <c r="N286" s="302">
        <f>SUM(Yhteenveto[[#This Row],[Valtionosuus ennen verotuloihin perustuvaa valtionosuuden tasausta]]+Yhteenveto[[#This Row],[Verotuloihin perustuva valtionosuuden tasaus]])</f>
        <v>3854506.5668993252</v>
      </c>
      <c r="O286" s="241">
        <f>Verokorvaukset!H284</f>
        <v>663069.95101769618</v>
      </c>
      <c r="P286" s="371">
        <f>SUM(Yhteenveto[[#This Row],[Kunnan  peruspalvelujen valtionosuus ]:[Veroperustemuutoksista johtuvien veromenetysten korvaus]])</f>
        <v>4517576.5179170212</v>
      </c>
      <c r="Q286" s="34">
        <f>Kotikuntakorvaus!F288</f>
        <v>37120.676500000016</v>
      </c>
      <c r="R286" s="340">
        <f>+Yhteenveto[[#This Row],[Kunnan  peruspalvelujen valtionosuus ]]+Yhteenveto[[#This Row],[Veroperustemuutoksista johtuvien veromenetysten korvaus]]+Yhteenveto[[#This Row],[Kotikuntakorvaus, netto]]</f>
        <v>4554697.1944170212</v>
      </c>
      <c r="S286" s="11"/>
      <c r="T286"/>
    </row>
    <row r="287" spans="1:20" ht="15" x14ac:dyDescent="0.25">
      <c r="A287" s="32">
        <v>927</v>
      </c>
      <c r="B287" s="13" t="s">
        <v>292</v>
      </c>
      <c r="C287" s="15">
        <v>28852</v>
      </c>
      <c r="D287" s="15">
        <f>Ikärakenne[[#This Row],[Laskennalliset kustannukset, IKÄRAKENNE yhteensä, €]]</f>
        <v>54227071.299999997</v>
      </c>
      <c r="E287" s="15">
        <f>'Lask. kustannukset MUUT'!AD293</f>
        <v>9302936.8103728518</v>
      </c>
      <c r="F287" s="231">
        <f>Yhteenveto[[#This Row],[Ikärakenne, laskennallinen kustannus]]+Yhteenveto[[#This Row],[Muut laskennalliset kustannukset ]]</f>
        <v>63530008.110372849</v>
      </c>
      <c r="G287" s="450">
        <v>1625.87</v>
      </c>
      <c r="H287" s="17">
        <v>46909601.239999995</v>
      </c>
      <c r="I287" s="338">
        <f>Yhteenveto[[#This Row],[Laskennalliset kustannukset yhteensä]]-Yhteenveto[[#This Row],[Omarahoitusosuus, €]]</f>
        <v>16620406.870372854</v>
      </c>
      <c r="J287" s="33">
        <f>Lisäosat!U288</f>
        <v>875327.46499034984</v>
      </c>
      <c r="K287" s="34">
        <f>'Muut lis_väh'!P285</f>
        <v>-2118854.0309069408</v>
      </c>
      <c r="L287" s="231">
        <f>Yhteenveto[[#This Row],[Valtionosuus omarahoitusosuuden jälkeen (välisumma)]]+Yhteenveto[[#This Row],[Lisäosat yhteensä]]+Yhteenveto[[#This Row],[Valtionosuuteen tehtävät vähennykset ja lisäykset, netto]]</f>
        <v>15376880.304456264</v>
      </c>
      <c r="M287" s="34">
        <f>'Verotuloihin perust tasaus'!N292</f>
        <v>901139.66782321339</v>
      </c>
      <c r="N287" s="302">
        <f>SUM(Yhteenveto[[#This Row],[Valtionosuus ennen verotuloihin perustuvaa valtionosuuden tasausta]]+Yhteenveto[[#This Row],[Verotuloihin perustuva valtionosuuden tasaus]])</f>
        <v>16278019.972279478</v>
      </c>
      <c r="O287" s="241">
        <f>Verokorvaukset!H285</f>
        <v>2538225.0728509282</v>
      </c>
      <c r="P287" s="371">
        <f>SUM(Yhteenveto[[#This Row],[Kunnan  peruspalvelujen valtionosuus ]:[Veroperustemuutoksista johtuvien veromenetysten korvaus]])</f>
        <v>18816245.045130406</v>
      </c>
      <c r="Q287" s="34">
        <f>Kotikuntakorvaus!F289</f>
        <v>-49541.485199999763</v>
      </c>
      <c r="R287" s="340">
        <f>+Yhteenveto[[#This Row],[Kunnan  peruspalvelujen valtionosuus ]]+Yhteenveto[[#This Row],[Veroperustemuutoksista johtuvien veromenetysten korvaus]]+Yhteenveto[[#This Row],[Kotikuntakorvaus, netto]]</f>
        <v>18766703.559930407</v>
      </c>
      <c r="S287" s="11"/>
      <c r="T287"/>
    </row>
    <row r="288" spans="1:20" ht="15" x14ac:dyDescent="0.25">
      <c r="A288" s="32">
        <v>931</v>
      </c>
      <c r="B288" s="13" t="s">
        <v>293</v>
      </c>
      <c r="C288" s="15">
        <v>5695</v>
      </c>
      <c r="D288" s="15">
        <f>Ikärakenne[[#This Row],[Laskennalliset kustannukset, IKÄRAKENNE yhteensä, €]]</f>
        <v>7699666.5300000003</v>
      </c>
      <c r="E288" s="15">
        <f>'Lask. kustannukset MUUT'!AD294</f>
        <v>2356486.4552246262</v>
      </c>
      <c r="F288" s="231">
        <f>Yhteenveto[[#This Row],[Ikärakenne, laskennallinen kustannus]]+Yhteenveto[[#This Row],[Muut laskennalliset kustannukset ]]</f>
        <v>10056152.985224627</v>
      </c>
      <c r="G288" s="450">
        <v>1625.87</v>
      </c>
      <c r="H288" s="17">
        <v>9259329.6499999985</v>
      </c>
      <c r="I288" s="338">
        <f>Yhteenveto[[#This Row],[Laskennalliset kustannukset yhteensä]]-Yhteenveto[[#This Row],[Omarahoitusosuus, €]]</f>
        <v>796823.33522462845</v>
      </c>
      <c r="J288" s="33">
        <f>Lisäosat!U289</f>
        <v>1054144.1524652145</v>
      </c>
      <c r="K288" s="34">
        <f>'Muut lis_väh'!P286</f>
        <v>3076436.8218757454</v>
      </c>
      <c r="L288" s="231">
        <f>Yhteenveto[[#This Row],[Valtionosuus omarahoitusosuuden jälkeen (välisumma)]]+Yhteenveto[[#This Row],[Lisäosat yhteensä]]+Yhteenveto[[#This Row],[Valtionosuuteen tehtävät vähennykset ja lisäykset, netto]]</f>
        <v>4927404.3095655888</v>
      </c>
      <c r="M288" s="34">
        <f>'Verotuloihin perust tasaus'!N293</f>
        <v>1969373.652499126</v>
      </c>
      <c r="N288" s="302">
        <f>SUM(Yhteenveto[[#This Row],[Valtionosuus ennen verotuloihin perustuvaa valtionosuuden tasausta]]+Yhteenveto[[#This Row],[Verotuloihin perustuva valtionosuuden tasaus]])</f>
        <v>6896777.9620647151</v>
      </c>
      <c r="O288" s="241">
        <f>Verokorvaukset!H286</f>
        <v>1025661.1893649326</v>
      </c>
      <c r="P288" s="371">
        <f>SUM(Yhteenveto[[#This Row],[Kunnan  peruspalvelujen valtionosuus ]:[Veroperustemuutoksista johtuvien veromenetysten korvaus]])</f>
        <v>7922439.1514296476</v>
      </c>
      <c r="Q288" s="34">
        <f>Kotikuntakorvaus!F290</f>
        <v>-84991.288289999997</v>
      </c>
      <c r="R288" s="340">
        <f>+Yhteenveto[[#This Row],[Kunnan  peruspalvelujen valtionosuus ]]+Yhteenveto[[#This Row],[Veroperustemuutoksista johtuvien veromenetysten korvaus]]+Yhteenveto[[#This Row],[Kotikuntakorvaus, netto]]</f>
        <v>7837447.863139648</v>
      </c>
      <c r="S288" s="11"/>
      <c r="T288"/>
    </row>
    <row r="289" spans="1:20" ht="15" x14ac:dyDescent="0.25">
      <c r="A289" s="32">
        <v>934</v>
      </c>
      <c r="B289" s="13" t="s">
        <v>294</v>
      </c>
      <c r="C289" s="15">
        <v>2554</v>
      </c>
      <c r="D289" s="15">
        <f>Ikärakenne[[#This Row],[Laskennalliset kustannukset, IKÄRAKENNE yhteensä, €]]</f>
        <v>3781424.27</v>
      </c>
      <c r="E289" s="15">
        <f>'Lask. kustannukset MUUT'!AD295</f>
        <v>678310.83672517876</v>
      </c>
      <c r="F289" s="231">
        <f>Yhteenveto[[#This Row],[Ikärakenne, laskennallinen kustannus]]+Yhteenveto[[#This Row],[Muut laskennalliset kustannukset ]]</f>
        <v>4459735.1067251787</v>
      </c>
      <c r="G289" s="450">
        <v>1625.87</v>
      </c>
      <c r="H289" s="17">
        <v>4152471.9799999995</v>
      </c>
      <c r="I289" s="338">
        <f>Yhteenveto[[#This Row],[Laskennalliset kustannukset yhteensä]]-Yhteenveto[[#This Row],[Omarahoitusosuus, €]]</f>
        <v>307263.12672517914</v>
      </c>
      <c r="J289" s="33">
        <f>Lisäosat!U290</f>
        <v>194248.03453871037</v>
      </c>
      <c r="K289" s="34">
        <f>'Muut lis_väh'!P287</f>
        <v>120691.87026230543</v>
      </c>
      <c r="L289" s="231">
        <f>Yhteenveto[[#This Row],[Valtionosuus omarahoitusosuuden jälkeen (välisumma)]]+Yhteenveto[[#This Row],[Lisäosat yhteensä]]+Yhteenveto[[#This Row],[Valtionosuuteen tehtävät vähennykset ja lisäykset, netto]]</f>
        <v>622203.03152619489</v>
      </c>
      <c r="M289" s="34">
        <f>'Verotuloihin perust tasaus'!N294</f>
        <v>1201652.2491643599</v>
      </c>
      <c r="N289" s="302">
        <f>SUM(Yhteenveto[[#This Row],[Valtionosuus ennen verotuloihin perustuvaa valtionosuuden tasausta]]+Yhteenveto[[#This Row],[Verotuloihin perustuva valtionosuuden tasaus]])</f>
        <v>1823855.2806905548</v>
      </c>
      <c r="O289" s="241">
        <f>Verokorvaukset!H287</f>
        <v>386965.85080385336</v>
      </c>
      <c r="P289" s="371">
        <f>SUM(Yhteenveto[[#This Row],[Kunnan  peruspalvelujen valtionosuus ]:[Veroperustemuutoksista johtuvien veromenetysten korvaus]])</f>
        <v>2210821.131494408</v>
      </c>
      <c r="Q289" s="34">
        <f>Kotikuntakorvaus!F291</f>
        <v>-2992156.8689999999</v>
      </c>
      <c r="R289" s="340">
        <f>+Yhteenveto[[#This Row],[Kunnan  peruspalvelujen valtionosuus ]]+Yhteenveto[[#This Row],[Veroperustemuutoksista johtuvien veromenetysten korvaus]]+Yhteenveto[[#This Row],[Kotikuntakorvaus, netto]]</f>
        <v>-781335.73750559194</v>
      </c>
      <c r="S289" s="11"/>
      <c r="T289"/>
    </row>
    <row r="290" spans="1:20" ht="15" x14ac:dyDescent="0.25">
      <c r="A290" s="32">
        <v>935</v>
      </c>
      <c r="B290" s="13" t="s">
        <v>295</v>
      </c>
      <c r="C290" s="15">
        <v>2751</v>
      </c>
      <c r="D290" s="15">
        <f>Ikärakenne[[#This Row],[Laskennalliset kustannukset, IKÄRAKENNE yhteensä, €]]</f>
        <v>3247656.32</v>
      </c>
      <c r="E290" s="15">
        <f>'Lask. kustannukset MUUT'!AD296</f>
        <v>1246968.3124775949</v>
      </c>
      <c r="F290" s="231">
        <f>Yhteenveto[[#This Row],[Ikärakenne, laskennallinen kustannus]]+Yhteenveto[[#This Row],[Muut laskennalliset kustannukset ]]</f>
        <v>4494624.6324775945</v>
      </c>
      <c r="G290" s="450">
        <v>1625.87</v>
      </c>
      <c r="H290" s="17">
        <v>4472768.37</v>
      </c>
      <c r="I290" s="338">
        <f>Yhteenveto[[#This Row],[Laskennalliset kustannukset yhteensä]]-Yhteenveto[[#This Row],[Omarahoitusosuus, €]]</f>
        <v>21856.262477594428</v>
      </c>
      <c r="J290" s="33">
        <f>Lisäosat!U291</f>
        <v>221503.73222524158</v>
      </c>
      <c r="K290" s="34">
        <f>'Muut lis_väh'!P288</f>
        <v>-193188.90188521732</v>
      </c>
      <c r="L290" s="231">
        <f>Yhteenveto[[#This Row],[Valtionosuus omarahoitusosuuden jälkeen (välisumma)]]+Yhteenveto[[#This Row],[Lisäosat yhteensä]]+Yhteenveto[[#This Row],[Valtionosuuteen tehtävät vähennykset ja lisäykset, netto]]</f>
        <v>50171.092817618686</v>
      </c>
      <c r="M290" s="34">
        <f>'Verotuloihin perust tasaus'!N295</f>
        <v>1001672.248555962</v>
      </c>
      <c r="N290" s="302">
        <f>SUM(Yhteenveto[[#This Row],[Valtionosuus ennen verotuloihin perustuvaa valtionosuuden tasausta]]+Yhteenveto[[#This Row],[Verotuloihin perustuva valtionosuuden tasaus]])</f>
        <v>1051843.3413735807</v>
      </c>
      <c r="O290" s="241">
        <f>Verokorvaukset!H288</f>
        <v>449523.66220474249</v>
      </c>
      <c r="P290" s="371">
        <f>SUM(Yhteenveto[[#This Row],[Kunnan  peruspalvelujen valtionosuus ]:[Veroperustemuutoksista johtuvien veromenetysten korvaus]])</f>
        <v>1501367.0035783232</v>
      </c>
      <c r="Q290" s="34">
        <f>Kotikuntakorvaus!F292</f>
        <v>736176.54760000005</v>
      </c>
      <c r="R290" s="340">
        <f>+Yhteenveto[[#This Row],[Kunnan  peruspalvelujen valtionosuus ]]+Yhteenveto[[#This Row],[Veroperustemuutoksista johtuvien veromenetysten korvaus]]+Yhteenveto[[#This Row],[Kotikuntakorvaus, netto]]</f>
        <v>2237543.5511783231</v>
      </c>
      <c r="S290" s="11"/>
      <c r="T290"/>
    </row>
    <row r="291" spans="1:20" ht="15" x14ac:dyDescent="0.25">
      <c r="A291" s="32">
        <v>936</v>
      </c>
      <c r="B291" s="13" t="s">
        <v>296</v>
      </c>
      <c r="C291" s="15">
        <v>6126</v>
      </c>
      <c r="D291" s="15">
        <f>Ikärakenne[[#This Row],[Laskennalliset kustannukset, IKÄRAKENNE yhteensä, €]]</f>
        <v>8171452.2000000002</v>
      </c>
      <c r="E291" s="15">
        <f>'Lask. kustannukset MUUT'!AD297</f>
        <v>2545007.2515152264</v>
      </c>
      <c r="F291" s="231">
        <f>Yhteenveto[[#This Row],[Ikärakenne, laskennallinen kustannus]]+Yhteenveto[[#This Row],[Muut laskennalliset kustannukset ]]</f>
        <v>10716459.451515228</v>
      </c>
      <c r="G291" s="450">
        <v>1625.87</v>
      </c>
      <c r="H291" s="17">
        <v>9960079.6199999992</v>
      </c>
      <c r="I291" s="338">
        <f>Yhteenveto[[#This Row],[Laskennalliset kustannukset yhteensä]]-Yhteenveto[[#This Row],[Omarahoitusosuus, €]]</f>
        <v>756379.83151522838</v>
      </c>
      <c r="J291" s="33">
        <f>Lisäosat!U292</f>
        <v>910487.97153029474</v>
      </c>
      <c r="K291" s="34">
        <f>'Muut lis_väh'!P289</f>
        <v>2045896.7619316068</v>
      </c>
      <c r="L291" s="231">
        <f>Yhteenveto[[#This Row],[Valtionosuus omarahoitusosuuden jälkeen (välisumma)]]+Yhteenveto[[#This Row],[Lisäosat yhteensä]]+Yhteenveto[[#This Row],[Valtionosuuteen tehtävät vähennykset ja lisäykset, netto]]</f>
        <v>3712764.5649771299</v>
      </c>
      <c r="M291" s="34">
        <f>'Verotuloihin perust tasaus'!N296</f>
        <v>2165188.5769563182</v>
      </c>
      <c r="N291" s="302">
        <f>SUM(Yhteenveto[[#This Row],[Valtionosuus ennen verotuloihin perustuvaa valtionosuuden tasausta]]+Yhteenveto[[#This Row],[Verotuloihin perustuva valtionosuuden tasaus]])</f>
        <v>5877953.1419334486</v>
      </c>
      <c r="O291" s="241">
        <f>Verokorvaukset!H289</f>
        <v>1170349.402442775</v>
      </c>
      <c r="P291" s="371">
        <f>SUM(Yhteenveto[[#This Row],[Kunnan  peruspalvelujen valtionosuus ]:[Veroperustemuutoksista johtuvien veromenetysten korvaus]])</f>
        <v>7048302.5443762233</v>
      </c>
      <c r="Q291" s="34">
        <f>Kotikuntakorvaus!F293</f>
        <v>157607.83649999998</v>
      </c>
      <c r="R291" s="340">
        <f>+Yhteenveto[[#This Row],[Kunnan  peruspalvelujen valtionosuus ]]+Yhteenveto[[#This Row],[Veroperustemuutoksista johtuvien veromenetysten korvaus]]+Yhteenveto[[#This Row],[Kotikuntakorvaus, netto]]</f>
        <v>7205910.3808762236</v>
      </c>
      <c r="S291" s="11"/>
      <c r="T291"/>
    </row>
    <row r="292" spans="1:20" ht="15" x14ac:dyDescent="0.25">
      <c r="A292" s="32">
        <v>946</v>
      </c>
      <c r="B292" s="13" t="s">
        <v>297</v>
      </c>
      <c r="C292" s="15">
        <v>6185</v>
      </c>
      <c r="D292" s="15">
        <f>Ikärakenne[[#This Row],[Laskennalliset kustannukset, IKÄRAKENNE yhteensä, €]]</f>
        <v>11806970.73</v>
      </c>
      <c r="E292" s="15">
        <f>'Lask. kustannukset MUUT'!AD298</f>
        <v>4176459.9482963886</v>
      </c>
      <c r="F292" s="231">
        <f>Yhteenveto[[#This Row],[Ikärakenne, laskennallinen kustannus]]+Yhteenveto[[#This Row],[Muut laskennalliset kustannukset ]]</f>
        <v>15983430.678296389</v>
      </c>
      <c r="G292" s="450">
        <v>1625.87</v>
      </c>
      <c r="H292" s="17">
        <v>10056005.949999999</v>
      </c>
      <c r="I292" s="338">
        <f>Yhteenveto[[#This Row],[Laskennalliset kustannukset yhteensä]]-Yhteenveto[[#This Row],[Omarahoitusosuus, €]]</f>
        <v>5927424.7282963898</v>
      </c>
      <c r="J292" s="33">
        <f>Lisäosat!U293</f>
        <v>380463.48505531449</v>
      </c>
      <c r="K292" s="34">
        <f>'Muut lis_väh'!P290</f>
        <v>-798513.73233659414</v>
      </c>
      <c r="L292" s="231">
        <f>Yhteenveto[[#This Row],[Valtionosuus omarahoitusosuuden jälkeen (välisumma)]]+Yhteenveto[[#This Row],[Lisäosat yhteensä]]+Yhteenveto[[#This Row],[Valtionosuuteen tehtävät vähennykset ja lisäykset, netto]]</f>
        <v>5509374.4810151104</v>
      </c>
      <c r="M292" s="34">
        <f>'Verotuloihin perust tasaus'!N297</f>
        <v>2059415.1679495496</v>
      </c>
      <c r="N292" s="302">
        <f>SUM(Yhteenveto[[#This Row],[Valtionosuus ennen verotuloihin perustuvaa valtionosuuden tasausta]]+Yhteenveto[[#This Row],[Verotuloihin perustuva valtionosuuden tasaus]])</f>
        <v>7568789.6489646602</v>
      </c>
      <c r="O292" s="241">
        <f>Verokorvaukset!H290</f>
        <v>1028121.1629025766</v>
      </c>
      <c r="P292" s="371">
        <f>SUM(Yhteenveto[[#This Row],[Kunnan  peruspalvelujen valtionosuus ]:[Veroperustemuutoksista johtuvien veromenetysten korvaus]])</f>
        <v>8596910.8118672371</v>
      </c>
      <c r="Q292" s="34">
        <f>Kotikuntakorvaus!F294</f>
        <v>-160531.42199999996</v>
      </c>
      <c r="R292" s="340">
        <f>+Yhteenveto[[#This Row],[Kunnan  peruspalvelujen valtionosuus ]]+Yhteenveto[[#This Row],[Veroperustemuutoksista johtuvien veromenetysten korvaus]]+Yhteenveto[[#This Row],[Kotikuntakorvaus, netto]]</f>
        <v>8436379.3898672368</v>
      </c>
      <c r="S292" s="11"/>
      <c r="T292"/>
    </row>
    <row r="293" spans="1:20" ht="15" x14ac:dyDescent="0.25">
      <c r="A293" s="32">
        <v>976</v>
      </c>
      <c r="B293" s="13" t="s">
        <v>298</v>
      </c>
      <c r="C293" s="15">
        <v>3673</v>
      </c>
      <c r="D293" s="15">
        <f>Ikärakenne[[#This Row],[Laskennalliset kustannukset, IKÄRAKENNE yhteensä, €]]</f>
        <v>4488971.4000000004</v>
      </c>
      <c r="E293" s="15">
        <f>'Lask. kustannukset MUUT'!AD299</f>
        <v>2720059.5658801836</v>
      </c>
      <c r="F293" s="231">
        <f>Yhteenveto[[#This Row],[Ikärakenne, laskennallinen kustannus]]+Yhteenveto[[#This Row],[Muut laskennalliset kustannukset ]]</f>
        <v>7209030.9658801835</v>
      </c>
      <c r="G293" s="450">
        <v>1625.87</v>
      </c>
      <c r="H293" s="17">
        <v>5971820.5099999998</v>
      </c>
      <c r="I293" s="338">
        <f>Yhteenveto[[#This Row],[Laskennalliset kustannukset yhteensä]]-Yhteenveto[[#This Row],[Omarahoitusosuus, €]]</f>
        <v>1237210.4558801837</v>
      </c>
      <c r="J293" s="33">
        <f>Lisäosat!U294</f>
        <v>1441168.0259024028</v>
      </c>
      <c r="K293" s="34">
        <f>'Muut lis_väh'!P291</f>
        <v>-460261.96725604206</v>
      </c>
      <c r="L293" s="231">
        <f>Yhteenveto[[#This Row],[Valtionosuus omarahoitusosuuden jälkeen (välisumma)]]+Yhteenveto[[#This Row],[Lisäosat yhteensä]]+Yhteenveto[[#This Row],[Valtionosuuteen tehtävät vähennykset ja lisäykset, netto]]</f>
        <v>2218116.5145265441</v>
      </c>
      <c r="M293" s="34">
        <f>'Verotuloihin perust tasaus'!N298</f>
        <v>1884198.3297278646</v>
      </c>
      <c r="N293" s="302">
        <f>SUM(Yhteenveto[[#This Row],[Valtionosuus ennen verotuloihin perustuvaa valtionosuuden tasausta]]+Yhteenveto[[#This Row],[Verotuloihin perustuva valtionosuuden tasaus]])</f>
        <v>4102314.844254409</v>
      </c>
      <c r="O293" s="241">
        <f>Verokorvaukset!H291</f>
        <v>655105.61514190247</v>
      </c>
      <c r="P293" s="371">
        <f>SUM(Yhteenveto[[#This Row],[Kunnan  peruspalvelujen valtionosuus ]:[Veroperustemuutoksista johtuvien veromenetysten korvaus]])</f>
        <v>4757420.4593963111</v>
      </c>
      <c r="Q293" s="34">
        <f>Kotikuntakorvaus!F295</f>
        <v>-209470.47139999998</v>
      </c>
      <c r="R293" s="340">
        <f>+Yhteenveto[[#This Row],[Kunnan  peruspalvelujen valtionosuus ]]+Yhteenveto[[#This Row],[Veroperustemuutoksista johtuvien veromenetysten korvaus]]+Yhteenveto[[#This Row],[Kotikuntakorvaus, netto]]</f>
        <v>4547949.9879963109</v>
      </c>
      <c r="S293" s="11"/>
      <c r="T293"/>
    </row>
    <row r="294" spans="1:20" ht="15" x14ac:dyDescent="0.25">
      <c r="A294" s="32">
        <v>977</v>
      </c>
      <c r="B294" s="13" t="s">
        <v>299</v>
      </c>
      <c r="C294" s="15">
        <v>15274</v>
      </c>
      <c r="D294" s="15">
        <f>Ikärakenne[[#This Row],[Laskennalliset kustannukset, IKÄRAKENNE yhteensä, €]]</f>
        <v>33567895.039999999</v>
      </c>
      <c r="E294" s="15">
        <f>'Lask. kustannukset MUUT'!AD300</f>
        <v>3374618.7616882022</v>
      </c>
      <c r="F294" s="231">
        <f>Yhteenveto[[#This Row],[Ikärakenne, laskennallinen kustannus]]+Yhteenveto[[#This Row],[Muut laskennalliset kustannukset ]]</f>
        <v>36942513.801688202</v>
      </c>
      <c r="G294" s="450">
        <v>1625.87</v>
      </c>
      <c r="H294" s="17">
        <v>24833538.379999999</v>
      </c>
      <c r="I294" s="338">
        <f>Yhteenveto[[#This Row],[Laskennalliset kustannukset yhteensä]]-Yhteenveto[[#This Row],[Omarahoitusosuus, €]]</f>
        <v>12108975.421688203</v>
      </c>
      <c r="J294" s="33">
        <f>Lisäosat!U295</f>
        <v>579072.1321426474</v>
      </c>
      <c r="K294" s="34">
        <f>'Muut lis_väh'!P292</f>
        <v>-2404442.6612100275</v>
      </c>
      <c r="L294" s="231">
        <f>Yhteenveto[[#This Row],[Valtionosuus omarahoitusosuuden jälkeen (välisumma)]]+Yhteenveto[[#This Row],[Lisäosat yhteensä]]+Yhteenveto[[#This Row],[Valtionosuuteen tehtävät vähennykset ja lisäykset, netto]]</f>
        <v>10283604.892620824</v>
      </c>
      <c r="M294" s="34">
        <f>'Verotuloihin perust tasaus'!N299</f>
        <v>6342857.9235650226</v>
      </c>
      <c r="N294" s="302">
        <f>SUM(Yhteenveto[[#This Row],[Valtionosuus ennen verotuloihin perustuvaa valtionosuuden tasausta]]+Yhteenveto[[#This Row],[Verotuloihin perustuva valtionosuuden tasaus]])</f>
        <v>16626462.816185847</v>
      </c>
      <c r="O294" s="241">
        <f>Verokorvaukset!H292</f>
        <v>1248157.152356345</v>
      </c>
      <c r="P294" s="371">
        <f>SUM(Yhteenveto[[#This Row],[Kunnan  peruspalvelujen valtionosuus ]:[Veroperustemuutoksista johtuvien veromenetysten korvaus]])</f>
        <v>17874619.968542192</v>
      </c>
      <c r="Q294" s="34">
        <f>Kotikuntakorvaus!F296</f>
        <v>460774.79349999991</v>
      </c>
      <c r="R294" s="340">
        <f>+Yhteenveto[[#This Row],[Kunnan  peruspalvelujen valtionosuus ]]+Yhteenveto[[#This Row],[Veroperustemuutoksista johtuvien veromenetysten korvaus]]+Yhteenveto[[#This Row],[Kotikuntakorvaus, netto]]</f>
        <v>18335394.762042191</v>
      </c>
      <c r="S294" s="11"/>
      <c r="T294"/>
    </row>
    <row r="295" spans="1:20" ht="15" x14ac:dyDescent="0.25">
      <c r="A295" s="32">
        <v>980</v>
      </c>
      <c r="B295" s="13" t="s">
        <v>300</v>
      </c>
      <c r="C295" s="15">
        <v>33658</v>
      </c>
      <c r="D295" s="15">
        <f>Ikärakenne[[#This Row],[Laskennalliset kustannukset, IKÄRAKENNE yhteensä, €]]</f>
        <v>73941989.959999993</v>
      </c>
      <c r="E295" s="15">
        <f>'Lask. kustannukset MUUT'!AD301</f>
        <v>7283672.750859756</v>
      </c>
      <c r="F295" s="231">
        <f>Yhteenveto[[#This Row],[Ikärakenne, laskennallinen kustannus]]+Yhteenveto[[#This Row],[Muut laskennalliset kustannukset ]]</f>
        <v>81225662.710859746</v>
      </c>
      <c r="G295" s="450">
        <v>1625.87</v>
      </c>
      <c r="H295" s="17">
        <v>54723532.459999993</v>
      </c>
      <c r="I295" s="338">
        <f>Yhteenveto[[#This Row],[Laskennalliset kustannukset yhteensä]]-Yhteenveto[[#This Row],[Omarahoitusosuus, €]]</f>
        <v>26502130.250859752</v>
      </c>
      <c r="J295" s="33">
        <f>Lisäosat!U296</f>
        <v>1089043.7839426543</v>
      </c>
      <c r="K295" s="34">
        <f>'Muut lis_väh'!P293</f>
        <v>-3359182.9838137645</v>
      </c>
      <c r="L295" s="231">
        <f>Yhteenveto[[#This Row],[Valtionosuus omarahoitusosuuden jälkeen (välisumma)]]+Yhteenveto[[#This Row],[Lisäosat yhteensä]]+Yhteenveto[[#This Row],[Valtionosuuteen tehtävät vähennykset ja lisäykset, netto]]</f>
        <v>24231991.050988644</v>
      </c>
      <c r="M295" s="34">
        <f>'Verotuloihin perust tasaus'!N300</f>
        <v>8711110.4495103508</v>
      </c>
      <c r="N295" s="302">
        <f>SUM(Yhteenveto[[#This Row],[Valtionosuus ennen verotuloihin perustuvaa valtionosuuden tasausta]]+Yhteenveto[[#This Row],[Verotuloihin perustuva valtionosuuden tasaus]])</f>
        <v>32943101.500498995</v>
      </c>
      <c r="O295" s="241">
        <f>Verokorvaukset!H293</f>
        <v>2054569.2021921421</v>
      </c>
      <c r="P295" s="371">
        <f>SUM(Yhteenveto[[#This Row],[Kunnan  peruspalvelujen valtionosuus ]:[Veroperustemuutoksista johtuvien veromenetysten korvaus]])</f>
        <v>34997670.702691138</v>
      </c>
      <c r="Q295" s="34">
        <f>Kotikuntakorvaus!F297</f>
        <v>-843321.52650000015</v>
      </c>
      <c r="R295" s="340">
        <f>+Yhteenveto[[#This Row],[Kunnan  peruspalvelujen valtionosuus ]]+Yhteenveto[[#This Row],[Veroperustemuutoksista johtuvien veromenetysten korvaus]]+Yhteenveto[[#This Row],[Kotikuntakorvaus, netto]]</f>
        <v>34154349.176191136</v>
      </c>
      <c r="S295" s="11"/>
      <c r="T295"/>
    </row>
    <row r="296" spans="1:20" ht="15" x14ac:dyDescent="0.25">
      <c r="A296" s="32">
        <v>981</v>
      </c>
      <c r="B296" s="13" t="s">
        <v>301</v>
      </c>
      <c r="C296" s="15">
        <v>2186</v>
      </c>
      <c r="D296" s="15">
        <f>Ikärakenne[[#This Row],[Laskennalliset kustannukset, IKÄRAKENNE yhteensä, €]]</f>
        <v>2921697.9</v>
      </c>
      <c r="E296" s="15">
        <f>'Lask. kustannukset MUUT'!AD302</f>
        <v>595292.91215325089</v>
      </c>
      <c r="F296" s="231">
        <f>Yhteenveto[[#This Row],[Ikärakenne, laskennallinen kustannus]]+Yhteenveto[[#This Row],[Muut laskennalliset kustannukset ]]</f>
        <v>3516990.8121532509</v>
      </c>
      <c r="G296" s="450">
        <v>1625.87</v>
      </c>
      <c r="H296" s="17">
        <v>3554151.82</v>
      </c>
      <c r="I296" s="338">
        <f>Yhteenveto[[#This Row],[Laskennalliset kustannukset yhteensä]]-Yhteenveto[[#This Row],[Omarahoitusosuus, €]]</f>
        <v>-37161.007846748922</v>
      </c>
      <c r="J296" s="33">
        <f>Lisäosat!U297</f>
        <v>51827.685616788134</v>
      </c>
      <c r="K296" s="34">
        <f>'Muut lis_väh'!P294</f>
        <v>712413.74705738341</v>
      </c>
      <c r="L296" s="231">
        <f>Yhteenveto[[#This Row],[Valtionosuus omarahoitusosuuden jälkeen (välisumma)]]+Yhteenveto[[#This Row],[Lisäosat yhteensä]]+Yhteenveto[[#This Row],[Valtionosuuteen tehtävät vähennykset ja lisäykset, netto]]</f>
        <v>727080.4248274226</v>
      </c>
      <c r="M296" s="34">
        <f>'Verotuloihin perust tasaus'!N301</f>
        <v>1153443.6972936608</v>
      </c>
      <c r="N296" s="302">
        <f>SUM(Yhteenveto[[#This Row],[Valtionosuus ennen verotuloihin perustuvaa valtionosuuden tasausta]]+Yhteenveto[[#This Row],[Verotuloihin perustuva valtionosuuden tasaus]])</f>
        <v>1880524.1221210836</v>
      </c>
      <c r="O296" s="241">
        <f>Verokorvaukset!H294</f>
        <v>404514.54255540547</v>
      </c>
      <c r="P296" s="371">
        <f>SUM(Yhteenveto[[#This Row],[Kunnan  peruspalvelujen valtionosuus ]:[Veroperustemuutoksista johtuvien veromenetysten korvaus]])</f>
        <v>2285038.6646764888</v>
      </c>
      <c r="Q296" s="34">
        <f>Kotikuntakorvaus!F298</f>
        <v>-7087.4799999999959</v>
      </c>
      <c r="R296" s="340">
        <f>+Yhteenveto[[#This Row],[Kunnan  peruspalvelujen valtionosuus ]]+Yhteenveto[[#This Row],[Veroperustemuutoksista johtuvien veromenetysten korvaus]]+Yhteenveto[[#This Row],[Kotikuntakorvaus, netto]]</f>
        <v>2277951.1846764889</v>
      </c>
      <c r="S296" s="11"/>
      <c r="T296"/>
    </row>
    <row r="297" spans="1:20" ht="15" x14ac:dyDescent="0.25">
      <c r="A297" s="32">
        <v>989</v>
      </c>
      <c r="B297" s="13" t="s">
        <v>302</v>
      </c>
      <c r="C297" s="15">
        <v>5121</v>
      </c>
      <c r="D297" s="15">
        <f>Ikärakenne[[#This Row],[Laskennalliset kustannukset, IKÄRAKENNE yhteensä, €]]</f>
        <v>7255721.7599999998</v>
      </c>
      <c r="E297" s="15">
        <f>'Lask. kustannukset MUUT'!AD303</f>
        <v>1825827.7884817901</v>
      </c>
      <c r="F297" s="231">
        <f>Yhteenveto[[#This Row],[Ikärakenne, laskennallinen kustannus]]+Yhteenveto[[#This Row],[Muut laskennalliset kustannukset ]]</f>
        <v>9081549.5484817903</v>
      </c>
      <c r="G297" s="450">
        <v>1625.87</v>
      </c>
      <c r="H297" s="17">
        <v>8326080.2699999996</v>
      </c>
      <c r="I297" s="338">
        <f>Yhteenveto[[#This Row],[Laskennalliset kustannukset yhteensä]]-Yhteenveto[[#This Row],[Omarahoitusosuus, €]]</f>
        <v>755469.2784817908</v>
      </c>
      <c r="J297" s="33">
        <f>Lisäosat!U298</f>
        <v>491045.5222307471</v>
      </c>
      <c r="K297" s="34">
        <f>'Muut lis_väh'!P295</f>
        <v>-1765267.8536842598</v>
      </c>
      <c r="L297" s="231">
        <f>Yhteenveto[[#This Row],[Valtionosuus omarahoitusosuuden jälkeen (välisumma)]]+Yhteenveto[[#This Row],[Lisäosat yhteensä]]+Yhteenveto[[#This Row],[Valtionosuuteen tehtävät vähennykset ja lisäykset, netto]]</f>
        <v>-518753.05297172186</v>
      </c>
      <c r="M297" s="34">
        <f>'Verotuloihin perust tasaus'!N302</f>
        <v>2317735.2729797</v>
      </c>
      <c r="N297" s="302">
        <f>SUM(Yhteenveto[[#This Row],[Valtionosuus ennen verotuloihin perustuvaa valtionosuuden tasausta]]+Yhteenveto[[#This Row],[Verotuloihin perustuva valtionosuuden tasaus]])</f>
        <v>1798982.2200079781</v>
      </c>
      <c r="O297" s="241">
        <f>Verokorvaukset!H295</f>
        <v>777401.04861750198</v>
      </c>
      <c r="P297" s="371">
        <f>SUM(Yhteenveto[[#This Row],[Kunnan  peruspalvelujen valtionosuus ]:[Veroperustemuutoksista johtuvien veromenetysten korvaus]])</f>
        <v>2576383.2686254801</v>
      </c>
      <c r="Q297" s="34">
        <f>Kotikuntakorvaus!F299</f>
        <v>227827.04460000002</v>
      </c>
      <c r="R297" s="340">
        <f>+Yhteenveto[[#This Row],[Kunnan  peruspalvelujen valtionosuus ]]+Yhteenveto[[#This Row],[Veroperustemuutoksista johtuvien veromenetysten korvaus]]+Yhteenveto[[#This Row],[Kotikuntakorvaus, netto]]</f>
        <v>2804210.3132254803</v>
      </c>
      <c r="S297" s="11"/>
      <c r="T297"/>
    </row>
    <row r="298" spans="1:20" ht="15" x14ac:dyDescent="0.25">
      <c r="A298" s="32">
        <v>992</v>
      </c>
      <c r="B298" s="13" t="s">
        <v>303</v>
      </c>
      <c r="C298" s="15">
        <v>17492</v>
      </c>
      <c r="D298" s="15">
        <f>Ikärakenne[[#This Row],[Laskennalliset kustannukset, IKÄRAKENNE yhteensä, €]]</f>
        <v>28745712.220000003</v>
      </c>
      <c r="E298" s="15">
        <f>'Lask. kustannukset MUUT'!AD304</f>
        <v>5618565.4701650376</v>
      </c>
      <c r="F298" s="231">
        <f>Yhteenveto[[#This Row],[Ikärakenne, laskennallinen kustannus]]+Yhteenveto[[#This Row],[Muut laskennalliset kustannukset ]]</f>
        <v>34364277.690165043</v>
      </c>
      <c r="G298" s="450">
        <v>1625.87</v>
      </c>
      <c r="H298" s="17">
        <v>28439718.039999999</v>
      </c>
      <c r="I298" s="338">
        <f>Yhteenveto[[#This Row],[Laskennalliset kustannukset yhteensä]]-Yhteenveto[[#This Row],[Omarahoitusosuus, €]]</f>
        <v>5924559.6501650438</v>
      </c>
      <c r="J298" s="33">
        <f>Lisäosat!U299</f>
        <v>660402.17629423365</v>
      </c>
      <c r="K298" s="34">
        <f>'Muut lis_väh'!P296</f>
        <v>-2174322.677163708</v>
      </c>
      <c r="L298" s="231">
        <f>Yhteenveto[[#This Row],[Valtionosuus omarahoitusosuuden jälkeen (välisumma)]]+Yhteenveto[[#This Row],[Lisäosat yhteensä]]+Yhteenveto[[#This Row],[Valtionosuuteen tehtävät vähennykset ja lisäykset, netto]]</f>
        <v>4410639.1492955694</v>
      </c>
      <c r="M298" s="34">
        <f>'Verotuloihin perust tasaus'!N303</f>
        <v>5439252.8091407595</v>
      </c>
      <c r="N298" s="302">
        <f>SUM(Yhteenveto[[#This Row],[Valtionosuus ennen verotuloihin perustuvaa valtionosuuden tasausta]]+Yhteenveto[[#This Row],[Verotuloihin perustuva valtionosuuden tasaus]])</f>
        <v>9849891.9584363289</v>
      </c>
      <c r="O298" s="241">
        <f>Verokorvaukset!H296</f>
        <v>1803644.3129073854</v>
      </c>
      <c r="P298" s="371">
        <f>SUM(Yhteenveto[[#This Row],[Kunnan  peruspalvelujen valtionosuus ]:[Veroperustemuutoksista johtuvien veromenetysten korvaus]])</f>
        <v>11653536.271343714</v>
      </c>
      <c r="Q298" s="34">
        <f>Kotikuntakorvaus!F300</f>
        <v>-36447.365900000092</v>
      </c>
      <c r="R298" s="340">
        <f>+Yhteenveto[[#This Row],[Kunnan  peruspalvelujen valtionosuus ]]+Yhteenveto[[#This Row],[Veroperustemuutoksista johtuvien veromenetysten korvaus]]+Yhteenveto[[#This Row],[Kotikuntakorvaus, netto]]</f>
        <v>11617088.905443713</v>
      </c>
      <c r="S298" s="11"/>
      <c r="T298"/>
    </row>
    <row r="299" spans="1:20" ht="15" x14ac:dyDescent="0.25">
      <c r="A299" s="441">
        <v>90000231</v>
      </c>
      <c r="B299" s="443" t="s">
        <v>304</v>
      </c>
      <c r="C299" s="15"/>
      <c r="D299" s="15"/>
      <c r="E299" s="15"/>
      <c r="F299" s="15"/>
      <c r="G299" s="16"/>
      <c r="H299" s="17"/>
      <c r="I299" s="17"/>
      <c r="J299" s="33"/>
      <c r="K299" s="15"/>
      <c r="L299" s="14"/>
      <c r="M299" s="34"/>
      <c r="N299" s="302"/>
      <c r="O299" s="302"/>
      <c r="P299" s="34"/>
      <c r="Q299" s="34">
        <f>Kotikuntakorvaus!F301</f>
        <v>2044254.1354591001</v>
      </c>
      <c r="R299" s="340">
        <f>+Yhteenveto[[#This Row],[Kunnan  peruspalvelujen valtionosuus ]]+Yhteenveto[[#This Row],[Veroperustemuutoksista johtuvien veromenetysten korvaus]]+Yhteenveto[[#This Row],[Kotikuntakorvaus, netto]]</f>
        <v>2044254.1354591001</v>
      </c>
      <c r="S299" s="11"/>
      <c r="T299"/>
    </row>
    <row r="300" spans="1:20" ht="15" x14ac:dyDescent="0.25">
      <c r="A300" s="442">
        <v>90000281</v>
      </c>
      <c r="B300" s="253" t="s">
        <v>1050</v>
      </c>
      <c r="C300" s="37"/>
      <c r="D300" s="37"/>
      <c r="E300" s="37"/>
      <c r="F300" s="15"/>
      <c r="G300" s="16"/>
      <c r="H300" s="17"/>
      <c r="I300" s="17"/>
      <c r="J300" s="15"/>
      <c r="K300" s="15"/>
      <c r="L300" s="18"/>
      <c r="M300" s="15"/>
      <c r="N300" s="302"/>
      <c r="O300" s="302"/>
      <c r="P300" s="34"/>
      <c r="Q300" s="34">
        <f>Kotikuntakorvaus!F302</f>
        <v>2916943.1137439986</v>
      </c>
      <c r="R300" s="340">
        <f>+Yhteenveto[[#This Row],[Kunnan  peruspalvelujen valtionosuus ]]+Yhteenveto[[#This Row],[Veroperustemuutoksista johtuvien veromenetysten korvaus]]+Yhteenveto[[#This Row],[Kotikuntakorvaus, netto]]</f>
        <v>2916943.1137439986</v>
      </c>
      <c r="S300" s="11"/>
      <c r="T300"/>
    </row>
    <row r="301" spans="1:20" ht="15" x14ac:dyDescent="0.25">
      <c r="A301" s="442">
        <v>90000381</v>
      </c>
      <c r="B301" s="253" t="s">
        <v>305</v>
      </c>
      <c r="C301" s="37"/>
      <c r="D301" s="37"/>
      <c r="E301" s="37"/>
      <c r="F301" s="15"/>
      <c r="G301" s="16"/>
      <c r="H301" s="17"/>
      <c r="I301" s="17"/>
      <c r="J301" s="15"/>
      <c r="K301" s="15"/>
      <c r="L301" s="18"/>
      <c r="M301" s="15"/>
      <c r="N301" s="302"/>
      <c r="O301" s="302"/>
      <c r="P301" s="34"/>
      <c r="Q301" s="34">
        <f>Kotikuntakorvaus!F303</f>
        <v>1157477.6478180501</v>
      </c>
      <c r="R301" s="340">
        <f>+Yhteenveto[[#This Row],[Kunnan  peruspalvelujen valtionosuus ]]+Yhteenveto[[#This Row],[Veroperustemuutoksista johtuvien veromenetysten korvaus]]+Yhteenveto[[#This Row],[Kotikuntakorvaus, netto]]</f>
        <v>1157477.6478180501</v>
      </c>
      <c r="S301" s="11"/>
      <c r="T301"/>
    </row>
    <row r="302" spans="1:20" ht="15" x14ac:dyDescent="0.25">
      <c r="A302" s="442">
        <v>90000691</v>
      </c>
      <c r="B302" s="253" t="s">
        <v>306</v>
      </c>
      <c r="C302" s="37"/>
      <c r="D302" s="37"/>
      <c r="E302" s="37"/>
      <c r="F302" s="15"/>
      <c r="G302" s="16"/>
      <c r="H302" s="17"/>
      <c r="I302" s="17"/>
      <c r="J302" s="15"/>
      <c r="K302" s="15"/>
      <c r="L302" s="18"/>
      <c r="M302" s="15"/>
      <c r="N302" s="302"/>
      <c r="O302" s="302"/>
      <c r="P302" s="34"/>
      <c r="Q302" s="34">
        <f>Kotikuntakorvaus!F304</f>
        <v>3236167.9172588503</v>
      </c>
      <c r="R302" s="340">
        <f>+Yhteenveto[[#This Row],[Kunnan  peruspalvelujen valtionosuus ]]+Yhteenveto[[#This Row],[Veroperustemuutoksista johtuvien veromenetysten korvaus]]+Yhteenveto[[#This Row],[Kotikuntakorvaus, netto]]</f>
        <v>3236167.9172588503</v>
      </c>
      <c r="S302" s="11"/>
      <c r="T302"/>
    </row>
    <row r="303" spans="1:20" ht="15" x14ac:dyDescent="0.25">
      <c r="A303" s="442">
        <v>90000851</v>
      </c>
      <c r="B303" s="253" t="s">
        <v>307</v>
      </c>
      <c r="C303" s="37"/>
      <c r="D303" s="37"/>
      <c r="E303" s="37"/>
      <c r="F303" s="15"/>
      <c r="G303" s="16"/>
      <c r="H303" s="17"/>
      <c r="I303" s="17"/>
      <c r="J303" s="15"/>
      <c r="K303" s="15"/>
      <c r="L303" s="18"/>
      <c r="M303" s="15"/>
      <c r="N303" s="302"/>
      <c r="O303" s="302"/>
      <c r="P303" s="34"/>
      <c r="Q303" s="34">
        <f>Kotikuntakorvaus!F305</f>
        <v>6260741.4439883279</v>
      </c>
      <c r="R303" s="340">
        <f>+Yhteenveto[[#This Row],[Kunnan  peruspalvelujen valtionosuus ]]+Yhteenveto[[#This Row],[Veroperustemuutoksista johtuvien veromenetysten korvaus]]+Yhteenveto[[#This Row],[Kotikuntakorvaus, netto]]</f>
        <v>6260741.4439883279</v>
      </c>
      <c r="S303" s="11"/>
      <c r="T303"/>
    </row>
    <row r="304" spans="1:20" ht="15" x14ac:dyDescent="0.25">
      <c r="A304" s="442">
        <v>90000901</v>
      </c>
      <c r="B304" s="253" t="s">
        <v>1051</v>
      </c>
      <c r="C304" s="37"/>
      <c r="D304" s="37"/>
      <c r="E304" s="37"/>
      <c r="F304" s="15"/>
      <c r="G304" s="16"/>
      <c r="H304" s="17"/>
      <c r="I304" s="17"/>
      <c r="J304" s="15"/>
      <c r="K304" s="15"/>
      <c r="L304" s="18"/>
      <c r="M304" s="15"/>
      <c r="N304" s="302"/>
      <c r="O304" s="302"/>
      <c r="P304" s="34"/>
      <c r="Q304" s="34">
        <f>Kotikuntakorvaus!F306</f>
        <v>6261115.2693999996</v>
      </c>
      <c r="R304" s="340">
        <f>+Yhteenveto[[#This Row],[Kunnan  peruspalvelujen valtionosuus ]]+Yhteenveto[[#This Row],[Veroperustemuutoksista johtuvien veromenetysten korvaus]]+Yhteenveto[[#This Row],[Kotikuntakorvaus, netto]]</f>
        <v>6261115.2693999996</v>
      </c>
      <c r="S304" s="11"/>
      <c r="T304"/>
    </row>
    <row r="305" spans="1:20" ht="15" x14ac:dyDescent="0.25">
      <c r="A305" s="442">
        <v>90001171</v>
      </c>
      <c r="B305" s="253" t="s">
        <v>308</v>
      </c>
      <c r="C305" s="37"/>
      <c r="D305" s="37"/>
      <c r="E305" s="37"/>
      <c r="F305" s="15"/>
      <c r="G305" s="16"/>
      <c r="H305" s="17"/>
      <c r="I305" s="17"/>
      <c r="J305" s="15"/>
      <c r="K305" s="15"/>
      <c r="L305" s="18"/>
      <c r="M305" s="15"/>
      <c r="N305" s="302"/>
      <c r="O305" s="302"/>
      <c r="P305" s="34"/>
      <c r="Q305" s="34">
        <f>Kotikuntakorvaus!F307</f>
        <v>1684608.3083668</v>
      </c>
      <c r="R305" s="340">
        <f>+Yhteenveto[[#This Row],[Kunnan  peruspalvelujen valtionosuus ]]+Yhteenveto[[#This Row],[Veroperustemuutoksista johtuvien veromenetysten korvaus]]+Yhteenveto[[#This Row],[Kotikuntakorvaus, netto]]</f>
        <v>1684608.3083668</v>
      </c>
      <c r="S305" s="11"/>
      <c r="T305"/>
    </row>
    <row r="306" spans="1:20" ht="15" x14ac:dyDescent="0.25">
      <c r="A306" s="442">
        <v>90001361</v>
      </c>
      <c r="B306" s="253" t="s">
        <v>309</v>
      </c>
      <c r="C306" s="37"/>
      <c r="D306" s="37"/>
      <c r="E306" s="37"/>
      <c r="F306" s="15"/>
      <c r="G306" s="16"/>
      <c r="H306" s="17"/>
      <c r="I306" s="17"/>
      <c r="J306" s="15"/>
      <c r="K306" s="15"/>
      <c r="L306" s="18"/>
      <c r="M306" s="15"/>
      <c r="N306" s="302"/>
      <c r="O306" s="302"/>
      <c r="P306" s="34"/>
      <c r="Q306" s="34">
        <f>Kotikuntakorvaus!F308</f>
        <v>3388368.2634400004</v>
      </c>
      <c r="R306" s="340">
        <f>+Yhteenveto[[#This Row],[Kunnan  peruspalvelujen valtionosuus ]]+Yhteenveto[[#This Row],[Veroperustemuutoksista johtuvien veromenetysten korvaus]]+Yhteenveto[[#This Row],[Kotikuntakorvaus, netto]]</f>
        <v>3388368.2634400004</v>
      </c>
      <c r="S306" s="11"/>
      <c r="T306"/>
    </row>
    <row r="307" spans="1:20" ht="15" x14ac:dyDescent="0.25">
      <c r="A307" s="442">
        <v>90001481</v>
      </c>
      <c r="B307" s="253" t="s">
        <v>310</v>
      </c>
      <c r="C307" s="37"/>
      <c r="D307" s="37"/>
      <c r="E307" s="37"/>
      <c r="F307" s="15"/>
      <c r="G307" s="16"/>
      <c r="H307" s="17"/>
      <c r="I307" s="17"/>
      <c r="J307" s="15"/>
      <c r="K307" s="15"/>
      <c r="L307" s="18"/>
      <c r="M307" s="15"/>
      <c r="N307" s="302"/>
      <c r="O307" s="302"/>
      <c r="P307" s="34"/>
      <c r="Q307" s="34">
        <f>Kotikuntakorvaus!F309</f>
        <v>8240732.5972250002</v>
      </c>
      <c r="R307" s="340">
        <f>+Yhteenveto[[#This Row],[Kunnan  peruspalvelujen valtionosuus ]]+Yhteenveto[[#This Row],[Veroperustemuutoksista johtuvien veromenetysten korvaus]]+Yhteenveto[[#This Row],[Kotikuntakorvaus, netto]]</f>
        <v>8240732.5972250002</v>
      </c>
      <c r="S307" s="11"/>
      <c r="T307"/>
    </row>
    <row r="308" spans="1:20" ht="15" x14ac:dyDescent="0.25">
      <c r="A308" s="442">
        <v>90001791</v>
      </c>
      <c r="B308" s="253" t="s">
        <v>311</v>
      </c>
      <c r="C308" s="37"/>
      <c r="D308" s="37"/>
      <c r="E308" s="37"/>
      <c r="F308" s="15"/>
      <c r="G308" s="16"/>
      <c r="H308" s="17"/>
      <c r="I308" s="17"/>
      <c r="J308" s="15"/>
      <c r="K308" s="15"/>
      <c r="L308" s="18"/>
      <c r="M308" s="15"/>
      <c r="N308" s="302"/>
      <c r="O308" s="302"/>
      <c r="P308" s="34"/>
      <c r="Q308" s="34">
        <f>Kotikuntakorvaus!F310</f>
        <v>7030864.1466380004</v>
      </c>
      <c r="R308" s="340">
        <f>+Yhteenveto[[#This Row],[Kunnan  peruspalvelujen valtionosuus ]]+Yhteenveto[[#This Row],[Veroperustemuutoksista johtuvien veromenetysten korvaus]]+Yhteenveto[[#This Row],[Kotikuntakorvaus, netto]]</f>
        <v>7030864.1466380004</v>
      </c>
      <c r="S308" s="11"/>
      <c r="T308"/>
    </row>
    <row r="309" spans="1:20" ht="15" x14ac:dyDescent="0.25">
      <c r="A309" s="442">
        <v>90001801</v>
      </c>
      <c r="B309" s="253" t="s">
        <v>312</v>
      </c>
      <c r="C309" s="37"/>
      <c r="D309" s="37"/>
      <c r="E309" s="37"/>
      <c r="F309" s="15"/>
      <c r="G309" s="16"/>
      <c r="H309" s="17"/>
      <c r="I309" s="17"/>
      <c r="J309" s="15"/>
      <c r="K309" s="15"/>
      <c r="L309" s="18"/>
      <c r="M309" s="15"/>
      <c r="N309" s="302"/>
      <c r="O309" s="302"/>
      <c r="P309" s="34"/>
      <c r="Q309" s="34">
        <f>Kotikuntakorvaus!F311</f>
        <v>5833886.2274879999</v>
      </c>
      <c r="R309" s="340">
        <f>+Yhteenveto[[#This Row],[Kunnan  peruspalvelujen valtionosuus ]]+Yhteenveto[[#This Row],[Veroperustemuutoksista johtuvien veromenetysten korvaus]]+Yhteenveto[[#This Row],[Kotikuntakorvaus, netto]]</f>
        <v>5833886.2274879999</v>
      </c>
      <c r="S309" s="11"/>
      <c r="T309"/>
    </row>
    <row r="310" spans="1:20" ht="15" x14ac:dyDescent="0.25">
      <c r="A310" s="442">
        <v>90002401</v>
      </c>
      <c r="B310" s="253" t="s">
        <v>313</v>
      </c>
      <c r="C310" s="37"/>
      <c r="D310" s="37"/>
      <c r="E310" s="37"/>
      <c r="F310" s="15"/>
      <c r="G310" s="16"/>
      <c r="H310" s="17"/>
      <c r="I310" s="17"/>
      <c r="J310" s="15"/>
      <c r="K310" s="15"/>
      <c r="L310" s="18"/>
      <c r="M310" s="15"/>
      <c r="N310" s="302"/>
      <c r="O310" s="302"/>
      <c r="P310" s="34"/>
      <c r="Q310" s="34">
        <f>Kotikuntakorvaus!F312</f>
        <v>6933264.4086149996</v>
      </c>
      <c r="R310" s="340">
        <f>+Yhteenveto[[#This Row],[Kunnan  peruspalvelujen valtionosuus ]]+Yhteenveto[[#This Row],[Veroperustemuutoksista johtuvien veromenetysten korvaus]]+Yhteenveto[[#This Row],[Kotikuntakorvaus, netto]]</f>
        <v>6933264.4086149996</v>
      </c>
      <c r="S310" s="11"/>
      <c r="T310"/>
    </row>
    <row r="311" spans="1:20" ht="15" x14ac:dyDescent="0.25">
      <c r="A311" s="442">
        <v>90003031</v>
      </c>
      <c r="B311" s="253" t="s">
        <v>314</v>
      </c>
      <c r="C311" s="37"/>
      <c r="D311" s="37"/>
      <c r="E311" s="37"/>
      <c r="F311" s="15"/>
      <c r="G311" s="16"/>
      <c r="H311" s="17"/>
      <c r="I311" s="17"/>
      <c r="J311" s="15"/>
      <c r="K311" s="15"/>
      <c r="L311" s="18"/>
      <c r="M311" s="15"/>
      <c r="N311" s="302"/>
      <c r="O311" s="302"/>
      <c r="P311" s="34"/>
      <c r="Q311" s="34">
        <f>Kotikuntakorvaus!F313</f>
        <v>8597984.468479</v>
      </c>
      <c r="R311" s="340">
        <f>+Yhteenveto[[#This Row],[Kunnan  peruspalvelujen valtionosuus ]]+Yhteenveto[[#This Row],[Veroperustemuutoksista johtuvien veromenetysten korvaus]]+Yhteenveto[[#This Row],[Kotikuntakorvaus, netto]]</f>
        <v>8597984.468479</v>
      </c>
      <c r="S311" s="11"/>
      <c r="T311"/>
    </row>
    <row r="312" spans="1:20" ht="15" x14ac:dyDescent="0.25">
      <c r="A312" s="442">
        <v>90003941</v>
      </c>
      <c r="B312" s="253" t="s">
        <v>1052</v>
      </c>
      <c r="C312" s="37"/>
      <c r="D312" s="37"/>
      <c r="E312" s="37"/>
      <c r="F312" s="15"/>
      <c r="G312" s="16"/>
      <c r="H312" s="17"/>
      <c r="I312" s="17"/>
      <c r="J312" s="15"/>
      <c r="K312" s="15"/>
      <c r="L312" s="18"/>
      <c r="M312" s="15"/>
      <c r="N312" s="302"/>
      <c r="O312" s="302"/>
      <c r="P312" s="34"/>
      <c r="Q312" s="34">
        <f>Kotikuntakorvaus!F314</f>
        <v>4814521.4164949507</v>
      </c>
      <c r="R312" s="340">
        <f>+Yhteenveto[[#This Row],[Kunnan  peruspalvelujen valtionosuus ]]+Yhteenveto[[#This Row],[Veroperustemuutoksista johtuvien veromenetysten korvaus]]+Yhteenveto[[#This Row],[Kotikuntakorvaus, netto]]</f>
        <v>4814521.4164949507</v>
      </c>
      <c r="S312" s="11"/>
      <c r="T312"/>
    </row>
    <row r="313" spans="1:20" ht="15" x14ac:dyDescent="0.25">
      <c r="A313" s="442">
        <v>90004041</v>
      </c>
      <c r="B313" s="253" t="s">
        <v>719</v>
      </c>
      <c r="C313" s="37"/>
      <c r="D313" s="37"/>
      <c r="E313" s="37"/>
      <c r="F313" s="15"/>
      <c r="G313" s="16"/>
      <c r="H313" s="17"/>
      <c r="I313" s="17"/>
      <c r="J313" s="15"/>
      <c r="K313" s="15"/>
      <c r="L313" s="18"/>
      <c r="M313" s="15"/>
      <c r="N313" s="302"/>
      <c r="O313" s="302"/>
      <c r="P313" s="34"/>
      <c r="Q313" s="34">
        <f>Kotikuntakorvaus!F315</f>
        <v>9724985.2169710025</v>
      </c>
      <c r="R313" s="340">
        <f>+Yhteenveto[[#This Row],[Kunnan  peruspalvelujen valtionosuus ]]+Yhteenveto[[#This Row],[Veroperustemuutoksista johtuvien veromenetysten korvaus]]+Yhteenveto[[#This Row],[Kotikuntakorvaus, netto]]</f>
        <v>9724985.2169710025</v>
      </c>
      <c r="S313" s="11"/>
      <c r="T313"/>
    </row>
    <row r="314" spans="1:20" s="45" customFormat="1" ht="15" x14ac:dyDescent="0.25">
      <c r="A314" s="46">
        <v>90004951</v>
      </c>
      <c r="B314" s="444" t="s">
        <v>1053</v>
      </c>
      <c r="C314" s="39"/>
      <c r="D314" s="39"/>
      <c r="E314" s="39"/>
      <c r="F314" s="15"/>
      <c r="G314" s="40"/>
      <c r="H314" s="41"/>
      <c r="I314" s="41"/>
      <c r="J314" s="15"/>
      <c r="K314" s="15"/>
      <c r="L314" s="42"/>
      <c r="M314" s="15"/>
      <c r="N314" s="302"/>
      <c r="O314" s="302"/>
      <c r="P314" s="34"/>
      <c r="Q314" s="34">
        <f>Kotikuntakorvaus!F316</f>
        <v>2238624.9344841503</v>
      </c>
      <c r="R314" s="340">
        <f>+Yhteenveto[[#This Row],[Kunnan  peruspalvelujen valtionosuus ]]+Yhteenveto[[#This Row],[Veroperustemuutoksista johtuvien veromenetysten korvaus]]+Yhteenveto[[#This Row],[Kotikuntakorvaus, netto]]</f>
        <v>2238624.9344841503</v>
      </c>
      <c r="S314" s="44"/>
    </row>
    <row r="315" spans="1:20" s="45" customFormat="1" ht="15" x14ac:dyDescent="0.25">
      <c r="A315" s="46">
        <v>90004961</v>
      </c>
      <c r="B315" s="444" t="s">
        <v>315</v>
      </c>
      <c r="C315" s="39"/>
      <c r="D315" s="39"/>
      <c r="E315" s="39"/>
      <c r="F315" s="15"/>
      <c r="G315" s="40"/>
      <c r="H315" s="41"/>
      <c r="I315" s="41"/>
      <c r="J315" s="15"/>
      <c r="K315" s="15"/>
      <c r="L315" s="42"/>
      <c r="M315" s="15"/>
      <c r="N315" s="302"/>
      <c r="O315" s="302"/>
      <c r="P315" s="34"/>
      <c r="Q315" s="34">
        <f>Kotikuntakorvaus!F317</f>
        <v>4585898.6339372983</v>
      </c>
      <c r="R315" s="340">
        <f>+Yhteenveto[[#This Row],[Kunnan  peruspalvelujen valtionosuus ]]+Yhteenveto[[#This Row],[Veroperustemuutoksista johtuvien veromenetysten korvaus]]+Yhteenveto[[#This Row],[Kotikuntakorvaus, netto]]</f>
        <v>4585898.6339372983</v>
      </c>
      <c r="S315" s="44"/>
    </row>
    <row r="316" spans="1:20" ht="15" x14ac:dyDescent="0.25">
      <c r="A316" s="442">
        <v>90006471</v>
      </c>
      <c r="B316" s="253" t="s">
        <v>316</v>
      </c>
      <c r="C316" s="37"/>
      <c r="D316" s="37"/>
      <c r="E316" s="37"/>
      <c r="F316" s="15"/>
      <c r="G316" s="16"/>
      <c r="H316" s="17"/>
      <c r="I316" s="17"/>
      <c r="J316" s="15"/>
      <c r="K316" s="15"/>
      <c r="L316" s="18"/>
      <c r="M316" s="15"/>
      <c r="N316" s="302"/>
      <c r="O316" s="302"/>
      <c r="P316" s="34"/>
      <c r="Q316" s="34">
        <f>Kotikuntakorvaus!F318</f>
        <v>6555755.9879600005</v>
      </c>
      <c r="R316" s="340">
        <f>+Yhteenveto[[#This Row],[Kunnan  peruspalvelujen valtionosuus ]]+Yhteenveto[[#This Row],[Veroperustemuutoksista johtuvien veromenetysten korvaus]]+Yhteenveto[[#This Row],[Kotikuntakorvaus, netto]]</f>
        <v>6555755.9879600005</v>
      </c>
      <c r="S316" s="11"/>
      <c r="T316"/>
    </row>
    <row r="317" spans="1:20" ht="15" x14ac:dyDescent="0.25">
      <c r="A317" s="442">
        <v>90007291</v>
      </c>
      <c r="B317" s="253" t="s">
        <v>1054</v>
      </c>
      <c r="C317" s="37"/>
      <c r="D317" s="37"/>
      <c r="E317" s="37"/>
      <c r="F317" s="15"/>
      <c r="G317" s="16"/>
      <c r="H317" s="17"/>
      <c r="I317" s="17"/>
      <c r="J317" s="15"/>
      <c r="K317" s="15"/>
      <c r="L317" s="18"/>
      <c r="M317" s="15"/>
      <c r="N317" s="302"/>
      <c r="O317" s="302"/>
      <c r="P317" s="34"/>
      <c r="Q317" s="34">
        <f>Kotikuntakorvaus!F319</f>
        <v>5639239.2027893001</v>
      </c>
      <c r="R317" s="340">
        <f>+Yhteenveto[[#This Row],[Kunnan  peruspalvelujen valtionosuus ]]+Yhteenveto[[#This Row],[Veroperustemuutoksista johtuvien veromenetysten korvaus]]+Yhteenveto[[#This Row],[Kotikuntakorvaus, netto]]</f>
        <v>5639239.2027893001</v>
      </c>
      <c r="S317" s="11"/>
      <c r="T317"/>
    </row>
    <row r="318" spans="1:20" ht="15" x14ac:dyDescent="0.25">
      <c r="A318" s="442">
        <v>90008441</v>
      </c>
      <c r="B318" s="253" t="s">
        <v>317</v>
      </c>
      <c r="C318" s="37"/>
      <c r="D318" s="37"/>
      <c r="E318" s="37"/>
      <c r="F318" s="15"/>
      <c r="G318" s="16"/>
      <c r="H318" s="17"/>
      <c r="I318" s="17"/>
      <c r="J318" s="15"/>
      <c r="K318" s="15"/>
      <c r="L318" s="18"/>
      <c r="M318" s="15"/>
      <c r="N318" s="302"/>
      <c r="O318" s="302"/>
      <c r="P318" s="34"/>
      <c r="Q318" s="34">
        <f>Kotikuntakorvaus!F320</f>
        <v>4964696.1077359999</v>
      </c>
      <c r="R318" s="340">
        <f>+Yhteenveto[[#This Row],[Kunnan  peruspalvelujen valtionosuus ]]+Yhteenveto[[#This Row],[Veroperustemuutoksista johtuvien veromenetysten korvaus]]+Yhteenveto[[#This Row],[Kotikuntakorvaus, netto]]</f>
        <v>4964696.1077359999</v>
      </c>
      <c r="S318" s="11"/>
      <c r="T318"/>
    </row>
    <row r="319" spans="1:20" ht="15" x14ac:dyDescent="0.25">
      <c r="A319" s="442">
        <v>90031161</v>
      </c>
      <c r="B319" s="253" t="s">
        <v>318</v>
      </c>
      <c r="C319" s="37"/>
      <c r="D319" s="37"/>
      <c r="E319" s="37"/>
      <c r="F319" s="15"/>
      <c r="G319" s="16"/>
      <c r="H319" s="17"/>
      <c r="I319" s="17"/>
      <c r="J319" s="15"/>
      <c r="K319" s="15"/>
      <c r="L319" s="18"/>
      <c r="M319" s="15"/>
      <c r="N319" s="302"/>
      <c r="O319" s="302"/>
      <c r="P319" s="34"/>
      <c r="Q319" s="34">
        <f>Kotikuntakorvaus!F321</f>
        <v>1044685.4977443002</v>
      </c>
      <c r="R319" s="340">
        <f>+Yhteenveto[[#This Row],[Kunnan  peruspalvelujen valtionosuus ]]+Yhteenveto[[#This Row],[Veroperustemuutoksista johtuvien veromenetysten korvaus]]+Yhteenveto[[#This Row],[Kotikuntakorvaus, netto]]</f>
        <v>1044685.4977443002</v>
      </c>
      <c r="S319" s="11"/>
      <c r="T319"/>
    </row>
    <row r="320" spans="1:20" ht="15" x14ac:dyDescent="0.25">
      <c r="A320" s="442">
        <v>90032731</v>
      </c>
      <c r="B320" s="253" t="s">
        <v>319</v>
      </c>
      <c r="C320" s="37"/>
      <c r="D320" s="37"/>
      <c r="E320" s="37"/>
      <c r="F320" s="15"/>
      <c r="G320" s="16"/>
      <c r="H320" s="17"/>
      <c r="I320" s="17"/>
      <c r="J320" s="15"/>
      <c r="K320" s="15"/>
      <c r="L320" s="18"/>
      <c r="M320" s="15"/>
      <c r="N320" s="302"/>
      <c r="O320" s="302"/>
      <c r="P320" s="34"/>
      <c r="Q320" s="34">
        <f>Kotikuntakorvaus!F322</f>
        <v>718186.75149000005</v>
      </c>
      <c r="R320" s="340">
        <f>+Yhteenveto[[#This Row],[Kunnan  peruspalvelujen valtionosuus ]]+Yhteenveto[[#This Row],[Veroperustemuutoksista johtuvien veromenetysten korvaus]]+Yhteenveto[[#This Row],[Kotikuntakorvaus, netto]]</f>
        <v>718186.75149000005</v>
      </c>
      <c r="S320" s="11"/>
      <c r="T320"/>
    </row>
    <row r="321" spans="1:20" ht="15" x14ac:dyDescent="0.25">
      <c r="A321" s="442">
        <v>90033141</v>
      </c>
      <c r="B321" s="253" t="s">
        <v>320</v>
      </c>
      <c r="C321" s="37"/>
      <c r="D321" s="37"/>
      <c r="E321" s="37"/>
      <c r="F321" s="15"/>
      <c r="G321" s="16"/>
      <c r="H321" s="17"/>
      <c r="I321" s="17"/>
      <c r="J321" s="15"/>
      <c r="K321" s="15"/>
      <c r="L321" s="18"/>
      <c r="M321" s="15"/>
      <c r="N321" s="302"/>
      <c r="O321" s="302"/>
      <c r="P321" s="34"/>
      <c r="Q321" s="34">
        <f>Kotikuntakorvaus!F323</f>
        <v>303848.24101500004</v>
      </c>
      <c r="R321" s="340">
        <f>+Yhteenveto[[#This Row],[Kunnan  peruspalvelujen valtionosuus ]]+Yhteenveto[[#This Row],[Veroperustemuutoksista johtuvien veromenetysten korvaus]]+Yhteenveto[[#This Row],[Kotikuntakorvaus, netto]]</f>
        <v>303848.24101500004</v>
      </c>
      <c r="S321" s="11"/>
      <c r="T321"/>
    </row>
    <row r="322" spans="1:20" ht="15" x14ac:dyDescent="0.25">
      <c r="A322" s="442">
        <v>90034021</v>
      </c>
      <c r="B322" s="253" t="s">
        <v>700</v>
      </c>
      <c r="C322" s="37"/>
      <c r="D322" s="37"/>
      <c r="E322" s="37"/>
      <c r="F322" s="15"/>
      <c r="G322" s="16"/>
      <c r="H322" s="17"/>
      <c r="I322" s="17"/>
      <c r="J322" s="15"/>
      <c r="K322" s="15"/>
      <c r="L322" s="18"/>
      <c r="M322" s="15"/>
      <c r="N322" s="302"/>
      <c r="O322" s="302"/>
      <c r="P322" s="34"/>
      <c r="Q322" s="34">
        <f>Kotikuntakorvaus!F324</f>
        <v>7380749.9999280013</v>
      </c>
      <c r="R322" s="340">
        <f>+Yhteenveto[[#This Row],[Kunnan  peruspalvelujen valtionosuus ]]+Yhteenveto[[#This Row],[Veroperustemuutoksista johtuvien veromenetysten korvaus]]+Yhteenveto[[#This Row],[Kotikuntakorvaus, netto]]</f>
        <v>7380749.9999280013</v>
      </c>
      <c r="S322" s="11"/>
      <c r="T322"/>
    </row>
    <row r="323" spans="1:20" ht="15" x14ac:dyDescent="0.25">
      <c r="A323" s="442">
        <v>90034091</v>
      </c>
      <c r="B323" s="253" t="s">
        <v>321</v>
      </c>
      <c r="C323" s="37"/>
      <c r="D323" s="37"/>
      <c r="E323" s="37"/>
      <c r="F323" s="15"/>
      <c r="G323" s="16"/>
      <c r="H323" s="17"/>
      <c r="I323" s="17"/>
      <c r="J323" s="15"/>
      <c r="K323" s="15"/>
      <c r="L323" s="18"/>
      <c r="M323" s="15"/>
      <c r="N323" s="302"/>
      <c r="O323" s="302"/>
      <c r="P323" s="34"/>
      <c r="Q323" s="34">
        <f>Kotikuntakorvaus!F325</f>
        <v>449327.09580399998</v>
      </c>
      <c r="R323" s="340">
        <f>+Yhteenveto[[#This Row],[Kunnan  peruspalvelujen valtionosuus ]]+Yhteenveto[[#This Row],[Veroperustemuutoksista johtuvien veromenetysten korvaus]]+Yhteenveto[[#This Row],[Kotikuntakorvaus, netto]]</f>
        <v>449327.09580399998</v>
      </c>
      <c r="S323" s="11"/>
      <c r="T323"/>
    </row>
    <row r="324" spans="1:20" ht="15" x14ac:dyDescent="0.25">
      <c r="A324" s="442">
        <v>90034101</v>
      </c>
      <c r="B324" s="253" t="s">
        <v>322</v>
      </c>
      <c r="C324" s="37"/>
      <c r="D324" s="37"/>
      <c r="E324" s="37"/>
      <c r="F324" s="15"/>
      <c r="G324" s="16"/>
      <c r="H324" s="17"/>
      <c r="I324" s="17"/>
      <c r="J324" s="15"/>
      <c r="K324" s="15"/>
      <c r="L324" s="18"/>
      <c r="M324" s="15"/>
      <c r="N324" s="302"/>
      <c r="O324" s="302"/>
      <c r="P324" s="34"/>
      <c r="Q324" s="34">
        <f>Kotikuntakorvaus!F326</f>
        <v>770393.40380985022</v>
      </c>
      <c r="R324" s="340">
        <f>+Yhteenveto[[#This Row],[Kunnan  peruspalvelujen valtionosuus ]]+Yhteenveto[[#This Row],[Veroperustemuutoksista johtuvien veromenetysten korvaus]]+Yhteenveto[[#This Row],[Kotikuntakorvaus, netto]]</f>
        <v>770393.40380985022</v>
      </c>
      <c r="S324" s="11"/>
      <c r="T324"/>
    </row>
    <row r="325" spans="1:20" ht="15" x14ac:dyDescent="0.25">
      <c r="A325" s="442">
        <v>90035101</v>
      </c>
      <c r="B325" s="253" t="s">
        <v>323</v>
      </c>
      <c r="C325" s="37"/>
      <c r="D325" s="37"/>
      <c r="E325" s="37"/>
      <c r="F325" s="15"/>
      <c r="G325" s="16"/>
      <c r="H325" s="17"/>
      <c r="I325" s="17"/>
      <c r="J325" s="15"/>
      <c r="K325" s="15"/>
      <c r="L325" s="18"/>
      <c r="M325" s="15"/>
      <c r="N325" s="302"/>
      <c r="O325" s="302"/>
      <c r="P325" s="34"/>
      <c r="Q325" s="34">
        <f>Kotikuntakorvaus!F327</f>
        <v>3620930.9448561445</v>
      </c>
      <c r="R325" s="340">
        <f>+Yhteenveto[[#This Row],[Kunnan  peruspalvelujen valtionosuus ]]+Yhteenveto[[#This Row],[Veroperustemuutoksista johtuvien veromenetysten korvaus]]+Yhteenveto[[#This Row],[Kotikuntakorvaus, netto]]</f>
        <v>3620930.9448561445</v>
      </c>
      <c r="S325" s="11"/>
      <c r="T325"/>
    </row>
    <row r="326" spans="1:20" ht="15" x14ac:dyDescent="0.25">
      <c r="A326" s="442">
        <v>90035401</v>
      </c>
      <c r="B326" s="253" t="s">
        <v>324</v>
      </c>
      <c r="C326" s="37"/>
      <c r="D326" s="37"/>
      <c r="E326" s="37"/>
      <c r="F326" s="15"/>
      <c r="G326" s="16"/>
      <c r="H326" s="17"/>
      <c r="I326" s="17"/>
      <c r="J326" s="15"/>
      <c r="K326" s="15"/>
      <c r="L326" s="18"/>
      <c r="M326" s="15"/>
      <c r="N326" s="302"/>
      <c r="O326" s="302"/>
      <c r="P326" s="34"/>
      <c r="Q326" s="34">
        <f>Kotikuntakorvaus!F328</f>
        <v>2199032.5879276507</v>
      </c>
      <c r="R326" s="340">
        <f>+Yhteenveto[[#This Row],[Kunnan  peruspalvelujen valtionosuus ]]+Yhteenveto[[#This Row],[Veroperustemuutoksista johtuvien veromenetysten korvaus]]+Yhteenveto[[#This Row],[Kotikuntakorvaus, netto]]</f>
        <v>2199032.5879276507</v>
      </c>
      <c r="S326" s="11"/>
      <c r="T326"/>
    </row>
    <row r="327" spans="1:20" ht="15" x14ac:dyDescent="0.25">
      <c r="A327" s="442">
        <v>90035411</v>
      </c>
      <c r="B327" s="253" t="s">
        <v>1055</v>
      </c>
      <c r="C327" s="37"/>
      <c r="D327" s="37"/>
      <c r="E327" s="37"/>
      <c r="F327" s="15"/>
      <c r="G327" s="16"/>
      <c r="H327" s="17"/>
      <c r="I327" s="17"/>
      <c r="J327" s="15"/>
      <c r="K327" s="15"/>
      <c r="L327" s="18"/>
      <c r="M327" s="15"/>
      <c r="N327" s="302"/>
      <c r="O327" s="302"/>
      <c r="P327" s="34"/>
      <c r="Q327" s="34">
        <f>Kotikuntakorvaus!F329</f>
        <v>1669047.5954178502</v>
      </c>
      <c r="R327" s="340">
        <f>+Yhteenveto[[#This Row],[Kunnan  peruspalvelujen valtionosuus ]]+Yhteenveto[[#This Row],[Veroperustemuutoksista johtuvien veromenetysten korvaus]]+Yhteenveto[[#This Row],[Kotikuntakorvaus, netto]]</f>
        <v>1669047.5954178502</v>
      </c>
      <c r="S327" s="11"/>
      <c r="T327"/>
    </row>
    <row r="328" spans="1:20" ht="15" x14ac:dyDescent="0.25">
      <c r="A328" s="442">
        <v>90035421</v>
      </c>
      <c r="B328" s="253" t="s">
        <v>325</v>
      </c>
      <c r="C328" s="37"/>
      <c r="D328" s="37"/>
      <c r="E328" s="37"/>
      <c r="F328" s="15"/>
      <c r="G328" s="16"/>
      <c r="H328" s="17"/>
      <c r="I328" s="17"/>
      <c r="J328" s="15"/>
      <c r="K328" s="15"/>
      <c r="L328" s="18"/>
      <c r="M328" s="15"/>
      <c r="N328" s="302"/>
      <c r="O328" s="302"/>
      <c r="P328" s="34"/>
      <c r="Q328" s="34">
        <f>Kotikuntakorvaus!F330</f>
        <v>1301207.0733406001</v>
      </c>
      <c r="R328" s="340">
        <f>+Yhteenveto[[#This Row],[Kunnan  peruspalvelujen valtionosuus ]]+Yhteenveto[[#This Row],[Veroperustemuutoksista johtuvien veromenetysten korvaus]]+Yhteenveto[[#This Row],[Kotikuntakorvaus, netto]]</f>
        <v>1301207.0733406001</v>
      </c>
      <c r="S328" s="11"/>
      <c r="T328"/>
    </row>
    <row r="329" spans="1:20" ht="15" x14ac:dyDescent="0.25">
      <c r="A329" s="442">
        <v>90035431</v>
      </c>
      <c r="B329" s="253" t="s">
        <v>1056</v>
      </c>
      <c r="C329" s="37"/>
      <c r="D329" s="37"/>
      <c r="E329" s="37"/>
      <c r="F329" s="15"/>
      <c r="G329" s="16"/>
      <c r="H329" s="17"/>
      <c r="I329" s="17"/>
      <c r="J329" s="15"/>
      <c r="K329" s="15"/>
      <c r="L329" s="18"/>
      <c r="M329" s="15"/>
      <c r="N329" s="302"/>
      <c r="O329" s="302"/>
      <c r="P329" s="34"/>
      <c r="Q329" s="34">
        <f>Kotikuntakorvaus!F331</f>
        <v>1468415.6811234001</v>
      </c>
      <c r="R329" s="340">
        <f>+Yhteenveto[[#This Row],[Kunnan  peruspalvelujen valtionosuus ]]+Yhteenveto[[#This Row],[Veroperustemuutoksista johtuvien veromenetysten korvaus]]+Yhteenveto[[#This Row],[Kotikuntakorvaus, netto]]</f>
        <v>1468415.6811234001</v>
      </c>
      <c r="S329" s="11"/>
      <c r="T329"/>
    </row>
    <row r="330" spans="1:20" ht="15" x14ac:dyDescent="0.25">
      <c r="A330" s="442">
        <v>90035441</v>
      </c>
      <c r="B330" s="253" t="s">
        <v>326</v>
      </c>
      <c r="C330" s="37"/>
      <c r="D330" s="37"/>
      <c r="E330" s="37"/>
      <c r="F330" s="15"/>
      <c r="G330" s="16"/>
      <c r="H330" s="17"/>
      <c r="I330" s="17"/>
      <c r="J330" s="15"/>
      <c r="K330" s="15"/>
      <c r="L330" s="18"/>
      <c r="M330" s="15"/>
      <c r="N330" s="302"/>
      <c r="O330" s="302"/>
      <c r="P330" s="34"/>
      <c r="Q330" s="34">
        <f>Kotikuntakorvaus!F332</f>
        <v>1938091.40155295</v>
      </c>
      <c r="R330" s="340">
        <f>+Yhteenveto[[#This Row],[Kunnan  peruspalvelujen valtionosuus ]]+Yhteenveto[[#This Row],[Veroperustemuutoksista johtuvien veromenetysten korvaus]]+Yhteenveto[[#This Row],[Kotikuntakorvaus, netto]]</f>
        <v>1938091.40155295</v>
      </c>
      <c r="S330" s="11"/>
      <c r="T330"/>
    </row>
    <row r="331" spans="1:20" ht="15" x14ac:dyDescent="0.25">
      <c r="A331" s="442">
        <v>90035451</v>
      </c>
      <c r="B331" s="253" t="s">
        <v>327</v>
      </c>
      <c r="C331" s="37"/>
      <c r="D331" s="37"/>
      <c r="E331" s="37"/>
      <c r="F331" s="15"/>
      <c r="G331" s="16"/>
      <c r="H331" s="17"/>
      <c r="I331" s="17"/>
      <c r="J331" s="15"/>
      <c r="K331" s="15"/>
      <c r="L331" s="18"/>
      <c r="M331" s="15"/>
      <c r="N331" s="302"/>
      <c r="O331" s="302"/>
      <c r="P331" s="34"/>
      <c r="Q331" s="34">
        <f>Kotikuntakorvaus!F333</f>
        <v>918910.74100900011</v>
      </c>
      <c r="R331" s="340">
        <f>+Yhteenveto[[#This Row],[Kunnan  peruspalvelujen valtionosuus ]]+Yhteenveto[[#This Row],[Veroperustemuutoksista johtuvien veromenetysten korvaus]]+Yhteenveto[[#This Row],[Kotikuntakorvaus, netto]]</f>
        <v>918910.74100900011</v>
      </c>
      <c r="S331" s="11"/>
      <c r="T331"/>
    </row>
    <row r="332" spans="1:20" ht="15" x14ac:dyDescent="0.25">
      <c r="A332" s="442">
        <v>90035461</v>
      </c>
      <c r="B332" s="253" t="s">
        <v>1057</v>
      </c>
      <c r="C332" s="37"/>
      <c r="D332" s="37"/>
      <c r="E332" s="37"/>
      <c r="F332" s="15"/>
      <c r="G332" s="16"/>
      <c r="H332" s="17"/>
      <c r="I332" s="17"/>
      <c r="J332" s="15"/>
      <c r="K332" s="15"/>
      <c r="L332" s="18"/>
      <c r="M332" s="15"/>
      <c r="N332" s="302"/>
      <c r="O332" s="302"/>
      <c r="P332" s="34"/>
      <c r="Q332" s="34">
        <f>Kotikuntakorvaus!F334</f>
        <v>1122304.9120399505</v>
      </c>
      <c r="R332" s="340">
        <f>+Yhteenveto[[#This Row],[Kunnan  peruspalvelujen valtionosuus ]]+Yhteenveto[[#This Row],[Veroperustemuutoksista johtuvien veromenetysten korvaus]]+Yhteenveto[[#This Row],[Kotikuntakorvaus, netto]]</f>
        <v>1122304.9120399505</v>
      </c>
      <c r="S332" s="11"/>
      <c r="T332"/>
    </row>
    <row r="333" spans="1:20" ht="15" x14ac:dyDescent="0.25">
      <c r="A333" s="442">
        <v>90035471</v>
      </c>
      <c r="B333" s="253" t="s">
        <v>328</v>
      </c>
      <c r="C333" s="37"/>
      <c r="D333" s="37"/>
      <c r="E333" s="37"/>
      <c r="F333" s="15"/>
      <c r="G333" s="16"/>
      <c r="H333" s="17"/>
      <c r="I333" s="17"/>
      <c r="J333" s="15"/>
      <c r="K333" s="15"/>
      <c r="L333" s="18"/>
      <c r="M333" s="15"/>
      <c r="N333" s="302"/>
      <c r="O333" s="302"/>
      <c r="P333" s="34"/>
      <c r="Q333" s="34">
        <f>Kotikuntakorvaus!F335</f>
        <v>1073597.1182530001</v>
      </c>
      <c r="R333" s="340">
        <f>+Yhteenveto[[#This Row],[Kunnan  peruspalvelujen valtionosuus ]]+Yhteenveto[[#This Row],[Veroperustemuutoksista johtuvien veromenetysten korvaus]]+Yhteenveto[[#This Row],[Kotikuntakorvaus, netto]]</f>
        <v>1073597.1182530001</v>
      </c>
      <c r="S333" s="11"/>
      <c r="T333"/>
    </row>
    <row r="334" spans="1:20" ht="15" x14ac:dyDescent="0.25">
      <c r="A334" s="442">
        <v>90035481</v>
      </c>
      <c r="B334" s="253" t="s">
        <v>329</v>
      </c>
      <c r="C334" s="37"/>
      <c r="D334" s="37"/>
      <c r="E334" s="37"/>
      <c r="F334" s="15"/>
      <c r="G334" s="16"/>
      <c r="H334" s="17"/>
      <c r="I334" s="17"/>
      <c r="J334" s="15"/>
      <c r="K334" s="15"/>
      <c r="L334" s="18"/>
      <c r="M334" s="15"/>
      <c r="N334" s="302"/>
      <c r="O334" s="302"/>
      <c r="P334" s="34"/>
      <c r="Q334" s="34">
        <f>Kotikuntakorvaus!F336</f>
        <v>2163307.40080225</v>
      </c>
      <c r="R334" s="340">
        <f>+Yhteenveto[[#This Row],[Kunnan  peruspalvelujen valtionosuus ]]+Yhteenveto[[#This Row],[Veroperustemuutoksista johtuvien veromenetysten korvaus]]+Yhteenveto[[#This Row],[Kotikuntakorvaus, netto]]</f>
        <v>2163307.40080225</v>
      </c>
      <c r="S334" s="11"/>
      <c r="T334"/>
    </row>
    <row r="335" spans="1:20" ht="15" x14ac:dyDescent="0.25">
      <c r="A335" s="442">
        <v>90035491</v>
      </c>
      <c r="B335" s="253" t="s">
        <v>330</v>
      </c>
      <c r="C335" s="37"/>
      <c r="D335" s="37"/>
      <c r="E335" s="37"/>
      <c r="F335" s="15"/>
      <c r="G335" s="16"/>
      <c r="H335" s="17"/>
      <c r="I335" s="17"/>
      <c r="J335" s="15"/>
      <c r="K335" s="15"/>
      <c r="L335" s="18"/>
      <c r="M335" s="15"/>
      <c r="N335" s="302"/>
      <c r="O335" s="302"/>
      <c r="P335" s="34"/>
      <c r="Q335" s="34">
        <f>Kotikuntakorvaus!F337</f>
        <v>2192311.0965355001</v>
      </c>
      <c r="R335" s="340">
        <f>+Yhteenveto[[#This Row],[Kunnan  peruspalvelujen valtionosuus ]]+Yhteenveto[[#This Row],[Veroperustemuutoksista johtuvien veromenetysten korvaus]]+Yhteenveto[[#This Row],[Kotikuntakorvaus, netto]]</f>
        <v>2192311.0965355001</v>
      </c>
      <c r="S335" s="11"/>
      <c r="T335"/>
    </row>
    <row r="336" spans="1:20" ht="15" x14ac:dyDescent="0.25">
      <c r="A336" s="442">
        <v>90035501</v>
      </c>
      <c r="B336" s="253" t="s">
        <v>331</v>
      </c>
      <c r="C336" s="37"/>
      <c r="D336" s="37"/>
      <c r="E336" s="37"/>
      <c r="F336" s="15"/>
      <c r="G336" s="16"/>
      <c r="H336" s="17"/>
      <c r="I336" s="17"/>
      <c r="J336" s="15"/>
      <c r="K336" s="15"/>
      <c r="L336" s="18"/>
      <c r="M336" s="15"/>
      <c r="N336" s="302"/>
      <c r="O336" s="302"/>
      <c r="P336" s="34"/>
      <c r="Q336" s="34">
        <f>Kotikuntakorvaus!F338</f>
        <v>856299.58831500006</v>
      </c>
      <c r="R336" s="340">
        <f>+Yhteenveto[[#This Row],[Kunnan  peruspalvelujen valtionosuus ]]+Yhteenveto[[#This Row],[Veroperustemuutoksista johtuvien veromenetysten korvaus]]+Yhteenveto[[#This Row],[Kotikuntakorvaus, netto]]</f>
        <v>856299.58831500006</v>
      </c>
      <c r="S336" s="11"/>
      <c r="T336"/>
    </row>
    <row r="337" spans="1:20" ht="15" x14ac:dyDescent="0.25">
      <c r="A337" s="442">
        <v>90035521</v>
      </c>
      <c r="B337" s="253" t="s">
        <v>332</v>
      </c>
      <c r="C337" s="37"/>
      <c r="D337" s="37"/>
      <c r="E337" s="37"/>
      <c r="F337" s="15"/>
      <c r="G337" s="16"/>
      <c r="H337" s="17"/>
      <c r="I337" s="17"/>
      <c r="J337" s="15"/>
      <c r="K337" s="15"/>
      <c r="L337" s="18"/>
      <c r="M337" s="15"/>
      <c r="N337" s="302"/>
      <c r="O337" s="302"/>
      <c r="P337" s="34"/>
      <c r="Q337" s="34">
        <f>Kotikuntakorvaus!F339</f>
        <v>6106060.5912578003</v>
      </c>
      <c r="R337" s="340">
        <f>+Yhteenveto[[#This Row],[Kunnan  peruspalvelujen valtionosuus ]]+Yhteenveto[[#This Row],[Veroperustemuutoksista johtuvien veromenetysten korvaus]]+Yhteenveto[[#This Row],[Kotikuntakorvaus, netto]]</f>
        <v>6106060.5912578003</v>
      </c>
      <c r="S337" s="11"/>
      <c r="T337"/>
    </row>
    <row r="338" spans="1:20" ht="15" x14ac:dyDescent="0.25">
      <c r="A338" s="442">
        <v>90035531</v>
      </c>
      <c r="B338" s="253" t="s">
        <v>333</v>
      </c>
      <c r="C338" s="37"/>
      <c r="D338" s="37"/>
      <c r="E338" s="37"/>
      <c r="F338" s="15"/>
      <c r="G338" s="16"/>
      <c r="H338" s="17"/>
      <c r="I338" s="17"/>
      <c r="J338" s="15"/>
      <c r="K338" s="15"/>
      <c r="L338" s="18"/>
      <c r="M338" s="15"/>
      <c r="N338" s="302"/>
      <c r="O338" s="302"/>
      <c r="P338" s="34"/>
      <c r="Q338" s="34">
        <f>Kotikuntakorvaus!F340</f>
        <v>1095695.172145</v>
      </c>
      <c r="R338" s="340">
        <f>+Yhteenveto[[#This Row],[Kunnan  peruspalvelujen valtionosuus ]]+Yhteenveto[[#This Row],[Veroperustemuutoksista johtuvien veromenetysten korvaus]]+Yhteenveto[[#This Row],[Kotikuntakorvaus, netto]]</f>
        <v>1095695.172145</v>
      </c>
      <c r="S338" s="11"/>
      <c r="T338"/>
    </row>
    <row r="339" spans="1:20" ht="15" x14ac:dyDescent="0.25">
      <c r="A339" s="442">
        <v>90035541</v>
      </c>
      <c r="B339" s="253" t="s">
        <v>334</v>
      </c>
      <c r="C339" s="37"/>
      <c r="D339" s="37"/>
      <c r="E339" s="37"/>
      <c r="F339" s="15"/>
      <c r="G339" s="16"/>
      <c r="H339" s="17"/>
      <c r="I339" s="17"/>
      <c r="J339" s="15"/>
      <c r="K339" s="15"/>
      <c r="L339" s="18"/>
      <c r="M339" s="15"/>
      <c r="N339" s="302"/>
      <c r="O339" s="302"/>
      <c r="P339" s="34"/>
      <c r="Q339" s="34">
        <f>Kotikuntakorvaus!F341</f>
        <v>2215421.97789755</v>
      </c>
      <c r="R339" s="340">
        <f>+Yhteenveto[[#This Row],[Kunnan  peruspalvelujen valtionosuus ]]+Yhteenveto[[#This Row],[Veroperustemuutoksista johtuvien veromenetysten korvaus]]+Yhteenveto[[#This Row],[Kotikuntakorvaus, netto]]</f>
        <v>2215421.97789755</v>
      </c>
      <c r="S339" s="11"/>
      <c r="T339"/>
    </row>
    <row r="340" spans="1:20" ht="15" x14ac:dyDescent="0.25">
      <c r="A340" s="442">
        <v>90035551</v>
      </c>
      <c r="B340" s="253" t="s">
        <v>1058</v>
      </c>
      <c r="C340" s="37"/>
      <c r="D340" s="37"/>
      <c r="E340" s="37"/>
      <c r="F340" s="15"/>
      <c r="G340" s="16"/>
      <c r="H340" s="17"/>
      <c r="I340" s="17"/>
      <c r="J340" s="15"/>
      <c r="K340" s="15"/>
      <c r="L340" s="18"/>
      <c r="M340" s="15"/>
      <c r="N340" s="302"/>
      <c r="O340" s="302"/>
      <c r="P340" s="34"/>
      <c r="Q340" s="34">
        <f>Kotikuntakorvaus!F342</f>
        <v>1508836.70470085</v>
      </c>
      <c r="R340" s="340">
        <f>+Yhteenveto[[#This Row],[Kunnan  peruspalvelujen valtionosuus ]]+Yhteenveto[[#This Row],[Veroperustemuutoksista johtuvien veromenetysten korvaus]]+Yhteenveto[[#This Row],[Kotikuntakorvaus, netto]]</f>
        <v>1508836.70470085</v>
      </c>
      <c r="S340" s="11"/>
      <c r="T340"/>
    </row>
    <row r="341" spans="1:20" ht="15" x14ac:dyDescent="0.25">
      <c r="A341" s="442">
        <v>90036381</v>
      </c>
      <c r="B341" s="253" t="s">
        <v>335</v>
      </c>
      <c r="C341" s="37"/>
      <c r="D341" s="37"/>
      <c r="E341" s="37"/>
      <c r="F341" s="15"/>
      <c r="G341" s="16"/>
      <c r="H341" s="17"/>
      <c r="I341" s="17"/>
      <c r="J341" s="15"/>
      <c r="K341" s="15"/>
      <c r="L341" s="18"/>
      <c r="M341" s="15"/>
      <c r="N341" s="302"/>
      <c r="O341" s="302"/>
      <c r="P341" s="34"/>
      <c r="Q341" s="34">
        <f>Kotikuntakorvaus!F343</f>
        <v>2279874.6350825499</v>
      </c>
      <c r="R341" s="340">
        <f>+Yhteenveto[[#This Row],[Kunnan  peruspalvelujen valtionosuus ]]+Yhteenveto[[#This Row],[Veroperustemuutoksista johtuvien veromenetysten korvaus]]+Yhteenveto[[#This Row],[Kotikuntakorvaus, netto]]</f>
        <v>2279874.6350825499</v>
      </c>
      <c r="S341" s="11"/>
      <c r="T341"/>
    </row>
    <row r="342" spans="1:20" ht="15" x14ac:dyDescent="0.25">
      <c r="A342" s="442">
        <v>90036811</v>
      </c>
      <c r="B342" s="253" t="s">
        <v>336</v>
      </c>
      <c r="C342" s="37"/>
      <c r="D342" s="37"/>
      <c r="E342" s="37"/>
      <c r="F342" s="15"/>
      <c r="G342" s="16"/>
      <c r="H342" s="17"/>
      <c r="I342" s="17"/>
      <c r="J342" s="15"/>
      <c r="K342" s="15"/>
      <c r="L342" s="18"/>
      <c r="M342" s="15"/>
      <c r="N342" s="302"/>
      <c r="O342" s="302"/>
      <c r="P342" s="34"/>
      <c r="Q342" s="34">
        <f>Kotikuntakorvaus!F344</f>
        <v>4866359.7679165993</v>
      </c>
      <c r="R342" s="340">
        <f>+Yhteenveto[[#This Row],[Kunnan  peruspalvelujen valtionosuus ]]+Yhteenveto[[#This Row],[Veroperustemuutoksista johtuvien veromenetysten korvaus]]+Yhteenveto[[#This Row],[Kotikuntakorvaus, netto]]</f>
        <v>4866359.7679165993</v>
      </c>
      <c r="S342" s="11"/>
      <c r="T342"/>
    </row>
    <row r="343" spans="1:20" ht="15" x14ac:dyDescent="0.25">
      <c r="A343" s="442">
        <v>90037151</v>
      </c>
      <c r="B343" s="253" t="s">
        <v>337</v>
      </c>
      <c r="C343" s="37"/>
      <c r="D343" s="37"/>
      <c r="E343" s="37"/>
      <c r="F343" s="15"/>
      <c r="G343" s="16"/>
      <c r="H343" s="17"/>
      <c r="I343" s="17"/>
      <c r="J343" s="15"/>
      <c r="K343" s="15"/>
      <c r="L343" s="18"/>
      <c r="M343" s="15"/>
      <c r="N343" s="302"/>
      <c r="O343" s="302"/>
      <c r="P343" s="34"/>
      <c r="Q343" s="34">
        <f>Kotikuntakorvaus!F345</f>
        <v>1616564.7174243501</v>
      </c>
      <c r="R343" s="340">
        <f>+Yhteenveto[[#This Row],[Kunnan  peruspalvelujen valtionosuus ]]+Yhteenveto[[#This Row],[Veroperustemuutoksista johtuvien veromenetysten korvaus]]+Yhteenveto[[#This Row],[Kotikuntakorvaus, netto]]</f>
        <v>1616564.7174243501</v>
      </c>
      <c r="S343" s="11"/>
      <c r="T343"/>
    </row>
    <row r="344" spans="1:20" ht="15" x14ac:dyDescent="0.25">
      <c r="A344" s="442">
        <v>90037171</v>
      </c>
      <c r="B344" s="253" t="s">
        <v>338</v>
      </c>
      <c r="C344" s="37"/>
      <c r="D344" s="37"/>
      <c r="E344" s="37"/>
      <c r="F344" s="15"/>
      <c r="G344" s="16"/>
      <c r="H344" s="17"/>
      <c r="I344" s="17"/>
      <c r="J344" s="15"/>
      <c r="K344" s="15"/>
      <c r="L344" s="18"/>
      <c r="M344" s="15"/>
      <c r="N344" s="302"/>
      <c r="O344" s="302"/>
      <c r="P344" s="34"/>
      <c r="Q344" s="34">
        <f>Kotikuntakorvaus!F346</f>
        <v>1021850.8420559</v>
      </c>
      <c r="R344" s="340">
        <f>+Yhteenveto[[#This Row],[Kunnan  peruspalvelujen valtionosuus ]]+Yhteenveto[[#This Row],[Veroperustemuutoksista johtuvien veromenetysten korvaus]]+Yhteenveto[[#This Row],[Kotikuntakorvaus, netto]]</f>
        <v>1021850.8420559</v>
      </c>
      <c r="S344" s="11"/>
      <c r="T344"/>
    </row>
    <row r="345" spans="1:20" ht="15" x14ac:dyDescent="0.25">
      <c r="A345" s="46">
        <v>90037181</v>
      </c>
      <c r="B345" s="444" t="s">
        <v>1059</v>
      </c>
      <c r="C345" s="39"/>
      <c r="D345" s="39"/>
      <c r="E345" s="39"/>
      <c r="F345" s="15"/>
      <c r="G345" s="40"/>
      <c r="H345" s="41"/>
      <c r="I345" s="41"/>
      <c r="J345" s="15"/>
      <c r="K345" s="15"/>
      <c r="L345" s="42"/>
      <c r="M345" s="15"/>
      <c r="N345" s="302"/>
      <c r="O345" s="302"/>
      <c r="P345" s="34"/>
      <c r="Q345" s="34">
        <f>Kotikuntakorvaus!F347</f>
        <v>3160297.9322296493</v>
      </c>
      <c r="R345" s="340">
        <f>+Yhteenveto[[#This Row],[Kunnan  peruspalvelujen valtionosuus ]]+Yhteenveto[[#This Row],[Veroperustemuutoksista johtuvien veromenetysten korvaus]]+Yhteenveto[[#This Row],[Kotikuntakorvaus, netto]]</f>
        <v>3160297.9322296493</v>
      </c>
      <c r="S345" s="11"/>
      <c r="T345"/>
    </row>
    <row r="346" spans="1:20" ht="15" x14ac:dyDescent="0.25">
      <c r="A346" s="442">
        <v>90037191</v>
      </c>
      <c r="B346" s="253" t="s">
        <v>339</v>
      </c>
      <c r="C346" s="37"/>
      <c r="D346" s="37"/>
      <c r="E346" s="37"/>
      <c r="F346" s="15"/>
      <c r="G346" s="16"/>
      <c r="H346" s="17"/>
      <c r="I346" s="17"/>
      <c r="J346" s="15"/>
      <c r="K346" s="15"/>
      <c r="L346" s="18"/>
      <c r="M346" s="15"/>
      <c r="N346" s="302"/>
      <c r="O346" s="302"/>
      <c r="P346" s="34"/>
      <c r="Q346" s="34">
        <f>Kotikuntakorvaus!F348</f>
        <v>1808357.4101620005</v>
      </c>
      <c r="R346" s="340">
        <f>+Yhteenveto[[#This Row],[Kunnan  peruspalvelujen valtionosuus ]]+Yhteenveto[[#This Row],[Veroperustemuutoksista johtuvien veromenetysten korvaus]]+Yhteenveto[[#This Row],[Kotikuntakorvaus, netto]]</f>
        <v>1808357.4101620005</v>
      </c>
      <c r="S346" s="11"/>
      <c r="T346"/>
    </row>
    <row r="347" spans="1:20" ht="15" x14ac:dyDescent="0.25">
      <c r="A347" s="442">
        <v>90037251</v>
      </c>
      <c r="B347" s="253" t="s">
        <v>340</v>
      </c>
      <c r="C347" s="37"/>
      <c r="D347" s="37"/>
      <c r="E347" s="37"/>
      <c r="F347" s="15"/>
      <c r="G347" s="16"/>
      <c r="H347" s="17"/>
      <c r="I347" s="17"/>
      <c r="J347" s="15"/>
      <c r="K347" s="15"/>
      <c r="L347" s="18"/>
      <c r="M347" s="15"/>
      <c r="N347" s="302"/>
      <c r="O347" s="302"/>
      <c r="P347" s="34"/>
      <c r="Q347" s="34">
        <f>Kotikuntakorvaus!F349</f>
        <v>5475069.07741665</v>
      </c>
      <c r="R347" s="340">
        <f>+Yhteenveto[[#This Row],[Kunnan  peruspalvelujen valtionosuus ]]+Yhteenveto[[#This Row],[Veroperustemuutoksista johtuvien veromenetysten korvaus]]+Yhteenveto[[#This Row],[Kotikuntakorvaus, netto]]</f>
        <v>5475069.07741665</v>
      </c>
      <c r="S347" s="11"/>
      <c r="T347"/>
    </row>
    <row r="348" spans="1:20" ht="15" x14ac:dyDescent="0.25">
      <c r="A348" s="442">
        <v>90037591</v>
      </c>
      <c r="B348" s="253" t="s">
        <v>341</v>
      </c>
      <c r="C348" s="37"/>
      <c r="D348" s="37"/>
      <c r="E348" s="37"/>
      <c r="F348" s="15"/>
      <c r="G348" s="16"/>
      <c r="H348" s="17"/>
      <c r="I348" s="17"/>
      <c r="J348" s="15"/>
      <c r="K348" s="15"/>
      <c r="L348" s="18"/>
      <c r="M348" s="15"/>
      <c r="N348" s="302"/>
      <c r="O348" s="302"/>
      <c r="P348" s="34"/>
      <c r="Q348" s="34">
        <f>Kotikuntakorvaus!F350</f>
        <v>3624080.8382880003</v>
      </c>
      <c r="R348" s="340">
        <f>+Yhteenveto[[#This Row],[Kunnan  peruspalvelujen valtionosuus ]]+Yhteenveto[[#This Row],[Veroperustemuutoksista johtuvien veromenetysten korvaus]]+Yhteenveto[[#This Row],[Kotikuntakorvaus, netto]]</f>
        <v>3624080.8382880003</v>
      </c>
      <c r="S348" s="11"/>
      <c r="T348"/>
    </row>
    <row r="349" spans="1:20" ht="15" x14ac:dyDescent="0.25">
      <c r="A349" s="442">
        <v>90037841</v>
      </c>
      <c r="B349" s="253" t="s">
        <v>1060</v>
      </c>
      <c r="C349" s="37"/>
      <c r="D349" s="37"/>
      <c r="E349" s="37"/>
      <c r="F349" s="15"/>
      <c r="G349" s="16"/>
      <c r="H349" s="17"/>
      <c r="I349" s="17"/>
      <c r="J349" s="15"/>
      <c r="K349" s="15"/>
      <c r="L349" s="18"/>
      <c r="M349" s="15"/>
      <c r="N349" s="302"/>
      <c r="O349" s="302"/>
      <c r="P349" s="34"/>
      <c r="Q349" s="34">
        <f>Kotikuntakorvaus!F351</f>
        <v>893497.97903320007</v>
      </c>
      <c r="R349" s="340">
        <f>+Yhteenveto[[#This Row],[Kunnan  peruspalvelujen valtionosuus ]]+Yhteenveto[[#This Row],[Veroperustemuutoksista johtuvien veromenetysten korvaus]]+Yhteenveto[[#This Row],[Kotikuntakorvaus, netto]]</f>
        <v>893497.97903320007</v>
      </c>
      <c r="S349" s="11"/>
      <c r="T349"/>
    </row>
    <row r="350" spans="1:20" ht="15" x14ac:dyDescent="0.25">
      <c r="A350" s="442">
        <v>90037851</v>
      </c>
      <c r="B350" s="253" t="s">
        <v>342</v>
      </c>
      <c r="C350" s="37"/>
      <c r="D350" s="37"/>
      <c r="E350" s="37"/>
      <c r="F350" s="15"/>
      <c r="G350" s="16"/>
      <c r="H350" s="17"/>
      <c r="I350" s="17"/>
      <c r="J350" s="15"/>
      <c r="K350" s="15"/>
      <c r="L350" s="18"/>
      <c r="M350" s="15"/>
      <c r="N350" s="302"/>
      <c r="O350" s="302"/>
      <c r="P350" s="34"/>
      <c r="Q350" s="34">
        <f>Kotikuntakorvaus!F352</f>
        <v>802895.9580760001</v>
      </c>
      <c r="R350" s="340">
        <f>+Yhteenveto[[#This Row],[Kunnan  peruspalvelujen valtionosuus ]]+Yhteenveto[[#This Row],[Veroperustemuutoksista johtuvien veromenetysten korvaus]]+Yhteenveto[[#This Row],[Kotikuntakorvaus, netto]]</f>
        <v>802895.9580760001</v>
      </c>
      <c r="S350" s="11"/>
      <c r="T350"/>
    </row>
    <row r="351" spans="1:20" ht="15" x14ac:dyDescent="0.25">
      <c r="A351" s="442">
        <v>90037861</v>
      </c>
      <c r="B351" s="253" t="s">
        <v>343</v>
      </c>
      <c r="C351" s="37"/>
      <c r="D351" s="37"/>
      <c r="E351" s="37"/>
      <c r="F351" s="15"/>
      <c r="G351" s="16"/>
      <c r="H351" s="17"/>
      <c r="I351" s="17"/>
      <c r="J351" s="15"/>
      <c r="K351" s="15"/>
      <c r="L351" s="18"/>
      <c r="M351" s="15"/>
      <c r="N351" s="302"/>
      <c r="O351" s="302"/>
      <c r="P351" s="34"/>
      <c r="Q351" s="34">
        <f>Kotikuntakorvaus!F353</f>
        <v>1735894.2084411499</v>
      </c>
      <c r="R351" s="340">
        <f>+Yhteenveto[[#This Row],[Kunnan  peruspalvelujen valtionosuus ]]+Yhteenveto[[#This Row],[Veroperustemuutoksista johtuvien veromenetysten korvaus]]+Yhteenveto[[#This Row],[Kotikuntakorvaus, netto]]</f>
        <v>1735894.2084411499</v>
      </c>
      <c r="S351" s="11"/>
      <c r="T351"/>
    </row>
    <row r="352" spans="1:20" ht="15" x14ac:dyDescent="0.25">
      <c r="A352" s="46">
        <v>90037981</v>
      </c>
      <c r="B352" s="444" t="s">
        <v>344</v>
      </c>
      <c r="C352" s="39"/>
      <c r="D352" s="39"/>
      <c r="E352" s="39"/>
      <c r="F352" s="15"/>
      <c r="G352" s="40"/>
      <c r="H352" s="41"/>
      <c r="I352" s="41"/>
      <c r="J352" s="15"/>
      <c r="K352" s="15"/>
      <c r="L352" s="42"/>
      <c r="M352" s="15"/>
      <c r="N352" s="302"/>
      <c r="O352" s="302"/>
      <c r="P352" s="34"/>
      <c r="Q352" s="34">
        <f>Kotikuntakorvaus!F354</f>
        <v>2653700.04675555</v>
      </c>
      <c r="R352" s="340">
        <f>+Yhteenveto[[#This Row],[Kunnan  peruspalvelujen valtionosuus ]]+Yhteenveto[[#This Row],[Veroperustemuutoksista johtuvien veromenetysten korvaus]]+Yhteenveto[[#This Row],[Kotikuntakorvaus, netto]]</f>
        <v>2653700.04675555</v>
      </c>
      <c r="S352" s="11"/>
      <c r="T352"/>
    </row>
    <row r="353" spans="1:20" ht="15" x14ac:dyDescent="0.25">
      <c r="A353" s="442">
        <v>90037991</v>
      </c>
      <c r="B353" s="253" t="s">
        <v>345</v>
      </c>
      <c r="C353" s="37"/>
      <c r="D353" s="37"/>
      <c r="E353" s="37"/>
      <c r="F353" s="15"/>
      <c r="G353" s="16"/>
      <c r="H353" s="17"/>
      <c r="I353" s="17"/>
      <c r="J353" s="15"/>
      <c r="K353" s="15"/>
      <c r="L353" s="18"/>
      <c r="M353" s="15"/>
      <c r="N353" s="302"/>
      <c r="O353" s="302"/>
      <c r="P353" s="34"/>
      <c r="Q353" s="34">
        <f>Kotikuntakorvaus!F355</f>
        <v>1215945.4154073</v>
      </c>
      <c r="R353" s="340">
        <f>+Yhteenveto[[#This Row],[Kunnan  peruspalvelujen valtionosuus ]]+Yhteenveto[[#This Row],[Veroperustemuutoksista johtuvien veromenetysten korvaus]]+Yhteenveto[[#This Row],[Kotikuntakorvaus, netto]]</f>
        <v>1215945.4154073</v>
      </c>
      <c r="S353" s="11"/>
      <c r="T353"/>
    </row>
    <row r="354" spans="1:20" ht="15" x14ac:dyDescent="0.25">
      <c r="A354" s="442">
        <v>90038081</v>
      </c>
      <c r="B354" s="253" t="s">
        <v>346</v>
      </c>
      <c r="C354" s="37"/>
      <c r="D354" s="37"/>
      <c r="E354" s="37"/>
      <c r="F354" s="15"/>
      <c r="G354" s="16"/>
      <c r="H354" s="17"/>
      <c r="I354" s="17"/>
      <c r="J354" s="15"/>
      <c r="K354" s="15"/>
      <c r="L354" s="18"/>
      <c r="M354" s="15"/>
      <c r="N354" s="302"/>
      <c r="O354" s="302"/>
      <c r="P354" s="34"/>
      <c r="Q354" s="34">
        <f>Kotikuntakorvaus!F356</f>
        <v>1425324.4760339998</v>
      </c>
      <c r="R354" s="340">
        <f>+Yhteenveto[[#This Row],[Kunnan  peruspalvelujen valtionosuus ]]+Yhteenveto[[#This Row],[Veroperustemuutoksista johtuvien veromenetysten korvaus]]+Yhteenveto[[#This Row],[Kotikuntakorvaus, netto]]</f>
        <v>1425324.4760339998</v>
      </c>
      <c r="S354" s="11"/>
      <c r="T354"/>
    </row>
    <row r="355" spans="1:20" ht="15" x14ac:dyDescent="0.25">
      <c r="A355" s="442">
        <v>90038581</v>
      </c>
      <c r="B355" s="253" t="s">
        <v>347</v>
      </c>
      <c r="C355" s="37"/>
      <c r="D355" s="37"/>
      <c r="E355" s="37"/>
      <c r="F355" s="15"/>
      <c r="G355" s="16"/>
      <c r="H355" s="17"/>
      <c r="I355" s="17"/>
      <c r="J355" s="15"/>
      <c r="K355" s="15"/>
      <c r="L355" s="18"/>
      <c r="M355" s="15"/>
      <c r="N355" s="302"/>
      <c r="O355" s="302"/>
      <c r="P355" s="34"/>
      <c r="Q355" s="34">
        <f>Kotikuntakorvaus!F357</f>
        <v>359093.37574500003</v>
      </c>
      <c r="R355" s="340">
        <f>+Yhteenveto[[#This Row],[Kunnan  peruspalvelujen valtionosuus ]]+Yhteenveto[[#This Row],[Veroperustemuutoksista johtuvien veromenetysten korvaus]]+Yhteenveto[[#This Row],[Kotikuntakorvaus, netto]]</f>
        <v>359093.37574500003</v>
      </c>
      <c r="S355" s="11"/>
      <c r="T355"/>
    </row>
    <row r="356" spans="1:20" ht="15" x14ac:dyDescent="0.25">
      <c r="A356" s="442">
        <v>90038611</v>
      </c>
      <c r="B356" s="253" t="s">
        <v>348</v>
      </c>
      <c r="C356" s="37"/>
      <c r="D356" s="37"/>
      <c r="E356" s="37"/>
      <c r="F356" s="15"/>
      <c r="G356" s="16"/>
      <c r="H356" s="17"/>
      <c r="I356" s="17"/>
      <c r="J356" s="15"/>
      <c r="K356" s="15"/>
      <c r="L356" s="18"/>
      <c r="M356" s="15"/>
      <c r="N356" s="302"/>
      <c r="O356" s="302"/>
      <c r="P356" s="34"/>
      <c r="Q356" s="34">
        <f>Kotikuntakorvaus!F358</f>
        <v>977838.8847210001</v>
      </c>
      <c r="R356" s="340">
        <f>+Yhteenveto[[#This Row],[Kunnan  peruspalvelujen valtionosuus ]]+Yhteenveto[[#This Row],[Veroperustemuutoksista johtuvien veromenetysten korvaus]]+Yhteenveto[[#This Row],[Kotikuntakorvaus, netto]]</f>
        <v>977838.8847210001</v>
      </c>
      <c r="S356" s="11"/>
      <c r="T356"/>
    </row>
    <row r="357" spans="1:20" ht="15" x14ac:dyDescent="0.25">
      <c r="A357" s="442">
        <v>90038691</v>
      </c>
      <c r="B357" s="253" t="s">
        <v>349</v>
      </c>
      <c r="C357" s="37"/>
      <c r="D357" s="37"/>
      <c r="E357" s="37"/>
      <c r="F357" s="15"/>
      <c r="G357" s="16"/>
      <c r="H357" s="17"/>
      <c r="I357" s="17"/>
      <c r="J357" s="15"/>
      <c r="K357" s="15"/>
      <c r="L357" s="18"/>
      <c r="M357" s="15"/>
      <c r="N357" s="302"/>
      <c r="O357" s="302"/>
      <c r="P357" s="34"/>
      <c r="Q357" s="34">
        <f>Kotikuntakorvaus!F359</f>
        <v>405130.98802000005</v>
      </c>
      <c r="R357" s="340">
        <f>+Yhteenveto[[#This Row],[Kunnan  peruspalvelujen valtionosuus ]]+Yhteenveto[[#This Row],[Veroperustemuutoksista johtuvien veromenetysten korvaus]]+Yhteenveto[[#This Row],[Kotikuntakorvaus, netto]]</f>
        <v>405130.98802000005</v>
      </c>
      <c r="S357" s="11"/>
      <c r="T357"/>
    </row>
    <row r="358" spans="1:20" ht="15" x14ac:dyDescent="0.25">
      <c r="A358" s="442">
        <v>90053421</v>
      </c>
      <c r="B358" s="253" t="s">
        <v>1061</v>
      </c>
      <c r="C358" s="37"/>
      <c r="D358" s="37"/>
      <c r="E358" s="37"/>
      <c r="F358" s="15"/>
      <c r="G358" s="16"/>
      <c r="H358" s="17"/>
      <c r="I358" s="17"/>
      <c r="J358" s="15"/>
      <c r="K358" s="15"/>
      <c r="L358" s="18"/>
      <c r="M358" s="15"/>
      <c r="N358" s="302"/>
      <c r="O358" s="302"/>
      <c r="P358" s="34"/>
      <c r="Q358" s="34">
        <f>Kotikuntakorvaus!F360</f>
        <v>7881639.2214800008</v>
      </c>
      <c r="R358" s="340">
        <f>+Yhteenveto[[#This Row],[Kunnan  peruspalvelujen valtionosuus ]]+Yhteenveto[[#This Row],[Veroperustemuutoksista johtuvien veromenetysten korvaus]]+Yhteenveto[[#This Row],[Kotikuntakorvaus, netto]]</f>
        <v>7881639.2214800008</v>
      </c>
      <c r="S358" s="11"/>
      <c r="T358"/>
    </row>
    <row r="359" spans="1:20" ht="15" x14ac:dyDescent="0.25">
      <c r="A359" s="442">
        <v>90053431</v>
      </c>
      <c r="B359" s="253" t="s">
        <v>731</v>
      </c>
      <c r="C359" s="37"/>
      <c r="D359" s="37"/>
      <c r="E359" s="37"/>
      <c r="F359" s="15"/>
      <c r="G359" s="16"/>
      <c r="H359" s="17"/>
      <c r="I359" s="17"/>
      <c r="J359" s="15"/>
      <c r="K359" s="15"/>
      <c r="L359" s="18"/>
      <c r="M359" s="15"/>
      <c r="N359" s="302"/>
      <c r="O359" s="302"/>
      <c r="P359" s="34"/>
      <c r="Q359" s="34">
        <f>Kotikuntakorvaus!F361</f>
        <v>8760036.8636869993</v>
      </c>
      <c r="R359" s="340">
        <f>+Yhteenveto[[#This Row],[Kunnan  peruspalvelujen valtionosuus ]]+Yhteenveto[[#This Row],[Veroperustemuutoksista johtuvien veromenetysten korvaus]]+Yhteenveto[[#This Row],[Kotikuntakorvaus, netto]]</f>
        <v>8760036.8636869993</v>
      </c>
      <c r="S359" s="11"/>
      <c r="T359"/>
    </row>
    <row r="360" spans="1:20" ht="15" x14ac:dyDescent="0.25">
      <c r="A360" s="442">
        <v>90000842</v>
      </c>
      <c r="B360" s="253" t="s">
        <v>350</v>
      </c>
      <c r="C360" s="37"/>
      <c r="D360" s="37"/>
      <c r="E360" s="37"/>
      <c r="F360" s="15"/>
      <c r="G360" s="16"/>
      <c r="H360" s="17"/>
      <c r="I360" s="17"/>
      <c r="J360" s="15"/>
      <c r="K360" s="15"/>
      <c r="L360" s="18"/>
      <c r="M360" s="15"/>
      <c r="N360" s="302"/>
      <c r="O360" s="302"/>
      <c r="P360" s="34"/>
      <c r="Q360" s="34">
        <f>Kotikuntakorvaus!F362</f>
        <v>6093859.6007500011</v>
      </c>
      <c r="R360" s="340">
        <f>+Yhteenveto[[#This Row],[Kunnan  peruspalvelujen valtionosuus ]]+Yhteenveto[[#This Row],[Veroperustemuutoksista johtuvien veromenetysten korvaus]]+Yhteenveto[[#This Row],[Kotikuntakorvaus, netto]]</f>
        <v>6093859.6007500011</v>
      </c>
      <c r="S360" s="11"/>
      <c r="T360"/>
    </row>
    <row r="361" spans="1:20" ht="15" x14ac:dyDescent="0.25">
      <c r="A361" s="442">
        <v>90000872</v>
      </c>
      <c r="B361" s="253" t="s">
        <v>351</v>
      </c>
      <c r="C361" s="37"/>
      <c r="D361" s="37"/>
      <c r="E361" s="37"/>
      <c r="F361" s="15"/>
      <c r="G361" s="16"/>
      <c r="H361" s="17"/>
      <c r="I361" s="17"/>
      <c r="J361" s="15"/>
      <c r="K361" s="15"/>
      <c r="L361" s="18"/>
      <c r="M361" s="15"/>
      <c r="N361" s="302"/>
      <c r="O361" s="302"/>
      <c r="P361" s="34"/>
      <c r="Q361" s="34">
        <f>Kotikuntakorvaus!F363</f>
        <v>5507000.309919998</v>
      </c>
      <c r="R361" s="340">
        <f>+Yhteenveto[[#This Row],[Kunnan  peruspalvelujen valtionosuus ]]+Yhteenveto[[#This Row],[Veroperustemuutoksista johtuvien veromenetysten korvaus]]+Yhteenveto[[#This Row],[Kotikuntakorvaus, netto]]</f>
        <v>5507000.309919998</v>
      </c>
      <c r="S361" s="11"/>
      <c r="T361"/>
    </row>
    <row r="362" spans="1:20" ht="15" x14ac:dyDescent="0.25">
      <c r="A362" s="442">
        <v>90053342</v>
      </c>
      <c r="B362" s="253" t="s">
        <v>352</v>
      </c>
      <c r="C362" s="37"/>
      <c r="D362" s="37"/>
      <c r="E362" s="37"/>
      <c r="F362" s="15"/>
      <c r="G362" s="16"/>
      <c r="H362" s="17"/>
      <c r="I362" s="17"/>
      <c r="J362" s="15"/>
      <c r="K362" s="15"/>
      <c r="L362" s="18"/>
      <c r="M362" s="15"/>
      <c r="N362" s="302"/>
      <c r="O362" s="302"/>
      <c r="P362" s="34"/>
      <c r="Q362" s="34">
        <f>Kotikuntakorvaus!F364</f>
        <v>2328533.0822899998</v>
      </c>
      <c r="R362" s="340">
        <f>+Yhteenveto[[#This Row],[Kunnan  peruspalvelujen valtionosuus ]]+Yhteenveto[[#This Row],[Veroperustemuutoksista johtuvien veromenetysten korvaus]]+Yhteenveto[[#This Row],[Kotikuntakorvaus, netto]]</f>
        <v>2328533.0822899998</v>
      </c>
      <c r="S362" s="11"/>
      <c r="T362"/>
    </row>
    <row r="363" spans="1:20" ht="15" x14ac:dyDescent="0.25">
      <c r="A363" s="442">
        <v>90037822</v>
      </c>
      <c r="B363" s="253" t="s">
        <v>1062</v>
      </c>
      <c r="C363" s="37"/>
      <c r="D363" s="37"/>
      <c r="E363" s="37"/>
      <c r="F363" s="15"/>
      <c r="G363" s="16"/>
      <c r="H363" s="17"/>
      <c r="I363" s="17"/>
      <c r="J363" s="15"/>
      <c r="K363" s="15"/>
      <c r="L363" s="18"/>
      <c r="M363" s="15"/>
      <c r="N363" s="302"/>
      <c r="O363" s="302"/>
      <c r="P363" s="34"/>
      <c r="Q363" s="34">
        <f>Kotikuntakorvaus!F365</f>
        <v>3352851.1292900005</v>
      </c>
      <c r="R363" s="340">
        <f>+Yhteenveto[[#This Row],[Kunnan  peruspalvelujen valtionosuus ]]+Yhteenveto[[#This Row],[Veroperustemuutoksista johtuvien veromenetysten korvaus]]+Yhteenveto[[#This Row],[Kotikuntakorvaus, netto]]</f>
        <v>3352851.1292900005</v>
      </c>
      <c r="S363" s="11"/>
      <c r="T363"/>
    </row>
    <row r="364" spans="1:20" ht="15" x14ac:dyDescent="0.25">
      <c r="A364" s="442">
        <v>90038382</v>
      </c>
      <c r="B364" s="253" t="s">
        <v>353</v>
      </c>
      <c r="C364" s="37"/>
      <c r="D364" s="37"/>
      <c r="E364" s="37"/>
      <c r="F364" s="15"/>
      <c r="G364" s="16"/>
      <c r="H364" s="17"/>
      <c r="I364" s="17"/>
      <c r="J364" s="15"/>
      <c r="K364" s="15"/>
      <c r="L364" s="18"/>
      <c r="M364" s="15"/>
      <c r="N364" s="302"/>
      <c r="O364" s="302"/>
      <c r="P364" s="34"/>
      <c r="Q364" s="34">
        <f>Kotikuntakorvaus!F366</f>
        <v>879414.51839999959</v>
      </c>
      <c r="R364" s="340">
        <f>+Yhteenveto[[#This Row],[Kunnan  peruspalvelujen valtionosuus ]]+Yhteenveto[[#This Row],[Veroperustemuutoksista johtuvien veromenetysten korvaus]]+Yhteenveto[[#This Row],[Kotikuntakorvaus, netto]]</f>
        <v>879414.51839999959</v>
      </c>
      <c r="S364" s="11"/>
      <c r="T364"/>
    </row>
    <row r="365" spans="1:20" ht="15" x14ac:dyDescent="0.25">
      <c r="A365" s="442">
        <v>90053456</v>
      </c>
      <c r="B365" s="253" t="s">
        <v>732</v>
      </c>
      <c r="C365" s="37"/>
      <c r="D365" s="37"/>
      <c r="E365" s="37"/>
      <c r="F365" s="15"/>
      <c r="G365" s="16"/>
      <c r="H365" s="17"/>
      <c r="I365" s="17"/>
      <c r="J365" s="15"/>
      <c r="K365" s="15"/>
      <c r="L365" s="18"/>
      <c r="M365" s="15"/>
      <c r="N365" s="302"/>
      <c r="O365" s="302"/>
      <c r="P365" s="34"/>
      <c r="Q365" s="34">
        <f>Kotikuntakorvaus!F367</f>
        <v>955126.52350000013</v>
      </c>
      <c r="R365" s="340">
        <f>+Yhteenveto[[#This Row],[Kunnan  peruspalvelujen valtionosuus ]]+Yhteenveto[[#This Row],[Veroperustemuutoksista johtuvien veromenetysten korvaus]]+Yhteenveto[[#This Row],[Kotikuntakorvaus, netto]]</f>
        <v>955126.52350000013</v>
      </c>
      <c r="S365" s="11"/>
      <c r="T365"/>
    </row>
    <row r="366" spans="1:20" ht="15" x14ac:dyDescent="0.25">
      <c r="A366" s="442">
        <v>90000837</v>
      </c>
      <c r="B366" s="253" t="s">
        <v>691</v>
      </c>
      <c r="C366" s="37"/>
      <c r="D366" s="37"/>
      <c r="E366" s="37"/>
      <c r="F366" s="15"/>
      <c r="G366" s="16"/>
      <c r="H366" s="17"/>
      <c r="I366" s="17"/>
      <c r="J366" s="15"/>
      <c r="K366" s="15"/>
      <c r="L366" s="18"/>
      <c r="M366" s="15"/>
      <c r="N366" s="302"/>
      <c r="O366" s="302"/>
      <c r="P366" s="34"/>
      <c r="Q366" s="34">
        <f>Kotikuntakorvaus!F368</f>
        <v>14512823.233391358</v>
      </c>
      <c r="R366" s="340">
        <f>+Yhteenveto[[#This Row],[Kunnan  peruspalvelujen valtionosuus ]]+Yhteenveto[[#This Row],[Veroperustemuutoksista johtuvien veromenetysten korvaus]]+Yhteenveto[[#This Row],[Kotikuntakorvaus, netto]]</f>
        <v>14512823.233391358</v>
      </c>
      <c r="S366" s="11"/>
      <c r="T366"/>
    </row>
    <row r="367" spans="1:20" ht="15" x14ac:dyDescent="0.25">
      <c r="A367" s="442">
        <v>90002047</v>
      </c>
      <c r="B367" s="253" t="s">
        <v>692</v>
      </c>
      <c r="C367" s="37"/>
      <c r="D367" s="37"/>
      <c r="E367" s="37"/>
      <c r="F367" s="15"/>
      <c r="G367" s="16"/>
      <c r="H367" s="17"/>
      <c r="I367" s="17"/>
      <c r="J367" s="15"/>
      <c r="K367" s="15"/>
      <c r="L367" s="18"/>
      <c r="M367" s="15"/>
      <c r="N367" s="302"/>
      <c r="O367" s="302"/>
      <c r="P367" s="34"/>
      <c r="Q367" s="34">
        <f>Kotikuntakorvaus!F369</f>
        <v>8052678.1586040789</v>
      </c>
      <c r="R367" s="340">
        <f>+Yhteenveto[[#This Row],[Kunnan  peruspalvelujen valtionosuus ]]+Yhteenveto[[#This Row],[Veroperustemuutoksista johtuvien veromenetysten korvaus]]+Yhteenveto[[#This Row],[Kotikuntakorvaus, netto]]</f>
        <v>8052678.1586040789</v>
      </c>
      <c r="S367" s="11"/>
      <c r="T367"/>
    </row>
    <row r="368" spans="1:20" s="45" customFormat="1" ht="15" x14ac:dyDescent="0.25">
      <c r="A368" s="46">
        <v>90005997</v>
      </c>
      <c r="B368" s="444" t="s">
        <v>693</v>
      </c>
      <c r="C368" s="39"/>
      <c r="D368" s="39"/>
      <c r="E368" s="39"/>
      <c r="F368" s="15"/>
      <c r="G368" s="40"/>
      <c r="H368" s="41"/>
      <c r="I368" s="41"/>
      <c r="J368" s="15"/>
      <c r="K368" s="15"/>
      <c r="L368" s="42"/>
      <c r="M368" s="15"/>
      <c r="N368" s="302"/>
      <c r="O368" s="302"/>
      <c r="P368" s="34"/>
      <c r="Q368" s="34">
        <f>Kotikuntakorvaus!F370</f>
        <v>8391956.9460259192</v>
      </c>
      <c r="R368" s="340">
        <f>+Yhteenveto[[#This Row],[Kunnan  peruspalvelujen valtionosuus ]]+Yhteenveto[[#This Row],[Veroperustemuutoksista johtuvien veromenetysten korvaus]]+Yhteenveto[[#This Row],[Kotikuntakorvaus, netto]]</f>
        <v>8391956.9460259192</v>
      </c>
      <c r="S368" s="44"/>
    </row>
    <row r="369" spans="1:20" ht="15" x14ac:dyDescent="0.25">
      <c r="A369" s="442">
        <v>90008177</v>
      </c>
      <c r="B369" s="253" t="s">
        <v>701</v>
      </c>
      <c r="C369" s="37"/>
      <c r="D369" s="37"/>
      <c r="E369" s="37"/>
      <c r="F369" s="15"/>
      <c r="G369" s="16"/>
      <c r="H369" s="17"/>
      <c r="I369" s="17"/>
      <c r="J369" s="15"/>
      <c r="K369" s="15"/>
      <c r="L369" s="18"/>
      <c r="M369" s="15"/>
      <c r="N369" s="302"/>
      <c r="O369" s="302"/>
      <c r="P369" s="34"/>
      <c r="Q369" s="34">
        <f>Kotikuntakorvaus!F371</f>
        <v>7225253.3607079601</v>
      </c>
      <c r="R369" s="340">
        <f>+Yhteenveto[[#This Row],[Kunnan  peruspalvelujen valtionosuus ]]+Yhteenveto[[#This Row],[Veroperustemuutoksista johtuvien veromenetysten korvaus]]+Yhteenveto[[#This Row],[Kotikuntakorvaus, netto]]</f>
        <v>7225253.3607079601</v>
      </c>
      <c r="S369" s="11"/>
      <c r="T369"/>
    </row>
    <row r="370" spans="1:20" ht="15" x14ac:dyDescent="0.25">
      <c r="A370" s="442">
        <v>90008367</v>
      </c>
      <c r="B370" s="253" t="s">
        <v>694</v>
      </c>
      <c r="C370" s="37"/>
      <c r="D370" s="37"/>
      <c r="E370" s="37"/>
      <c r="F370" s="15"/>
      <c r="G370" s="16"/>
      <c r="H370" s="17"/>
      <c r="I370" s="17"/>
      <c r="J370" s="15"/>
      <c r="K370" s="15"/>
      <c r="L370" s="18"/>
      <c r="M370" s="15"/>
      <c r="N370" s="302"/>
      <c r="O370" s="302"/>
      <c r="P370" s="34"/>
      <c r="Q370" s="34">
        <f>Kotikuntakorvaus!F372</f>
        <v>10103930.011128979</v>
      </c>
      <c r="R370" s="340">
        <f>+Yhteenveto[[#This Row],[Kunnan  peruspalvelujen valtionosuus ]]+Yhteenveto[[#This Row],[Veroperustemuutoksista johtuvien veromenetysten korvaus]]+Yhteenveto[[#This Row],[Kotikuntakorvaus, netto]]</f>
        <v>10103930.011128979</v>
      </c>
      <c r="S370" s="11"/>
      <c r="T370"/>
    </row>
    <row r="371" spans="1:20" ht="15" x14ac:dyDescent="0.25">
      <c r="A371" s="442">
        <v>90008987</v>
      </c>
      <c r="B371" s="253" t="s">
        <v>695</v>
      </c>
      <c r="C371" s="37"/>
      <c r="D371" s="37"/>
      <c r="E371" s="37"/>
      <c r="F371" s="15"/>
      <c r="G371" s="16"/>
      <c r="H371" s="17"/>
      <c r="I371" s="17"/>
      <c r="J371" s="15"/>
      <c r="K371" s="15"/>
      <c r="L371" s="18"/>
      <c r="M371" s="15"/>
      <c r="N371" s="302"/>
      <c r="O371" s="302"/>
      <c r="P371" s="34"/>
      <c r="Q371" s="34">
        <f>Kotikuntakorvaus!F373</f>
        <v>5419805.5276417397</v>
      </c>
      <c r="R371" s="340">
        <f>+Yhteenveto[[#This Row],[Kunnan  peruspalvelujen valtionosuus ]]+Yhteenveto[[#This Row],[Veroperustemuutoksista johtuvien veromenetysten korvaus]]+Yhteenveto[[#This Row],[Kotikuntakorvaus, netto]]</f>
        <v>5419805.5276417397</v>
      </c>
      <c r="S371" s="11"/>
      <c r="T371"/>
    </row>
    <row r="372" spans="1:20" ht="15" x14ac:dyDescent="0.25">
      <c r="A372" s="442">
        <v>90038737</v>
      </c>
      <c r="B372" s="253" t="s">
        <v>354</v>
      </c>
      <c r="C372" s="37"/>
      <c r="D372" s="37"/>
      <c r="E372" s="37"/>
      <c r="F372" s="15"/>
      <c r="G372" s="16"/>
      <c r="H372" s="17"/>
      <c r="I372" s="17"/>
      <c r="J372" s="15"/>
      <c r="K372" s="15"/>
      <c r="L372" s="18"/>
      <c r="M372" s="15"/>
      <c r="N372" s="302"/>
      <c r="O372" s="302"/>
      <c r="P372" s="34"/>
      <c r="Q372" s="34">
        <f>Kotikuntakorvaus!F374</f>
        <v>10259721.291067583</v>
      </c>
      <c r="R372" s="340">
        <f>+Yhteenveto[[#This Row],[Kunnan  peruspalvelujen valtionosuus ]]+Yhteenveto[[#This Row],[Veroperustemuutoksista johtuvien veromenetysten korvaus]]+Yhteenveto[[#This Row],[Kotikuntakorvaus, netto]]</f>
        <v>10259721.291067583</v>
      </c>
      <c r="S372" s="11"/>
      <c r="T372"/>
    </row>
    <row r="373" spans="1:20" ht="15" x14ac:dyDescent="0.25">
      <c r="A373" s="442">
        <v>90042287</v>
      </c>
      <c r="B373" s="253" t="s">
        <v>696</v>
      </c>
      <c r="C373" s="37"/>
      <c r="D373" s="37"/>
      <c r="E373" s="37"/>
      <c r="F373" s="15"/>
      <c r="G373" s="16"/>
      <c r="H373" s="17"/>
      <c r="I373" s="17"/>
      <c r="J373" s="15"/>
      <c r="K373" s="15"/>
      <c r="L373" s="18"/>
      <c r="M373" s="15"/>
      <c r="N373" s="302"/>
      <c r="O373" s="302"/>
      <c r="P373" s="34"/>
      <c r="Q373" s="34">
        <f>Kotikuntakorvaus!F375</f>
        <v>5518473.3382695187</v>
      </c>
      <c r="R373" s="340">
        <f>+Yhteenveto[[#This Row],[Kunnan  peruspalvelujen valtionosuus ]]+Yhteenveto[[#This Row],[Veroperustemuutoksista johtuvien veromenetysten korvaus]]+Yhteenveto[[#This Row],[Kotikuntakorvaus, netto]]</f>
        <v>5518473.3382695187</v>
      </c>
      <c r="S373" s="11"/>
      <c r="T373"/>
    </row>
    <row r="374" spans="1:20" x14ac:dyDescent="0.2">
      <c r="A374" s="47"/>
      <c r="B374" s="48"/>
      <c r="C374" s="49"/>
      <c r="D374" s="49"/>
      <c r="E374" s="49"/>
      <c r="N374" s="113"/>
      <c r="O374" s="113"/>
      <c r="P374" s="339"/>
      <c r="Q374" s="113"/>
      <c r="R374" s="70"/>
      <c r="S374" s="25"/>
    </row>
    <row r="375" spans="1:20" x14ac:dyDescent="0.2">
      <c r="A375" s="47"/>
      <c r="B375" s="48"/>
      <c r="C375" s="49"/>
      <c r="D375" s="49"/>
      <c r="E375" s="49"/>
      <c r="N375" s="113"/>
      <c r="O375" s="113"/>
      <c r="P375" s="339"/>
      <c r="Q375" s="113"/>
      <c r="R375" s="70"/>
      <c r="S375" s="25"/>
    </row>
    <row r="376" spans="1:20" x14ac:dyDescent="0.2">
      <c r="A376" s="52"/>
      <c r="N376" s="113"/>
      <c r="O376" s="113"/>
      <c r="P376" s="339"/>
      <c r="Q376" s="113"/>
      <c r="R376" s="70"/>
      <c r="S376" s="25"/>
    </row>
    <row r="377" spans="1:20" x14ac:dyDescent="0.2">
      <c r="A377" s="52"/>
      <c r="P377" s="339"/>
      <c r="R377" s="70"/>
    </row>
    <row r="378" spans="1:20" x14ac:dyDescent="0.2">
      <c r="A378" s="52"/>
      <c r="P378" s="339"/>
      <c r="R378" s="70"/>
    </row>
    <row r="379" spans="1:20" x14ac:dyDescent="0.2">
      <c r="A379" s="52"/>
      <c r="P379" s="339"/>
      <c r="R379" s="70"/>
    </row>
    <row r="380" spans="1:20" x14ac:dyDescent="0.2">
      <c r="A380" s="52"/>
      <c r="P380" s="339"/>
      <c r="R380" s="70"/>
    </row>
    <row r="381" spans="1:20" x14ac:dyDescent="0.2">
      <c r="A381" s="52"/>
      <c r="R381" s="70"/>
    </row>
    <row r="382" spans="1:20" x14ac:dyDescent="0.2">
      <c r="A382" s="52"/>
      <c r="R382" s="70"/>
    </row>
    <row r="383" spans="1:20" x14ac:dyDescent="0.2">
      <c r="A383" s="52"/>
      <c r="R383" s="70"/>
    </row>
    <row r="384" spans="1:20" x14ac:dyDescent="0.2">
      <c r="A384" s="52"/>
      <c r="R384" s="70"/>
    </row>
    <row r="385" spans="1:18" x14ac:dyDescent="0.2">
      <c r="A385" s="52"/>
      <c r="R385" s="70"/>
    </row>
    <row r="386" spans="1:18" x14ac:dyDescent="0.2">
      <c r="A386" s="53"/>
      <c r="R386" s="70"/>
    </row>
    <row r="387" spans="1:18" x14ac:dyDescent="0.2">
      <c r="A387" s="53"/>
      <c r="B387" s="54"/>
      <c r="R387" s="70"/>
    </row>
    <row r="388" spans="1:18" x14ac:dyDescent="0.2">
      <c r="A388" s="53"/>
      <c r="B388" s="55"/>
    </row>
    <row r="389" spans="1:18" x14ac:dyDescent="0.2">
      <c r="A389" s="53"/>
    </row>
    <row r="390" spans="1:18" x14ac:dyDescent="0.2">
      <c r="A390" s="53"/>
    </row>
    <row r="391" spans="1:18" x14ac:dyDescent="0.2">
      <c r="A391" s="53"/>
      <c r="C391" s="7"/>
      <c r="D391" s="7"/>
      <c r="E391" s="7"/>
    </row>
    <row r="392" spans="1:18" x14ac:dyDescent="0.2">
      <c r="A392" s="53"/>
      <c r="B392" s="54"/>
      <c r="C392" s="7"/>
      <c r="D392" s="7"/>
      <c r="E392" s="7"/>
    </row>
    <row r="393" spans="1:18" x14ac:dyDescent="0.2">
      <c r="A393" s="53"/>
      <c r="B393" s="56"/>
      <c r="C393" s="7"/>
      <c r="D393" s="7"/>
      <c r="E393" s="7"/>
    </row>
    <row r="394" spans="1:18" x14ac:dyDescent="0.2">
      <c r="A394" s="57"/>
      <c r="B394" s="56"/>
      <c r="C394" s="7"/>
      <c r="D394" s="7"/>
      <c r="E394" s="7"/>
    </row>
    <row r="395" spans="1:18" x14ac:dyDescent="0.2">
      <c r="A395" s="53"/>
      <c r="B395" s="54"/>
      <c r="C395" s="7"/>
      <c r="D395" s="7"/>
      <c r="E395" s="7"/>
    </row>
    <row r="396" spans="1:18" x14ac:dyDescent="0.2">
      <c r="A396" s="53"/>
      <c r="C396" s="7"/>
      <c r="D396" s="7"/>
      <c r="E396" s="7"/>
    </row>
    <row r="397" spans="1:18" x14ac:dyDescent="0.2">
      <c r="A397" s="53"/>
      <c r="C397" s="7"/>
      <c r="D397" s="7"/>
      <c r="E397" s="7"/>
    </row>
    <row r="398" spans="1:18" x14ac:dyDescent="0.2">
      <c r="A398" s="57"/>
    </row>
    <row r="399" spans="1:18" x14ac:dyDescent="0.2">
      <c r="A399" s="53"/>
    </row>
    <row r="400" spans="1:18" x14ac:dyDescent="0.2">
      <c r="A400" s="53"/>
    </row>
    <row r="401" spans="1:2" x14ac:dyDescent="0.2">
      <c r="A401" s="53"/>
    </row>
    <row r="402" spans="1:2" x14ac:dyDescent="0.2">
      <c r="A402" s="53"/>
      <c r="B402" s="55"/>
    </row>
  </sheetData>
  <pageMargins left="0.51181102362204722" right="0.51181102362204722" top="0.55118110236220474" bottom="0.55118110236220474" header="0.31496062992125984" footer="0.31496062992125984"/>
  <pageSetup paperSize="9" scale="65" orientation="landscape" r:id="rId1"/>
  <ignoredErrors>
    <ignoredError sqref="R6:R7 R8:R184 R185:R373" calculatedColumn="1"/>
  </ignoredErrors>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Q305"/>
  <sheetViews>
    <sheetView zoomScale="90" zoomScaleNormal="90" workbookViewId="0">
      <pane xSplit="2" ySplit="6" topLeftCell="C7" activePane="bottomRight" state="frozen"/>
      <selection activeCell="G29" sqref="G29"/>
      <selection pane="topRight" activeCell="G29" sqref="G29"/>
      <selection pane="bottomLeft" activeCell="G29" sqref="G29"/>
      <selection pane="bottomRight" activeCell="P7" sqref="P7"/>
    </sheetView>
  </sheetViews>
  <sheetFormatPr defaultRowHeight="15" x14ac:dyDescent="0.25"/>
  <cols>
    <col min="1" max="1" width="10.375" style="127" customWidth="1"/>
    <col min="2" max="2" width="17.625" style="124" bestFit="1" customWidth="1"/>
    <col min="3" max="3" width="11.625" style="36" bestFit="1" customWidth="1"/>
    <col min="4" max="8" width="10.625" style="131" customWidth="1"/>
    <col min="9" max="9" width="9.625" bestFit="1" customWidth="1"/>
    <col min="10" max="10" width="22.5" style="137" customWidth="1"/>
    <col min="11" max="11" width="13.5" style="130" bestFit="1" customWidth="1"/>
    <col min="12" max="13" width="15.5" style="130" bestFit="1" customWidth="1"/>
    <col min="14" max="14" width="13.875" style="130" bestFit="1" customWidth="1"/>
    <col min="15" max="15" width="13.875" style="130" customWidth="1"/>
    <col min="16" max="16" width="27.125" style="139" customWidth="1"/>
    <col min="17" max="17" width="4.125" style="62" customWidth="1"/>
    <col min="18" max="18" width="17.5" style="62" customWidth="1"/>
    <col min="19" max="19" width="9" style="62" customWidth="1"/>
    <col min="20" max="20" width="9.125" style="62" customWidth="1"/>
    <col min="21" max="21" width="10" style="62" customWidth="1"/>
    <col min="22" max="22" width="9.5" style="62" customWidth="1"/>
    <col min="23" max="23" width="10" style="62" customWidth="1"/>
    <col min="24" max="24" width="9.625" style="62" customWidth="1"/>
    <col min="25" max="25" width="8.875" style="62" customWidth="1"/>
    <col min="26" max="26" width="8.625" style="62" bestFit="1" customWidth="1"/>
    <col min="27" max="27" width="9.375" style="62" customWidth="1"/>
    <col min="28" max="28" width="11.125" style="62" bestFit="1" customWidth="1"/>
    <col min="29" max="29" width="10.625" style="62" bestFit="1" customWidth="1"/>
    <col min="30" max="30" width="9.625" style="62" bestFit="1" customWidth="1"/>
    <col min="31" max="43" width="8.625" style="62"/>
  </cols>
  <sheetData>
    <row r="1" spans="1:43" ht="23.25" x14ac:dyDescent="0.35">
      <c r="A1" s="311" t="s">
        <v>1105</v>
      </c>
      <c r="B1" s="125"/>
      <c r="D1" s="126"/>
      <c r="E1" s="126"/>
      <c r="F1" s="126"/>
      <c r="G1" s="126"/>
      <c r="H1" s="126"/>
      <c r="J1" s="144" t="s">
        <v>356</v>
      </c>
      <c r="K1" s="147"/>
      <c r="L1" s="148"/>
      <c r="M1" s="148"/>
      <c r="N1" s="148"/>
      <c r="O1" s="148"/>
      <c r="P1" s="41"/>
      <c r="Q1" s="43"/>
      <c r="R1" s="365"/>
      <c r="S1" s="64"/>
      <c r="T1" s="64"/>
      <c r="U1" s="64"/>
      <c r="V1" s="64"/>
      <c r="W1" s="64"/>
      <c r="X1" s="64"/>
      <c r="Y1" s="64"/>
      <c r="Z1" s="64"/>
      <c r="AA1" s="64"/>
      <c r="AB1" s="65"/>
    </row>
    <row r="2" spans="1:43" x14ac:dyDescent="0.25">
      <c r="A2" s="124" t="s">
        <v>355</v>
      </c>
      <c r="C2" s="129"/>
      <c r="D2" s="128"/>
      <c r="E2" s="128"/>
      <c r="F2" s="128"/>
      <c r="G2" s="128"/>
      <c r="H2" s="128"/>
      <c r="J2" s="213" t="s">
        <v>658</v>
      </c>
      <c r="K2" s="213" t="s">
        <v>358</v>
      </c>
      <c r="L2" s="213" t="s">
        <v>659</v>
      </c>
      <c r="M2" s="213" t="s">
        <v>660</v>
      </c>
      <c r="N2" s="203" t="s">
        <v>709</v>
      </c>
      <c r="O2" s="203" t="s">
        <v>739</v>
      </c>
      <c r="P2" s="145"/>
    </row>
    <row r="3" spans="1:43" x14ac:dyDescent="0.25">
      <c r="A3" s="127" t="s">
        <v>1</v>
      </c>
      <c r="B3" s="133">
        <v>292</v>
      </c>
      <c r="C3" s="332"/>
      <c r="D3" s="332"/>
      <c r="E3" s="332"/>
      <c r="F3" s="332"/>
      <c r="G3" s="332"/>
      <c r="H3" s="332"/>
      <c r="J3" s="319">
        <v>9355.6200000000008</v>
      </c>
      <c r="K3" s="319">
        <v>9948.15</v>
      </c>
      <c r="L3" s="319">
        <v>8528.07</v>
      </c>
      <c r="M3" s="319">
        <v>14448.2</v>
      </c>
      <c r="N3" s="319">
        <v>73.23</v>
      </c>
      <c r="O3" s="319">
        <v>89.71</v>
      </c>
      <c r="P3" s="160"/>
      <c r="R3" s="43"/>
      <c r="S3" s="67"/>
      <c r="T3" s="67"/>
      <c r="U3" s="67"/>
      <c r="V3" s="67"/>
      <c r="W3" s="67"/>
      <c r="X3" s="67"/>
      <c r="Y3" s="61"/>
      <c r="Z3" s="61"/>
      <c r="AA3" s="61"/>
      <c r="AB3" s="68"/>
    </row>
    <row r="4" spans="1:43" x14ac:dyDescent="0.25">
      <c r="A4" s="142"/>
      <c r="B4" s="142"/>
      <c r="C4" s="140" t="s">
        <v>648</v>
      </c>
      <c r="D4" s="335"/>
      <c r="E4" s="335"/>
      <c r="F4" s="141"/>
      <c r="G4" s="141"/>
      <c r="H4" s="141"/>
      <c r="I4" s="141"/>
      <c r="J4" s="318" t="s">
        <v>657</v>
      </c>
      <c r="K4" s="317"/>
      <c r="L4" s="317"/>
      <c r="M4" s="317"/>
      <c r="N4" s="317"/>
      <c r="O4" s="317"/>
      <c r="P4" s="143"/>
      <c r="R4" s="69"/>
      <c r="S4" s="68"/>
      <c r="T4" s="68"/>
      <c r="U4" s="68"/>
      <c r="V4" s="68"/>
      <c r="W4" s="68"/>
      <c r="X4" s="68"/>
      <c r="Y4" s="68"/>
      <c r="Z4" s="68"/>
      <c r="AA4" s="68"/>
      <c r="AB4" s="68"/>
      <c r="AC4" s="68"/>
      <c r="AD4" s="72"/>
      <c r="AE4" s="73"/>
      <c r="AF4" s="74"/>
      <c r="AH4" s="71"/>
      <c r="AI4" s="75"/>
      <c r="AJ4" s="75"/>
    </row>
    <row r="5" spans="1:43" s="212" customFormat="1" ht="30" x14ac:dyDescent="0.2">
      <c r="A5" s="198" t="s">
        <v>656</v>
      </c>
      <c r="B5" s="199" t="s">
        <v>3</v>
      </c>
      <c r="C5" s="201" t="s">
        <v>363</v>
      </c>
      <c r="D5" s="200" t="s">
        <v>705</v>
      </c>
      <c r="E5" s="200" t="s">
        <v>706</v>
      </c>
      <c r="F5" s="200" t="s">
        <v>707</v>
      </c>
      <c r="G5" s="200" t="s">
        <v>708</v>
      </c>
      <c r="H5" s="200" t="s">
        <v>704</v>
      </c>
      <c r="I5" s="200" t="s">
        <v>738</v>
      </c>
      <c r="J5" s="202" t="s">
        <v>658</v>
      </c>
      <c r="K5" s="203" t="s">
        <v>358</v>
      </c>
      <c r="L5" s="203" t="s">
        <v>659</v>
      </c>
      <c r="M5" s="203" t="s">
        <v>660</v>
      </c>
      <c r="N5" s="203" t="s">
        <v>709</v>
      </c>
      <c r="O5" s="203" t="s">
        <v>739</v>
      </c>
      <c r="P5" s="204" t="s">
        <v>655</v>
      </c>
      <c r="Q5" s="205"/>
      <c r="R5" s="206"/>
      <c r="S5" s="207"/>
      <c r="T5" s="207"/>
      <c r="U5" s="207"/>
      <c r="V5" s="207"/>
      <c r="W5" s="207"/>
      <c r="X5" s="207"/>
      <c r="Y5" s="207"/>
      <c r="Z5" s="207"/>
      <c r="AA5" s="207"/>
      <c r="AB5" s="207"/>
      <c r="AC5" s="207"/>
      <c r="AD5" s="208"/>
      <c r="AE5" s="209"/>
      <c r="AF5" s="210"/>
      <c r="AG5" s="205"/>
      <c r="AH5" s="205"/>
      <c r="AI5" s="211"/>
      <c r="AJ5" s="211"/>
      <c r="AK5" s="205"/>
      <c r="AL5" s="205"/>
      <c r="AM5" s="205"/>
      <c r="AN5" s="205"/>
      <c r="AO5" s="205"/>
      <c r="AP5" s="205"/>
      <c r="AQ5" s="205"/>
    </row>
    <row r="6" spans="1:43" x14ac:dyDescent="0.25">
      <c r="B6" s="124" t="s">
        <v>359</v>
      </c>
      <c r="C6" s="38">
        <f t="shared" ref="C6:I6" si="0">SUM(C7:C298)</f>
        <v>5622045</v>
      </c>
      <c r="D6" s="38">
        <f t="shared" si="0"/>
        <v>280830</v>
      </c>
      <c r="E6" s="38">
        <f t="shared" si="0"/>
        <v>48446</v>
      </c>
      <c r="F6" s="38">
        <f t="shared" si="0"/>
        <v>344994</v>
      </c>
      <c r="G6" s="38">
        <f t="shared" si="0"/>
        <v>194139</v>
      </c>
      <c r="H6" s="38">
        <f t="shared" si="0"/>
        <v>4753636</v>
      </c>
      <c r="I6" s="38">
        <f t="shared" si="0"/>
        <v>3284046</v>
      </c>
      <c r="J6" s="135">
        <f t="shared" ref="J6:O6" si="1">SUM(J7:J298)</f>
        <v>2627338764.6000009</v>
      </c>
      <c r="K6" s="135">
        <f t="shared" si="1"/>
        <v>481948074.89999986</v>
      </c>
      <c r="L6" s="135">
        <f t="shared" si="1"/>
        <v>2942132981.579998</v>
      </c>
      <c r="M6" s="135">
        <f t="shared" si="1"/>
        <v>2804959099.8000011</v>
      </c>
      <c r="N6" s="135">
        <f t="shared" si="1"/>
        <v>348108764.27999991</v>
      </c>
      <c r="O6" s="135">
        <f t="shared" si="1"/>
        <v>294611766.65999991</v>
      </c>
      <c r="P6" s="177">
        <f>SUM(P7:P298)</f>
        <v>9499099451.8200054</v>
      </c>
      <c r="R6" s="69"/>
      <c r="S6" s="68"/>
      <c r="T6" s="68"/>
      <c r="U6" s="68"/>
      <c r="V6" s="68"/>
      <c r="W6" s="68"/>
      <c r="X6" s="68"/>
      <c r="Y6" s="68"/>
      <c r="Z6" s="68"/>
      <c r="AA6" s="68"/>
      <c r="AB6" s="68"/>
      <c r="AC6" s="68"/>
    </row>
    <row r="7" spans="1:43" x14ac:dyDescent="0.25">
      <c r="A7" s="127">
        <v>5</v>
      </c>
      <c r="B7" s="124" t="s">
        <v>12</v>
      </c>
      <c r="C7" s="38">
        <f>SUM(Ikärakenne[[#This Row],[0–5-vuotiaat]:[16 vuotta täyttäneet]])</f>
        <v>8982</v>
      </c>
      <c r="D7" s="41">
        <v>414</v>
      </c>
      <c r="E7" s="41">
        <v>89</v>
      </c>
      <c r="F7" s="41">
        <v>623</v>
      </c>
      <c r="G7" s="41">
        <v>384</v>
      </c>
      <c r="H7" s="41">
        <v>7472</v>
      </c>
      <c r="I7" s="41">
        <v>4308</v>
      </c>
      <c r="J7" s="136" cm="1">
        <f t="array" ref="J7">Ikäryhmähinnat[Ikä 0–5]*Ikärakenne[[#This Row],[0–5-vuotiaat]]</f>
        <v>3873226.68</v>
      </c>
      <c r="K7" s="136" cm="1">
        <f t="array" ref="K7">Ikäryhmähinnat[Ikä 6]*Ikärakenne[[#This Row],[6 vuotiaat]]</f>
        <v>885385.35</v>
      </c>
      <c r="L7" s="136" cm="1">
        <f t="array" ref="L7">Ikäryhmähinnat[Ikä 7–12]*Ikärakenne[[#This Row],[7–12-vuotiaat]]</f>
        <v>5312987.6099999994</v>
      </c>
      <c r="M7" s="136" cm="1">
        <f t="array" ref="M7">Ikäryhmähinnat[Ikä 13–15]*Ikärakenne[[#This Row],[13–15-vuotiaat]]</f>
        <v>5548108.8000000007</v>
      </c>
      <c r="N7" s="136" cm="1">
        <f t="array" ref="N7">Ikäryhmähinnat[Ikä 16+]*Ikärakenne[[#This Row],[16 vuotta täyttäneet]]</f>
        <v>547174.56000000006</v>
      </c>
      <c r="O7" s="136" cm="1">
        <f t="array" ref="O7">Ikäryhmähinnat[Ikä 18-64]*Ikärakenne[[#This Row],[18–64-vuotiaat]]</f>
        <v>386470.68</v>
      </c>
      <c r="P7" s="178">
        <f>SUM(Ikärakenne[[#This Row],[Ikä 0–5]:[Ikä 18-64]])</f>
        <v>16553353.680000002</v>
      </c>
      <c r="R7" s="43"/>
      <c r="S7" s="76"/>
      <c r="T7" s="76"/>
      <c r="U7" s="76"/>
      <c r="V7" s="76"/>
      <c r="W7" s="76"/>
      <c r="X7" s="76"/>
      <c r="Y7" s="76"/>
      <c r="Z7" s="76"/>
      <c r="AA7" s="76"/>
      <c r="AB7" s="76"/>
    </row>
    <row r="8" spans="1:43" x14ac:dyDescent="0.25">
      <c r="A8" s="127">
        <v>9</v>
      </c>
      <c r="B8" s="124" t="s">
        <v>13</v>
      </c>
      <c r="C8" s="38">
        <f>SUM(Ikärakenne[[#This Row],[0–5-vuotiaat]:[16 vuotta täyttäneet]])</f>
        <v>2384</v>
      </c>
      <c r="D8" s="41">
        <v>133</v>
      </c>
      <c r="E8" s="41">
        <v>23</v>
      </c>
      <c r="F8" s="41">
        <v>191</v>
      </c>
      <c r="G8" s="41">
        <v>114</v>
      </c>
      <c r="H8" s="41">
        <v>1923</v>
      </c>
      <c r="I8" s="41">
        <v>1198</v>
      </c>
      <c r="J8" s="136" cm="1">
        <f t="array" ref="J8">Ikäryhmähinnat[Ikä 0–5]*Ikärakenne[[#This Row],[0–5-vuotiaat]]</f>
        <v>1244297.4600000002</v>
      </c>
      <c r="K8" s="136" cm="1">
        <f t="array" ref="K8">Ikäryhmähinnat[Ikä 6]*Ikärakenne[[#This Row],[6 vuotiaat]]</f>
        <v>228807.44999999998</v>
      </c>
      <c r="L8" s="136" cm="1">
        <f t="array" ref="L8">Ikäryhmähinnat[Ikä 7–12]*Ikärakenne[[#This Row],[7–12-vuotiaat]]</f>
        <v>1628861.3699999999</v>
      </c>
      <c r="M8" s="136" cm="1">
        <f t="array" ref="M8">Ikäryhmähinnat[Ikä 13–15]*Ikärakenne[[#This Row],[13–15-vuotiaat]]</f>
        <v>1647094.8</v>
      </c>
      <c r="N8" s="136" cm="1">
        <f t="array" ref="N8">Ikäryhmähinnat[Ikä 16+]*Ikärakenne[[#This Row],[16 vuotta täyttäneet]]</f>
        <v>140821.29</v>
      </c>
      <c r="O8" s="136" cm="1">
        <f t="array" ref="O8">Ikäryhmähinnat[Ikä 18-64]*Ikärakenne[[#This Row],[18–64-vuotiaat]]</f>
        <v>107472.57999999999</v>
      </c>
      <c r="P8" s="178">
        <f>SUM(Ikärakenne[[#This Row],[Ikä 0–5]:[Ikä 18-64]])</f>
        <v>4997354.95</v>
      </c>
      <c r="S8" s="77"/>
      <c r="T8" s="77"/>
      <c r="U8" s="77"/>
      <c r="V8" s="77"/>
      <c r="W8" s="77"/>
      <c r="X8" s="77"/>
      <c r="Y8" s="77"/>
      <c r="Z8" s="77"/>
      <c r="AA8" s="77"/>
      <c r="AB8" s="77"/>
      <c r="AE8" s="78"/>
      <c r="AF8" s="43"/>
      <c r="AG8" s="43"/>
      <c r="AH8" s="43"/>
      <c r="AI8" s="43"/>
    </row>
    <row r="9" spans="1:43" x14ac:dyDescent="0.25">
      <c r="A9" s="127">
        <v>10</v>
      </c>
      <c r="B9" s="124" t="s">
        <v>14</v>
      </c>
      <c r="C9" s="38">
        <f>SUM(Ikärakenne[[#This Row],[0–5-vuotiaat]:[16 vuotta täyttäneet]])</f>
        <v>10634</v>
      </c>
      <c r="D9" s="41">
        <v>519</v>
      </c>
      <c r="E9" s="41">
        <v>105</v>
      </c>
      <c r="F9" s="41">
        <v>722</v>
      </c>
      <c r="G9" s="41">
        <v>408</v>
      </c>
      <c r="H9" s="41">
        <v>8880</v>
      </c>
      <c r="I9" s="41">
        <v>5322</v>
      </c>
      <c r="J9" s="136" cm="1">
        <f t="array" ref="J9">Ikäryhmähinnat[Ikä 0–5]*Ikärakenne[[#This Row],[0–5-vuotiaat]]</f>
        <v>4855566.78</v>
      </c>
      <c r="K9" s="136" cm="1">
        <f t="array" ref="K9">Ikäryhmähinnat[Ikä 6]*Ikärakenne[[#This Row],[6 vuotiaat]]</f>
        <v>1044555.75</v>
      </c>
      <c r="L9" s="136" cm="1">
        <f t="array" ref="L9">Ikäryhmähinnat[Ikä 7–12]*Ikärakenne[[#This Row],[7–12-vuotiaat]]</f>
        <v>6157266.54</v>
      </c>
      <c r="M9" s="136" cm="1">
        <f t="array" ref="M9">Ikäryhmähinnat[Ikä 13–15]*Ikärakenne[[#This Row],[13–15-vuotiaat]]</f>
        <v>5894865.6000000006</v>
      </c>
      <c r="N9" s="136" cm="1">
        <f t="array" ref="N9">Ikäryhmähinnat[Ikä 16+]*Ikärakenne[[#This Row],[16 vuotta täyttäneet]]</f>
        <v>650282.4</v>
      </c>
      <c r="O9" s="136" cm="1">
        <f t="array" ref="O9">Ikäryhmähinnat[Ikä 18-64]*Ikärakenne[[#This Row],[18–64-vuotiaat]]</f>
        <v>477436.62</v>
      </c>
      <c r="P9" s="178">
        <f>SUM(Ikärakenne[[#This Row],[Ikä 0–5]:[Ikä 18-64]])</f>
        <v>19079973.690000001</v>
      </c>
      <c r="AE9" s="79"/>
      <c r="AF9" s="78"/>
      <c r="AG9" s="43"/>
      <c r="AH9" s="43"/>
      <c r="AI9" s="79"/>
      <c r="AJ9" s="63"/>
    </row>
    <row r="10" spans="1:43" x14ac:dyDescent="0.25">
      <c r="A10" s="127">
        <v>16</v>
      </c>
      <c r="B10" s="124" t="s">
        <v>15</v>
      </c>
      <c r="C10" s="38">
        <f>SUM(Ikärakenne[[#This Row],[0–5-vuotiaat]:[16 vuotta täyttäneet]])</f>
        <v>7841</v>
      </c>
      <c r="D10" s="41">
        <v>286</v>
      </c>
      <c r="E10" s="41">
        <v>46</v>
      </c>
      <c r="F10" s="41">
        <v>435</v>
      </c>
      <c r="G10" s="41">
        <v>237</v>
      </c>
      <c r="H10" s="41">
        <v>6837</v>
      </c>
      <c r="I10" s="41">
        <v>3797</v>
      </c>
      <c r="J10" s="136" cm="1">
        <f t="array" ref="J10">Ikäryhmähinnat[Ikä 0–5]*Ikärakenne[[#This Row],[0–5-vuotiaat]]</f>
        <v>2675707.3200000003</v>
      </c>
      <c r="K10" s="136" cm="1">
        <f t="array" ref="K10">Ikäryhmähinnat[Ikä 6]*Ikärakenne[[#This Row],[6 vuotiaat]]</f>
        <v>457614.89999999997</v>
      </c>
      <c r="L10" s="136" cm="1">
        <f t="array" ref="L10">Ikäryhmähinnat[Ikä 7–12]*Ikärakenne[[#This Row],[7–12-vuotiaat]]</f>
        <v>3709710.4499999997</v>
      </c>
      <c r="M10" s="136" cm="1">
        <f t="array" ref="M10">Ikäryhmähinnat[Ikä 13–15]*Ikärakenne[[#This Row],[13–15-vuotiaat]]</f>
        <v>3424223.4000000004</v>
      </c>
      <c r="N10" s="136" cm="1">
        <f t="array" ref="N10">Ikäryhmähinnat[Ikä 16+]*Ikärakenne[[#This Row],[16 vuotta täyttäneet]]</f>
        <v>500673.51</v>
      </c>
      <c r="O10" s="136" cm="1">
        <f t="array" ref="O10">Ikäryhmähinnat[Ikä 18-64]*Ikärakenne[[#This Row],[18–64-vuotiaat]]</f>
        <v>340628.87</v>
      </c>
      <c r="P10" s="178">
        <f>SUM(Ikärakenne[[#This Row],[Ikä 0–5]:[Ikä 18-64]])</f>
        <v>11108558.449999999</v>
      </c>
      <c r="R10" s="80"/>
      <c r="S10" s="67"/>
      <c r="T10" s="67"/>
      <c r="U10" s="67"/>
      <c r="V10" s="67"/>
      <c r="W10" s="67"/>
      <c r="X10" s="67"/>
      <c r="Y10" s="61"/>
      <c r="Z10" s="61"/>
      <c r="AA10" s="81"/>
      <c r="AB10" s="81"/>
      <c r="AC10" s="77"/>
      <c r="AD10" s="77"/>
      <c r="AE10" s="79"/>
      <c r="AF10" s="82"/>
    </row>
    <row r="11" spans="1:43" x14ac:dyDescent="0.25">
      <c r="A11" s="127">
        <v>18</v>
      </c>
      <c r="B11" s="124" t="s">
        <v>16</v>
      </c>
      <c r="C11" s="38">
        <f>SUM(Ikärakenne[[#This Row],[0–5-vuotiaat]:[16 vuotta täyttäneet]])</f>
        <v>4677</v>
      </c>
      <c r="D11" s="41">
        <v>227</v>
      </c>
      <c r="E11" s="41">
        <v>41</v>
      </c>
      <c r="F11" s="41">
        <v>352</v>
      </c>
      <c r="G11" s="41">
        <v>206</v>
      </c>
      <c r="H11" s="41">
        <v>3851</v>
      </c>
      <c r="I11" s="41">
        <v>2624</v>
      </c>
      <c r="J11" s="136" cm="1">
        <f t="array" ref="J11">Ikäryhmähinnat[Ikä 0–5]*Ikärakenne[[#This Row],[0–5-vuotiaat]]</f>
        <v>2123725.7400000002</v>
      </c>
      <c r="K11" s="136" cm="1">
        <f t="array" ref="K11">Ikäryhmähinnat[Ikä 6]*Ikärakenne[[#This Row],[6 vuotiaat]]</f>
        <v>407874.14999999997</v>
      </c>
      <c r="L11" s="136" cm="1">
        <f t="array" ref="L11">Ikäryhmähinnat[Ikä 7–12]*Ikärakenne[[#This Row],[7–12-vuotiaat]]</f>
        <v>3001880.6399999997</v>
      </c>
      <c r="M11" s="136" cm="1">
        <f t="array" ref="M11">Ikäryhmähinnat[Ikä 13–15]*Ikärakenne[[#This Row],[13–15-vuotiaat]]</f>
        <v>2976329.2</v>
      </c>
      <c r="N11" s="136" cm="1">
        <f t="array" ref="N11">Ikäryhmähinnat[Ikä 16+]*Ikärakenne[[#This Row],[16 vuotta täyttäneet]]</f>
        <v>282008.73000000004</v>
      </c>
      <c r="O11" s="136" cm="1">
        <f t="array" ref="O11">Ikäryhmähinnat[Ikä 18-64]*Ikärakenne[[#This Row],[18–64-vuotiaat]]</f>
        <v>235399.03999999998</v>
      </c>
      <c r="P11" s="178">
        <f>SUM(Ikärakenne[[#This Row],[Ikä 0–5]:[Ikä 18-64]])</f>
        <v>9027217.5</v>
      </c>
      <c r="R11" s="83"/>
      <c r="S11" s="77"/>
      <c r="T11" s="77"/>
      <c r="U11" s="77"/>
      <c r="V11" s="77"/>
      <c r="W11" s="77"/>
      <c r="X11" s="77"/>
      <c r="Y11" s="77"/>
      <c r="Z11" s="77"/>
      <c r="AA11" s="77"/>
      <c r="AB11" s="77"/>
      <c r="AC11" s="77"/>
      <c r="AD11" s="84"/>
      <c r="AE11" s="82"/>
      <c r="AF11" s="82"/>
    </row>
    <row r="12" spans="1:43" x14ac:dyDescent="0.25">
      <c r="A12" s="127">
        <v>19</v>
      </c>
      <c r="B12" s="124" t="s">
        <v>17</v>
      </c>
      <c r="C12" s="38">
        <f>SUM(Ikärakenne[[#This Row],[0–5-vuotiaat]:[16 vuotta täyttäneet]])</f>
        <v>3937</v>
      </c>
      <c r="D12" s="41">
        <v>237</v>
      </c>
      <c r="E12" s="41">
        <v>46</v>
      </c>
      <c r="F12" s="41">
        <v>276</v>
      </c>
      <c r="G12" s="41">
        <v>175</v>
      </c>
      <c r="H12" s="41">
        <v>3203</v>
      </c>
      <c r="I12" s="41">
        <v>2194</v>
      </c>
      <c r="J12" s="136" cm="1">
        <f t="array" ref="J12">Ikäryhmähinnat[Ikä 0–5]*Ikärakenne[[#This Row],[0–5-vuotiaat]]</f>
        <v>2217281.9400000004</v>
      </c>
      <c r="K12" s="136" cm="1">
        <f t="array" ref="K12">Ikäryhmähinnat[Ikä 6]*Ikärakenne[[#This Row],[6 vuotiaat]]</f>
        <v>457614.89999999997</v>
      </c>
      <c r="L12" s="136" cm="1">
        <f t="array" ref="L12">Ikäryhmähinnat[Ikä 7–12]*Ikärakenne[[#This Row],[7–12-vuotiaat]]</f>
        <v>2353747.3199999998</v>
      </c>
      <c r="M12" s="136" cm="1">
        <f t="array" ref="M12">Ikäryhmähinnat[Ikä 13–15]*Ikärakenne[[#This Row],[13–15-vuotiaat]]</f>
        <v>2528435</v>
      </c>
      <c r="N12" s="136" cm="1">
        <f t="array" ref="N12">Ikäryhmähinnat[Ikä 16+]*Ikärakenne[[#This Row],[16 vuotta täyttäneet]]</f>
        <v>234555.69</v>
      </c>
      <c r="O12" s="136" cm="1">
        <f t="array" ref="O12">Ikäryhmähinnat[Ikä 18-64]*Ikärakenne[[#This Row],[18–64-vuotiaat]]</f>
        <v>196823.74</v>
      </c>
      <c r="P12" s="178">
        <f>SUM(Ikärakenne[[#This Row],[Ikä 0–5]:[Ikä 18-64]])</f>
        <v>7988458.5900000008</v>
      </c>
      <c r="R12" s="83"/>
      <c r="S12" s="77"/>
      <c r="T12" s="77"/>
      <c r="U12" s="77"/>
      <c r="V12" s="77"/>
      <c r="W12" s="77"/>
      <c r="X12" s="77"/>
      <c r="Y12" s="77"/>
      <c r="Z12" s="77"/>
      <c r="AA12" s="77"/>
      <c r="AB12" s="77"/>
      <c r="AC12" s="77"/>
      <c r="AD12" s="84"/>
      <c r="AE12" s="85"/>
      <c r="AF12" s="82"/>
    </row>
    <row r="13" spans="1:43" x14ac:dyDescent="0.25">
      <c r="A13" s="127">
        <v>20</v>
      </c>
      <c r="B13" s="124" t="s">
        <v>18</v>
      </c>
      <c r="C13" s="38">
        <f>SUM(Ikärakenne[[#This Row],[0–5-vuotiaat]:[16 vuotta täyttäneet]])</f>
        <v>16429</v>
      </c>
      <c r="D13" s="41">
        <v>820</v>
      </c>
      <c r="E13" s="41">
        <v>151</v>
      </c>
      <c r="F13" s="41">
        <v>1006</v>
      </c>
      <c r="G13" s="41">
        <v>666</v>
      </c>
      <c r="H13" s="41">
        <v>13786</v>
      </c>
      <c r="I13" s="41">
        <v>9077</v>
      </c>
      <c r="J13" s="136" cm="1">
        <f t="array" ref="J13">Ikäryhmähinnat[Ikä 0–5]*Ikärakenne[[#This Row],[0–5-vuotiaat]]</f>
        <v>7671608.4000000004</v>
      </c>
      <c r="K13" s="136" cm="1">
        <f t="array" ref="K13">Ikäryhmähinnat[Ikä 6]*Ikärakenne[[#This Row],[6 vuotiaat]]</f>
        <v>1502170.65</v>
      </c>
      <c r="L13" s="136" cm="1">
        <f t="array" ref="L13">Ikäryhmähinnat[Ikä 7–12]*Ikärakenne[[#This Row],[7–12-vuotiaat]]</f>
        <v>8579238.4199999999</v>
      </c>
      <c r="M13" s="136" cm="1">
        <f t="array" ref="M13">Ikäryhmähinnat[Ikä 13–15]*Ikärakenne[[#This Row],[13–15-vuotiaat]]</f>
        <v>9622501.2000000011</v>
      </c>
      <c r="N13" s="136" cm="1">
        <f t="array" ref="N13">Ikäryhmähinnat[Ikä 16+]*Ikärakenne[[#This Row],[16 vuotta täyttäneet]]</f>
        <v>1009548.78</v>
      </c>
      <c r="O13" s="136" cm="1">
        <f t="array" ref="O13">Ikäryhmähinnat[Ikä 18-64]*Ikärakenne[[#This Row],[18–64-vuotiaat]]</f>
        <v>814297.66999999993</v>
      </c>
      <c r="P13" s="178">
        <f>SUM(Ikärakenne[[#This Row],[Ikä 0–5]:[Ikä 18-64]])</f>
        <v>29199365.120000005</v>
      </c>
      <c r="R13" s="86"/>
      <c r="S13" s="77"/>
      <c r="T13" s="77"/>
      <c r="U13" s="77"/>
      <c r="V13" s="77"/>
      <c r="W13" s="77"/>
      <c r="X13" s="77"/>
      <c r="Y13" s="77"/>
      <c r="Z13" s="77"/>
      <c r="AA13" s="77"/>
      <c r="AB13" s="77"/>
      <c r="AC13" s="77"/>
      <c r="AD13" s="84"/>
      <c r="AE13" s="85"/>
      <c r="AF13" s="82"/>
    </row>
    <row r="14" spans="1:43" x14ac:dyDescent="0.25">
      <c r="A14" s="127">
        <v>46</v>
      </c>
      <c r="B14" s="124" t="s">
        <v>19</v>
      </c>
      <c r="C14" s="38">
        <f>SUM(Ikärakenne[[#This Row],[0–5-vuotiaat]:[16 vuotta täyttäneet]])</f>
        <v>1273</v>
      </c>
      <c r="D14" s="41">
        <v>54</v>
      </c>
      <c r="E14" s="41">
        <v>8</v>
      </c>
      <c r="F14" s="41">
        <v>60</v>
      </c>
      <c r="G14" s="41">
        <v>47</v>
      </c>
      <c r="H14" s="41">
        <v>1104</v>
      </c>
      <c r="I14" s="41">
        <v>573</v>
      </c>
      <c r="J14" s="136" cm="1">
        <f t="array" ref="J14">Ikäryhmähinnat[Ikä 0–5]*Ikärakenne[[#This Row],[0–5-vuotiaat]]</f>
        <v>505203.48000000004</v>
      </c>
      <c r="K14" s="136" cm="1">
        <f t="array" ref="K14">Ikäryhmähinnat[Ikä 6]*Ikärakenne[[#This Row],[6 vuotiaat]]</f>
        <v>79585.2</v>
      </c>
      <c r="L14" s="136" cm="1">
        <f t="array" ref="L14">Ikäryhmähinnat[Ikä 7–12]*Ikärakenne[[#This Row],[7–12-vuotiaat]]</f>
        <v>511684.19999999995</v>
      </c>
      <c r="M14" s="136" cm="1">
        <f t="array" ref="M14">Ikäryhmähinnat[Ikä 13–15]*Ikärakenne[[#This Row],[13–15-vuotiaat]]</f>
        <v>679065.4</v>
      </c>
      <c r="N14" s="136" cm="1">
        <f t="array" ref="N14">Ikäryhmähinnat[Ikä 16+]*Ikärakenne[[#This Row],[16 vuotta täyttäneet]]</f>
        <v>80845.919999999998</v>
      </c>
      <c r="O14" s="136" cm="1">
        <f t="array" ref="O14">Ikäryhmähinnat[Ikä 18-64]*Ikärakenne[[#This Row],[18–64-vuotiaat]]</f>
        <v>51403.829999999994</v>
      </c>
      <c r="P14" s="178">
        <f>SUM(Ikärakenne[[#This Row],[Ikä 0–5]:[Ikä 18-64]])</f>
        <v>1907788.0299999998</v>
      </c>
      <c r="R14" s="83"/>
      <c r="S14" s="77"/>
      <c r="T14" s="77"/>
      <c r="U14" s="77"/>
      <c r="V14" s="77"/>
      <c r="W14" s="77"/>
      <c r="X14" s="77"/>
      <c r="Y14" s="77"/>
      <c r="Z14" s="77"/>
      <c r="AA14" s="77"/>
      <c r="AB14" s="87"/>
      <c r="AC14" s="77"/>
      <c r="AD14" s="84"/>
      <c r="AE14" s="85"/>
      <c r="AF14" s="82"/>
    </row>
    <row r="15" spans="1:43" x14ac:dyDescent="0.25">
      <c r="A15" s="127">
        <v>47</v>
      </c>
      <c r="B15" s="124" t="s">
        <v>20</v>
      </c>
      <c r="C15" s="38">
        <f>SUM(Ikärakenne[[#This Row],[0–5-vuotiaat]:[16 vuotta täyttäneet]])</f>
        <v>1769</v>
      </c>
      <c r="D15" s="41">
        <v>61</v>
      </c>
      <c r="E15" s="41">
        <v>9</v>
      </c>
      <c r="F15" s="41">
        <v>68</v>
      </c>
      <c r="G15" s="41">
        <v>64</v>
      </c>
      <c r="H15" s="41">
        <v>1567</v>
      </c>
      <c r="I15" s="41">
        <v>972</v>
      </c>
      <c r="J15" s="136" cm="1">
        <f t="array" ref="J15">Ikäryhmähinnat[Ikä 0–5]*Ikärakenne[[#This Row],[0–5-vuotiaat]]</f>
        <v>570692.82000000007</v>
      </c>
      <c r="K15" s="136" cm="1">
        <f t="array" ref="K15">Ikäryhmähinnat[Ikä 6]*Ikärakenne[[#This Row],[6 vuotiaat]]</f>
        <v>89533.349999999991</v>
      </c>
      <c r="L15" s="136" cm="1">
        <f t="array" ref="L15">Ikäryhmähinnat[Ikä 7–12]*Ikärakenne[[#This Row],[7–12-vuotiaat]]</f>
        <v>579908.76</v>
      </c>
      <c r="M15" s="136" cm="1">
        <f t="array" ref="M15">Ikäryhmähinnat[Ikä 13–15]*Ikärakenne[[#This Row],[13–15-vuotiaat]]</f>
        <v>924684.80000000005</v>
      </c>
      <c r="N15" s="136" cm="1">
        <f t="array" ref="N15">Ikäryhmähinnat[Ikä 16+]*Ikärakenne[[#This Row],[16 vuotta täyttäneet]]</f>
        <v>114751.41</v>
      </c>
      <c r="O15" s="136" cm="1">
        <f t="array" ref="O15">Ikäryhmähinnat[Ikä 18-64]*Ikärakenne[[#This Row],[18–64-vuotiaat]]</f>
        <v>87198.12</v>
      </c>
      <c r="P15" s="178">
        <f>SUM(Ikärakenne[[#This Row],[Ikä 0–5]:[Ikä 18-64]])</f>
        <v>2366769.2600000007</v>
      </c>
      <c r="R15" s="83"/>
      <c r="S15" s="77"/>
      <c r="T15" s="77"/>
      <c r="U15" s="77"/>
      <c r="V15" s="77"/>
      <c r="W15" s="77"/>
      <c r="X15" s="77"/>
      <c r="Y15" s="77"/>
      <c r="Z15" s="77"/>
      <c r="AA15" s="77"/>
      <c r="AB15" s="77"/>
      <c r="AC15" s="77"/>
      <c r="AD15" s="84"/>
      <c r="AE15" s="88"/>
      <c r="AH15" s="78"/>
    </row>
    <row r="16" spans="1:43" x14ac:dyDescent="0.25">
      <c r="A16" s="127">
        <v>49</v>
      </c>
      <c r="B16" s="124" t="s">
        <v>21</v>
      </c>
      <c r="C16" s="38">
        <f>SUM(Ikärakenne[[#This Row],[0–5-vuotiaat]:[16 vuotta täyttäneet]])</f>
        <v>325716</v>
      </c>
      <c r="D16" s="41">
        <v>20970</v>
      </c>
      <c r="E16" s="41">
        <v>3447</v>
      </c>
      <c r="F16" s="41">
        <v>23273</v>
      </c>
      <c r="G16" s="41">
        <v>12559</v>
      </c>
      <c r="H16" s="41">
        <v>265467</v>
      </c>
      <c r="I16" s="41">
        <v>207416</v>
      </c>
      <c r="J16" s="136" cm="1">
        <f t="array" ref="J16">Ikäryhmähinnat[Ikä 0–5]*Ikärakenne[[#This Row],[0–5-vuotiaat]]</f>
        <v>196187351.40000001</v>
      </c>
      <c r="K16" s="136" cm="1">
        <f t="array" ref="K16">Ikäryhmähinnat[Ikä 6]*Ikärakenne[[#This Row],[6 vuotiaat]]</f>
        <v>34291273.049999997</v>
      </c>
      <c r="L16" s="136" cm="1">
        <f t="array" ref="L16">Ikäryhmähinnat[Ikä 7–12]*Ikärakenne[[#This Row],[7–12-vuotiaat]]</f>
        <v>198473773.10999998</v>
      </c>
      <c r="M16" s="136" cm="1">
        <f t="array" ref="M16">Ikäryhmähinnat[Ikä 13–15]*Ikärakenne[[#This Row],[13–15-vuotiaat]]</f>
        <v>181454943.80000001</v>
      </c>
      <c r="N16" s="136" cm="1">
        <f t="array" ref="N16">Ikäryhmähinnat[Ikä 16+]*Ikärakenne[[#This Row],[16 vuotta täyttäneet]]</f>
        <v>19440148.41</v>
      </c>
      <c r="O16" s="136" cm="1">
        <f t="array" ref="O16">Ikäryhmähinnat[Ikä 18-64]*Ikärakenne[[#This Row],[18–64-vuotiaat]]</f>
        <v>18607289.359999999</v>
      </c>
      <c r="P16" s="178">
        <f>SUM(Ikärakenne[[#This Row],[Ikä 0–5]:[Ikä 18-64]])</f>
        <v>648454779.12999988</v>
      </c>
      <c r="R16" s="83"/>
      <c r="S16" s="77"/>
      <c r="T16" s="77"/>
      <c r="U16" s="77"/>
      <c r="V16" s="77"/>
      <c r="W16" s="77"/>
      <c r="X16" s="77"/>
      <c r="Y16" s="77"/>
      <c r="Z16" s="77"/>
      <c r="AA16" s="77"/>
      <c r="AB16" s="77"/>
      <c r="AC16" s="77"/>
      <c r="AD16" s="84"/>
    </row>
    <row r="17" spans="1:31" x14ac:dyDescent="0.25">
      <c r="A17" s="127">
        <v>50</v>
      </c>
      <c r="B17" s="124" t="s">
        <v>22</v>
      </c>
      <c r="C17" s="38">
        <f>SUM(Ikärakenne[[#This Row],[0–5-vuotiaat]:[16 vuotta täyttäneet]])</f>
        <v>11005</v>
      </c>
      <c r="D17" s="41">
        <v>477</v>
      </c>
      <c r="E17" s="41">
        <v>81</v>
      </c>
      <c r="F17" s="41">
        <v>685</v>
      </c>
      <c r="G17" s="41">
        <v>389</v>
      </c>
      <c r="H17" s="41">
        <v>9373</v>
      </c>
      <c r="I17" s="41">
        <v>5741</v>
      </c>
      <c r="J17" s="136" cm="1">
        <f t="array" ref="J17">Ikäryhmähinnat[Ikä 0–5]*Ikärakenne[[#This Row],[0–5-vuotiaat]]</f>
        <v>4462630.74</v>
      </c>
      <c r="K17" s="136" cm="1">
        <f t="array" ref="K17">Ikäryhmähinnat[Ikä 6]*Ikärakenne[[#This Row],[6 vuotiaat]]</f>
        <v>805800.15</v>
      </c>
      <c r="L17" s="136" cm="1">
        <f t="array" ref="L17">Ikäryhmähinnat[Ikä 7–12]*Ikärakenne[[#This Row],[7–12-vuotiaat]]</f>
        <v>5841727.9500000002</v>
      </c>
      <c r="M17" s="136" cm="1">
        <f t="array" ref="M17">Ikäryhmähinnat[Ikä 13–15]*Ikärakenne[[#This Row],[13–15-vuotiaat]]</f>
        <v>5620349.8000000007</v>
      </c>
      <c r="N17" s="136" cm="1">
        <f t="array" ref="N17">Ikäryhmähinnat[Ikä 16+]*Ikärakenne[[#This Row],[16 vuotta täyttäneet]]</f>
        <v>686384.79</v>
      </c>
      <c r="O17" s="136" cm="1">
        <f t="array" ref="O17">Ikäryhmähinnat[Ikä 18-64]*Ikärakenne[[#This Row],[18–64-vuotiaat]]</f>
        <v>515025.11</v>
      </c>
      <c r="P17" s="178">
        <f>SUM(Ikärakenne[[#This Row],[Ikä 0–5]:[Ikä 18-64]])</f>
        <v>17931918.539999999</v>
      </c>
      <c r="R17" s="83"/>
      <c r="S17" s="77"/>
      <c r="T17" s="77"/>
      <c r="U17" s="77"/>
      <c r="V17" s="77"/>
      <c r="W17" s="77"/>
      <c r="X17" s="77"/>
      <c r="Y17" s="77"/>
      <c r="Z17" s="77"/>
      <c r="AA17" s="77"/>
      <c r="AB17" s="77"/>
      <c r="AC17" s="77"/>
      <c r="AD17" s="84"/>
      <c r="AE17" s="56"/>
    </row>
    <row r="18" spans="1:31" x14ac:dyDescent="0.25">
      <c r="A18" s="127">
        <v>51</v>
      </c>
      <c r="B18" s="124" t="s">
        <v>23</v>
      </c>
      <c r="C18" s="38">
        <f>SUM(Ikärakenne[[#This Row],[0–5-vuotiaat]:[16 vuotta täyttäneet]])</f>
        <v>8920</v>
      </c>
      <c r="D18" s="41">
        <v>382</v>
      </c>
      <c r="E18" s="41">
        <v>75</v>
      </c>
      <c r="F18" s="41">
        <v>623</v>
      </c>
      <c r="G18" s="41">
        <v>342</v>
      </c>
      <c r="H18" s="41">
        <v>7498</v>
      </c>
      <c r="I18" s="41">
        <v>4718</v>
      </c>
      <c r="J18" s="136" cm="1">
        <f t="array" ref="J18">Ikäryhmähinnat[Ikä 0–5]*Ikärakenne[[#This Row],[0–5-vuotiaat]]</f>
        <v>3573846.8400000003</v>
      </c>
      <c r="K18" s="136" cm="1">
        <f t="array" ref="K18">Ikäryhmähinnat[Ikä 6]*Ikärakenne[[#This Row],[6 vuotiaat]]</f>
        <v>746111.25</v>
      </c>
      <c r="L18" s="136" cm="1">
        <f t="array" ref="L18">Ikäryhmähinnat[Ikä 7–12]*Ikärakenne[[#This Row],[7–12-vuotiaat]]</f>
        <v>5312987.6099999994</v>
      </c>
      <c r="M18" s="136" cm="1">
        <f t="array" ref="M18">Ikäryhmähinnat[Ikä 13–15]*Ikärakenne[[#This Row],[13–15-vuotiaat]]</f>
        <v>4941284.4000000004</v>
      </c>
      <c r="N18" s="136" cm="1">
        <f t="array" ref="N18">Ikäryhmähinnat[Ikä 16+]*Ikärakenne[[#This Row],[16 vuotta täyttäneet]]</f>
        <v>549078.54</v>
      </c>
      <c r="O18" s="136" cm="1">
        <f t="array" ref="O18">Ikäryhmähinnat[Ikä 18-64]*Ikärakenne[[#This Row],[18–64-vuotiaat]]</f>
        <v>423251.77999999997</v>
      </c>
      <c r="P18" s="178">
        <f>SUM(Ikärakenne[[#This Row],[Ikä 0–5]:[Ikä 18-64]])</f>
        <v>15546560.42</v>
      </c>
      <c r="R18" s="83"/>
      <c r="S18" s="77"/>
      <c r="T18" s="77"/>
      <c r="U18" s="77"/>
      <c r="V18" s="77"/>
      <c r="W18" s="77"/>
      <c r="X18" s="77"/>
      <c r="Y18" s="77"/>
      <c r="Z18" s="77"/>
      <c r="AA18" s="77"/>
      <c r="AB18" s="77"/>
      <c r="AC18" s="77"/>
      <c r="AD18" s="84"/>
      <c r="AE18" s="78"/>
    </row>
    <row r="19" spans="1:31" x14ac:dyDescent="0.25">
      <c r="A19" s="127">
        <v>52</v>
      </c>
      <c r="B19" s="124" t="s">
        <v>24</v>
      </c>
      <c r="C19" s="38">
        <f>SUM(Ikärakenne[[#This Row],[0–5-vuotiaat]:[16 vuotta täyttäneet]])</f>
        <v>2267</v>
      </c>
      <c r="D19" s="41">
        <v>89</v>
      </c>
      <c r="E19" s="41">
        <v>19</v>
      </c>
      <c r="F19" s="41">
        <v>151</v>
      </c>
      <c r="G19" s="41">
        <v>100</v>
      </c>
      <c r="H19" s="41">
        <v>1908</v>
      </c>
      <c r="I19" s="41">
        <v>1148</v>
      </c>
      <c r="J19" s="136" cm="1">
        <f t="array" ref="J19">Ikäryhmähinnat[Ikä 0–5]*Ikärakenne[[#This Row],[0–5-vuotiaat]]</f>
        <v>832650.18</v>
      </c>
      <c r="K19" s="136" cm="1">
        <f t="array" ref="K19">Ikäryhmähinnat[Ikä 6]*Ikärakenne[[#This Row],[6 vuotiaat]]</f>
        <v>189014.85</v>
      </c>
      <c r="L19" s="136" cm="1">
        <f t="array" ref="L19">Ikäryhmähinnat[Ikä 7–12]*Ikärakenne[[#This Row],[7–12-vuotiaat]]</f>
        <v>1287738.57</v>
      </c>
      <c r="M19" s="136" cm="1">
        <f t="array" ref="M19">Ikäryhmähinnat[Ikä 13–15]*Ikärakenne[[#This Row],[13–15-vuotiaat]]</f>
        <v>1444820</v>
      </c>
      <c r="N19" s="136" cm="1">
        <f t="array" ref="N19">Ikäryhmähinnat[Ikä 16+]*Ikärakenne[[#This Row],[16 vuotta täyttäneet]]</f>
        <v>139722.84</v>
      </c>
      <c r="O19" s="136" cm="1">
        <f t="array" ref="O19">Ikäryhmähinnat[Ikä 18-64]*Ikärakenne[[#This Row],[18–64-vuotiaat]]</f>
        <v>102987.07999999999</v>
      </c>
      <c r="P19" s="178">
        <f>SUM(Ikärakenne[[#This Row],[Ikä 0–5]:[Ikä 18-64]])</f>
        <v>3996933.52</v>
      </c>
      <c r="R19" s="43"/>
      <c r="S19" s="77"/>
      <c r="T19" s="77"/>
      <c r="U19" s="77"/>
      <c r="V19" s="77"/>
      <c r="W19" s="77"/>
      <c r="X19" s="77"/>
      <c r="Y19" s="77"/>
      <c r="Z19" s="77"/>
      <c r="AA19" s="77"/>
      <c r="AB19" s="77"/>
      <c r="AC19" s="77"/>
      <c r="AD19" s="84"/>
      <c r="AE19" s="78"/>
    </row>
    <row r="20" spans="1:31" x14ac:dyDescent="0.25">
      <c r="A20" s="127">
        <v>61</v>
      </c>
      <c r="B20" s="124" t="s">
        <v>25</v>
      </c>
      <c r="C20" s="38">
        <f>SUM(Ikärakenne[[#This Row],[0–5-vuotiaat]:[16 vuotta täyttäneet]])</f>
        <v>16307</v>
      </c>
      <c r="D20" s="41">
        <v>560</v>
      </c>
      <c r="E20" s="41">
        <v>112</v>
      </c>
      <c r="F20" s="41">
        <v>796</v>
      </c>
      <c r="G20" s="41">
        <v>433</v>
      </c>
      <c r="H20" s="41">
        <v>14406</v>
      </c>
      <c r="I20" s="41">
        <v>8497</v>
      </c>
      <c r="J20" s="136" cm="1">
        <f t="array" ref="J20">Ikäryhmähinnat[Ikä 0–5]*Ikärakenne[[#This Row],[0–5-vuotiaat]]</f>
        <v>5239147.2</v>
      </c>
      <c r="K20" s="136" cm="1">
        <f t="array" ref="K20">Ikäryhmähinnat[Ikä 6]*Ikärakenne[[#This Row],[6 vuotiaat]]</f>
        <v>1114192.8</v>
      </c>
      <c r="L20" s="136" cm="1">
        <f t="array" ref="L20">Ikäryhmähinnat[Ikä 7–12]*Ikärakenne[[#This Row],[7–12-vuotiaat]]</f>
        <v>6788343.7199999997</v>
      </c>
      <c r="M20" s="136" cm="1">
        <f t="array" ref="M20">Ikäryhmähinnat[Ikä 13–15]*Ikärakenne[[#This Row],[13–15-vuotiaat]]</f>
        <v>6256070.6000000006</v>
      </c>
      <c r="N20" s="136" cm="1">
        <f t="array" ref="N20">Ikäryhmähinnat[Ikä 16+]*Ikärakenne[[#This Row],[16 vuotta täyttäneet]]</f>
        <v>1054951.3800000001</v>
      </c>
      <c r="O20" s="136" cm="1">
        <f t="array" ref="O20">Ikäryhmähinnat[Ikä 18-64]*Ikärakenne[[#This Row],[18–64-vuotiaat]]</f>
        <v>762265.87</v>
      </c>
      <c r="P20" s="178">
        <f>SUM(Ikärakenne[[#This Row],[Ikä 0–5]:[Ikä 18-64]])</f>
        <v>21214971.57</v>
      </c>
      <c r="R20" s="78"/>
      <c r="S20" s="77"/>
      <c r="T20" s="77"/>
      <c r="U20" s="77"/>
      <c r="V20" s="77"/>
      <c r="W20" s="77"/>
      <c r="X20" s="77"/>
      <c r="Y20" s="77"/>
      <c r="Z20" s="77"/>
      <c r="AA20" s="77"/>
      <c r="AB20" s="89"/>
      <c r="AC20" s="77"/>
      <c r="AD20" s="84"/>
    </row>
    <row r="21" spans="1:31" x14ac:dyDescent="0.25">
      <c r="A21" s="127">
        <v>69</v>
      </c>
      <c r="B21" s="124" t="s">
        <v>26</v>
      </c>
      <c r="C21" s="38">
        <f>SUM(Ikärakenne[[#This Row],[0–5-vuotiaat]:[16 vuotta täyttäneet]])</f>
        <v>6441</v>
      </c>
      <c r="D21" s="41">
        <v>337</v>
      </c>
      <c r="E21" s="41">
        <v>73</v>
      </c>
      <c r="F21" s="41">
        <v>470</v>
      </c>
      <c r="G21" s="41">
        <v>260</v>
      </c>
      <c r="H21" s="41">
        <v>5301</v>
      </c>
      <c r="I21" s="41">
        <v>3247</v>
      </c>
      <c r="J21" s="136" cm="1">
        <f t="array" ref="J21">Ikäryhmähinnat[Ikä 0–5]*Ikärakenne[[#This Row],[0–5-vuotiaat]]</f>
        <v>3152843.9400000004</v>
      </c>
      <c r="K21" s="136" cm="1">
        <f t="array" ref="K21">Ikäryhmähinnat[Ikä 6]*Ikärakenne[[#This Row],[6 vuotiaat]]</f>
        <v>726214.95</v>
      </c>
      <c r="L21" s="136" cm="1">
        <f t="array" ref="L21">Ikäryhmähinnat[Ikä 7–12]*Ikärakenne[[#This Row],[7–12-vuotiaat]]</f>
        <v>4008192.9</v>
      </c>
      <c r="M21" s="136" cm="1">
        <f t="array" ref="M21">Ikäryhmähinnat[Ikä 13–15]*Ikärakenne[[#This Row],[13–15-vuotiaat]]</f>
        <v>3756532</v>
      </c>
      <c r="N21" s="136" cm="1">
        <f t="array" ref="N21">Ikäryhmähinnat[Ikä 16+]*Ikärakenne[[#This Row],[16 vuotta täyttäneet]]</f>
        <v>388192.23000000004</v>
      </c>
      <c r="O21" s="136" cm="1">
        <f t="array" ref="O21">Ikäryhmähinnat[Ikä 18-64]*Ikärakenne[[#This Row],[18–64-vuotiaat]]</f>
        <v>291288.37</v>
      </c>
      <c r="P21" s="178">
        <f>SUM(Ikärakenne[[#This Row],[Ikä 0–5]:[Ikä 18-64]])</f>
        <v>12323264.390000001</v>
      </c>
      <c r="R21" s="78"/>
      <c r="S21" s="77"/>
      <c r="T21" s="77"/>
      <c r="U21" s="77"/>
      <c r="V21" s="77"/>
      <c r="W21" s="77"/>
      <c r="X21" s="77"/>
      <c r="Y21" s="77"/>
      <c r="Z21" s="77"/>
      <c r="AA21" s="77"/>
      <c r="AB21" s="77"/>
      <c r="AC21" s="77"/>
      <c r="AD21" s="84"/>
    </row>
    <row r="22" spans="1:31" x14ac:dyDescent="0.25">
      <c r="A22" s="127">
        <v>71</v>
      </c>
      <c r="B22" s="124" t="s">
        <v>27</v>
      </c>
      <c r="C22" s="38">
        <f>SUM(Ikärakenne[[#This Row],[0–5-vuotiaat]:[16 vuotta täyttäneet]])</f>
        <v>6298</v>
      </c>
      <c r="D22" s="41">
        <v>327</v>
      </c>
      <c r="E22" s="41">
        <v>62</v>
      </c>
      <c r="F22" s="41">
        <v>527</v>
      </c>
      <c r="G22" s="41">
        <v>300</v>
      </c>
      <c r="H22" s="41">
        <v>5082</v>
      </c>
      <c r="I22" s="41">
        <v>3187</v>
      </c>
      <c r="J22" s="136" cm="1">
        <f t="array" ref="J22">Ikäryhmähinnat[Ikä 0–5]*Ikärakenne[[#This Row],[0–5-vuotiaat]]</f>
        <v>3059287.74</v>
      </c>
      <c r="K22" s="136" cm="1">
        <f t="array" ref="K22">Ikäryhmähinnat[Ikä 6]*Ikärakenne[[#This Row],[6 vuotiaat]]</f>
        <v>616785.29999999993</v>
      </c>
      <c r="L22" s="136" cm="1">
        <f t="array" ref="L22">Ikäryhmähinnat[Ikä 7–12]*Ikärakenne[[#This Row],[7–12-vuotiaat]]</f>
        <v>4494292.8899999997</v>
      </c>
      <c r="M22" s="136" cm="1">
        <f t="array" ref="M22">Ikäryhmähinnat[Ikä 13–15]*Ikärakenne[[#This Row],[13–15-vuotiaat]]</f>
        <v>4334460</v>
      </c>
      <c r="N22" s="136" cm="1">
        <f t="array" ref="N22">Ikäryhmähinnat[Ikä 16+]*Ikärakenne[[#This Row],[16 vuotta täyttäneet]]</f>
        <v>372154.86000000004</v>
      </c>
      <c r="O22" s="136" cm="1">
        <f t="array" ref="O22">Ikäryhmähinnat[Ikä 18-64]*Ikärakenne[[#This Row],[18–64-vuotiaat]]</f>
        <v>285905.76999999996</v>
      </c>
      <c r="P22" s="178">
        <f>SUM(Ikärakenne[[#This Row],[Ikä 0–5]:[Ikä 18-64]])</f>
        <v>13162886.559999999</v>
      </c>
      <c r="R22" s="78"/>
      <c r="S22" s="77"/>
      <c r="T22" s="77"/>
      <c r="U22" s="77"/>
      <c r="V22" s="77"/>
      <c r="W22" s="77"/>
      <c r="X22" s="77"/>
      <c r="Y22" s="77"/>
      <c r="Z22" s="77"/>
      <c r="AA22" s="77"/>
      <c r="AB22" s="77"/>
      <c r="AC22" s="77"/>
      <c r="AD22" s="84"/>
    </row>
    <row r="23" spans="1:31" x14ac:dyDescent="0.25">
      <c r="A23" s="127">
        <v>72</v>
      </c>
      <c r="B23" s="124" t="s">
        <v>28</v>
      </c>
      <c r="C23" s="38">
        <f>SUM(Ikärakenne[[#This Row],[0–5-vuotiaat]:[16 vuotta täyttäneet]])</f>
        <v>912</v>
      </c>
      <c r="D23" s="41">
        <v>15</v>
      </c>
      <c r="E23" s="41">
        <v>5</v>
      </c>
      <c r="F23" s="41">
        <v>57</v>
      </c>
      <c r="G23" s="41">
        <v>27</v>
      </c>
      <c r="H23" s="41">
        <v>808</v>
      </c>
      <c r="I23" s="41">
        <v>401</v>
      </c>
      <c r="J23" s="136" cm="1">
        <f t="array" ref="J23">Ikäryhmähinnat[Ikä 0–5]*Ikärakenne[[#This Row],[0–5-vuotiaat]]</f>
        <v>140334.30000000002</v>
      </c>
      <c r="K23" s="136" cm="1">
        <f t="array" ref="K23">Ikäryhmähinnat[Ikä 6]*Ikärakenne[[#This Row],[6 vuotiaat]]</f>
        <v>49740.75</v>
      </c>
      <c r="L23" s="136" cm="1">
        <f t="array" ref="L23">Ikäryhmähinnat[Ikä 7–12]*Ikärakenne[[#This Row],[7–12-vuotiaat]]</f>
        <v>486099.99</v>
      </c>
      <c r="M23" s="136" cm="1">
        <f t="array" ref="M23">Ikäryhmähinnat[Ikä 13–15]*Ikärakenne[[#This Row],[13–15-vuotiaat]]</f>
        <v>390101.4</v>
      </c>
      <c r="N23" s="136" cm="1">
        <f t="array" ref="N23">Ikäryhmähinnat[Ikä 16+]*Ikärakenne[[#This Row],[16 vuotta täyttäneet]]</f>
        <v>59169.840000000004</v>
      </c>
      <c r="O23" s="136" cm="1">
        <f t="array" ref="O23">Ikäryhmähinnat[Ikä 18-64]*Ikärakenne[[#This Row],[18–64-vuotiaat]]</f>
        <v>35973.71</v>
      </c>
      <c r="P23" s="178">
        <f>SUM(Ikärakenne[[#This Row],[Ikä 0–5]:[Ikä 18-64]])</f>
        <v>1161419.99</v>
      </c>
      <c r="R23" s="90"/>
      <c r="S23" s="77"/>
      <c r="T23" s="77"/>
      <c r="U23" s="77"/>
      <c r="V23" s="77"/>
      <c r="W23" s="77"/>
      <c r="X23" s="77"/>
      <c r="Y23" s="77"/>
      <c r="Z23" s="77"/>
      <c r="AA23" s="77"/>
      <c r="AB23" s="77"/>
      <c r="AC23" s="77"/>
      <c r="AD23" s="84"/>
    </row>
    <row r="24" spans="1:31" x14ac:dyDescent="0.25">
      <c r="A24" s="127">
        <v>74</v>
      </c>
      <c r="B24" s="124" t="s">
        <v>29</v>
      </c>
      <c r="C24" s="38">
        <f>SUM(Ikärakenne[[#This Row],[0–5-vuotiaat]:[16 vuotta täyttäneet]])</f>
        <v>975</v>
      </c>
      <c r="D24" s="41">
        <v>34</v>
      </c>
      <c r="E24" s="41">
        <v>11</v>
      </c>
      <c r="F24" s="41">
        <v>56</v>
      </c>
      <c r="G24" s="41">
        <v>38</v>
      </c>
      <c r="H24" s="41">
        <v>836</v>
      </c>
      <c r="I24" s="41">
        <v>446</v>
      </c>
      <c r="J24" s="136" cm="1">
        <f t="array" ref="J24">Ikäryhmähinnat[Ikä 0–5]*Ikärakenne[[#This Row],[0–5-vuotiaat]]</f>
        <v>318091.08</v>
      </c>
      <c r="K24" s="136" cm="1">
        <f t="array" ref="K24">Ikäryhmähinnat[Ikä 6]*Ikärakenne[[#This Row],[6 vuotiaat]]</f>
        <v>109429.65</v>
      </c>
      <c r="L24" s="136" cm="1">
        <f t="array" ref="L24">Ikäryhmähinnat[Ikä 7–12]*Ikärakenne[[#This Row],[7–12-vuotiaat]]</f>
        <v>477571.92</v>
      </c>
      <c r="M24" s="136" cm="1">
        <f t="array" ref="M24">Ikäryhmähinnat[Ikä 13–15]*Ikärakenne[[#This Row],[13–15-vuotiaat]]</f>
        <v>549031.6</v>
      </c>
      <c r="N24" s="136" cm="1">
        <f t="array" ref="N24">Ikäryhmähinnat[Ikä 16+]*Ikärakenne[[#This Row],[16 vuotta täyttäneet]]</f>
        <v>61220.280000000006</v>
      </c>
      <c r="O24" s="136" cm="1">
        <f t="array" ref="O24">Ikäryhmähinnat[Ikä 18-64]*Ikärakenne[[#This Row],[18–64-vuotiaat]]</f>
        <v>40010.659999999996</v>
      </c>
      <c r="P24" s="178">
        <f>SUM(Ikärakenne[[#This Row],[Ikä 0–5]:[Ikä 18-64]])</f>
        <v>1555355.19</v>
      </c>
      <c r="S24" s="87"/>
      <c r="T24" s="87"/>
      <c r="U24" s="87"/>
      <c r="V24" s="87"/>
      <c r="W24" s="87"/>
      <c r="X24" s="87"/>
      <c r="Y24" s="87"/>
      <c r="Z24" s="87"/>
      <c r="AA24" s="87"/>
      <c r="AB24" s="87"/>
      <c r="AC24" s="87"/>
      <c r="AD24" s="87"/>
    </row>
    <row r="25" spans="1:31" x14ac:dyDescent="0.25">
      <c r="A25" s="127">
        <v>75</v>
      </c>
      <c r="B25" s="124" t="s">
        <v>30</v>
      </c>
      <c r="C25" s="38">
        <f>SUM(Ikärakenne[[#This Row],[0–5-vuotiaat]:[16 vuotta täyttäneet]])</f>
        <v>19113</v>
      </c>
      <c r="D25" s="41">
        <v>648</v>
      </c>
      <c r="E25" s="41">
        <v>128</v>
      </c>
      <c r="F25" s="41">
        <v>998</v>
      </c>
      <c r="G25" s="41">
        <v>622</v>
      </c>
      <c r="H25" s="41">
        <v>16717</v>
      </c>
      <c r="I25" s="41">
        <v>10083</v>
      </c>
      <c r="J25" s="136" cm="1">
        <f t="array" ref="J25">Ikäryhmähinnat[Ikä 0–5]*Ikärakenne[[#This Row],[0–5-vuotiaat]]</f>
        <v>6062441.7600000007</v>
      </c>
      <c r="K25" s="136" cm="1">
        <f t="array" ref="K25">Ikäryhmähinnat[Ikä 6]*Ikärakenne[[#This Row],[6 vuotiaat]]</f>
        <v>1273363.2</v>
      </c>
      <c r="L25" s="136" cm="1">
        <f t="array" ref="L25">Ikäryhmähinnat[Ikä 7–12]*Ikärakenne[[#This Row],[7–12-vuotiaat]]</f>
        <v>8511013.8599999994</v>
      </c>
      <c r="M25" s="136" cm="1">
        <f t="array" ref="M25">Ikäryhmähinnat[Ikä 13–15]*Ikärakenne[[#This Row],[13–15-vuotiaat]]</f>
        <v>8986780.4000000004</v>
      </c>
      <c r="N25" s="136" cm="1">
        <f t="array" ref="N25">Ikäryhmähinnat[Ikä 16+]*Ikärakenne[[#This Row],[16 vuotta täyttäneet]]</f>
        <v>1224185.9100000001</v>
      </c>
      <c r="O25" s="136" cm="1">
        <f t="array" ref="O25">Ikäryhmähinnat[Ikä 18-64]*Ikärakenne[[#This Row],[18–64-vuotiaat]]</f>
        <v>904545.92999999993</v>
      </c>
      <c r="P25" s="178">
        <f>SUM(Ikärakenne[[#This Row],[Ikä 0–5]:[Ikä 18-64]])</f>
        <v>26962331.059999999</v>
      </c>
      <c r="S25" s="91"/>
      <c r="T25" s="91"/>
      <c r="U25" s="91"/>
      <c r="V25" s="91"/>
      <c r="W25" s="91"/>
      <c r="X25" s="91"/>
      <c r="Y25" s="91"/>
      <c r="Z25" s="91"/>
      <c r="AA25" s="91"/>
      <c r="AB25" s="91"/>
      <c r="AC25" s="77"/>
      <c r="AD25" s="77"/>
    </row>
    <row r="26" spans="1:31" x14ac:dyDescent="0.25">
      <c r="A26" s="127">
        <v>77</v>
      </c>
      <c r="B26" s="124" t="s">
        <v>31</v>
      </c>
      <c r="C26" s="38">
        <f>SUM(Ikärakenne[[#This Row],[0–5-vuotiaat]:[16 vuotta täyttäneet]])</f>
        <v>4436</v>
      </c>
      <c r="D26" s="41">
        <v>158</v>
      </c>
      <c r="E26" s="41">
        <v>29</v>
      </c>
      <c r="F26" s="41">
        <v>248</v>
      </c>
      <c r="G26" s="41">
        <v>156</v>
      </c>
      <c r="H26" s="41">
        <v>3845</v>
      </c>
      <c r="I26" s="41">
        <v>2163</v>
      </c>
      <c r="J26" s="136" cm="1">
        <f t="array" ref="J26">Ikäryhmähinnat[Ikä 0–5]*Ikärakenne[[#This Row],[0–5-vuotiaat]]</f>
        <v>1478187.9600000002</v>
      </c>
      <c r="K26" s="136" cm="1">
        <f t="array" ref="K26">Ikäryhmähinnat[Ikä 6]*Ikärakenne[[#This Row],[6 vuotiaat]]</f>
        <v>288496.34999999998</v>
      </c>
      <c r="L26" s="136" cm="1">
        <f t="array" ref="L26">Ikäryhmähinnat[Ikä 7–12]*Ikärakenne[[#This Row],[7–12-vuotiaat]]</f>
        <v>2114961.36</v>
      </c>
      <c r="M26" s="136" cm="1">
        <f t="array" ref="M26">Ikäryhmähinnat[Ikä 13–15]*Ikärakenne[[#This Row],[13–15-vuotiaat]]</f>
        <v>2253919.2000000002</v>
      </c>
      <c r="N26" s="136" cm="1">
        <f t="array" ref="N26">Ikäryhmähinnat[Ikä 16+]*Ikärakenne[[#This Row],[16 vuotta täyttäneet]]</f>
        <v>281569.35000000003</v>
      </c>
      <c r="O26" s="136" cm="1">
        <f t="array" ref="O26">Ikäryhmähinnat[Ikä 18-64]*Ikärakenne[[#This Row],[18–64-vuotiaat]]</f>
        <v>194042.72999999998</v>
      </c>
      <c r="P26" s="178">
        <f>SUM(Ikärakenne[[#This Row],[Ikä 0–5]:[Ikä 18-64]])</f>
        <v>6611176.9499999993</v>
      </c>
      <c r="R26" s="92"/>
      <c r="S26" s="93"/>
      <c r="T26" s="93"/>
      <c r="U26" s="93"/>
      <c r="V26" s="93"/>
      <c r="W26" s="93"/>
      <c r="X26" s="93"/>
      <c r="Y26" s="93"/>
      <c r="Z26" s="93"/>
      <c r="AA26" s="93"/>
      <c r="AB26" s="94"/>
      <c r="AC26" s="77"/>
      <c r="AD26" s="77"/>
    </row>
    <row r="27" spans="1:31" x14ac:dyDescent="0.25">
      <c r="A27" s="127">
        <v>78</v>
      </c>
      <c r="B27" s="124" t="s">
        <v>32</v>
      </c>
      <c r="C27" s="38">
        <f>SUM(Ikärakenne[[#This Row],[0–5-vuotiaat]:[16 vuotta täyttäneet]])</f>
        <v>7620</v>
      </c>
      <c r="D27" s="41">
        <v>220</v>
      </c>
      <c r="E27" s="41">
        <v>43</v>
      </c>
      <c r="F27" s="41">
        <v>350</v>
      </c>
      <c r="G27" s="41">
        <v>235</v>
      </c>
      <c r="H27" s="41">
        <v>6772</v>
      </c>
      <c r="I27" s="41">
        <v>3881</v>
      </c>
      <c r="J27" s="136" cm="1">
        <f t="array" ref="J27">Ikäryhmähinnat[Ikä 0–5]*Ikärakenne[[#This Row],[0–5-vuotiaat]]</f>
        <v>2058236.4000000001</v>
      </c>
      <c r="K27" s="136" cm="1">
        <f t="array" ref="K27">Ikäryhmähinnat[Ikä 6]*Ikärakenne[[#This Row],[6 vuotiaat]]</f>
        <v>427770.45</v>
      </c>
      <c r="L27" s="136" cm="1">
        <f t="array" ref="L27">Ikäryhmähinnat[Ikä 7–12]*Ikärakenne[[#This Row],[7–12-vuotiaat]]</f>
        <v>2984824.5</v>
      </c>
      <c r="M27" s="136" cm="1">
        <f t="array" ref="M27">Ikäryhmähinnat[Ikä 13–15]*Ikärakenne[[#This Row],[13–15-vuotiaat]]</f>
        <v>3395327</v>
      </c>
      <c r="N27" s="136" cm="1">
        <f t="array" ref="N27">Ikäryhmähinnat[Ikä 16+]*Ikärakenne[[#This Row],[16 vuotta täyttäneet]]</f>
        <v>495913.56000000006</v>
      </c>
      <c r="O27" s="136" cm="1">
        <f t="array" ref="O27">Ikäryhmähinnat[Ikä 18-64]*Ikärakenne[[#This Row],[18–64-vuotiaat]]</f>
        <v>348164.50999999995</v>
      </c>
      <c r="P27" s="178">
        <f>SUM(Ikärakenne[[#This Row],[Ikä 0–5]:[Ikä 18-64]])</f>
        <v>9710236.4199999999</v>
      </c>
      <c r="S27" s="95"/>
      <c r="T27" s="95"/>
      <c r="U27" s="95"/>
      <c r="V27" s="95"/>
      <c r="W27" s="95"/>
      <c r="X27" s="95"/>
      <c r="Y27" s="95"/>
      <c r="Z27" s="95"/>
      <c r="AA27" s="95"/>
    </row>
    <row r="28" spans="1:31" x14ac:dyDescent="0.25">
      <c r="A28" s="127">
        <v>79</v>
      </c>
      <c r="B28" s="124" t="s">
        <v>33</v>
      </c>
      <c r="C28" s="38">
        <f>SUM(Ikärakenne[[#This Row],[0–5-vuotiaat]:[16 vuotta täyttäneet]])</f>
        <v>6565</v>
      </c>
      <c r="D28" s="41">
        <v>260</v>
      </c>
      <c r="E28" s="41">
        <v>50</v>
      </c>
      <c r="F28" s="41">
        <v>381</v>
      </c>
      <c r="G28" s="41">
        <v>213</v>
      </c>
      <c r="H28" s="41">
        <v>5661</v>
      </c>
      <c r="I28" s="41">
        <v>3309</v>
      </c>
      <c r="J28" s="136" cm="1">
        <f t="array" ref="J28">Ikäryhmähinnat[Ikä 0–5]*Ikärakenne[[#This Row],[0–5-vuotiaat]]</f>
        <v>2432461.2000000002</v>
      </c>
      <c r="K28" s="136" cm="1">
        <f t="array" ref="K28">Ikäryhmähinnat[Ikä 6]*Ikärakenne[[#This Row],[6 vuotiaat]]</f>
        <v>497407.5</v>
      </c>
      <c r="L28" s="136" cm="1">
        <f t="array" ref="L28">Ikäryhmähinnat[Ikä 7–12]*Ikärakenne[[#This Row],[7–12-vuotiaat]]</f>
        <v>3249194.67</v>
      </c>
      <c r="M28" s="136" cm="1">
        <f t="array" ref="M28">Ikäryhmähinnat[Ikä 13–15]*Ikärakenne[[#This Row],[13–15-vuotiaat]]</f>
        <v>3077466.6</v>
      </c>
      <c r="N28" s="136" cm="1">
        <f t="array" ref="N28">Ikäryhmähinnat[Ikä 16+]*Ikärakenne[[#This Row],[16 vuotta täyttäneet]]</f>
        <v>414555.03</v>
      </c>
      <c r="O28" s="136" cm="1">
        <f t="array" ref="O28">Ikäryhmähinnat[Ikä 18-64]*Ikärakenne[[#This Row],[18–64-vuotiaat]]</f>
        <v>296850.38999999996</v>
      </c>
      <c r="P28" s="178">
        <f>SUM(Ikärakenne[[#This Row],[Ikä 0–5]:[Ikä 18-64]])</f>
        <v>9967935.3900000006</v>
      </c>
      <c r="S28" s="96"/>
      <c r="T28" s="96"/>
      <c r="U28" s="43"/>
      <c r="V28" s="43"/>
      <c r="W28" s="43"/>
      <c r="X28" s="43"/>
      <c r="Y28" s="43"/>
      <c r="Z28" s="43"/>
      <c r="AA28" s="43"/>
      <c r="AB28" s="43"/>
    </row>
    <row r="29" spans="1:31" x14ac:dyDescent="0.25">
      <c r="A29" s="127">
        <v>81</v>
      </c>
      <c r="B29" s="124" t="s">
        <v>34</v>
      </c>
      <c r="C29" s="38">
        <f>SUM(Ikärakenne[[#This Row],[0–5-vuotiaat]:[16 vuotta täyttäneet]])</f>
        <v>2401</v>
      </c>
      <c r="D29" s="41">
        <v>78</v>
      </c>
      <c r="E29" s="41">
        <v>13</v>
      </c>
      <c r="F29" s="41">
        <v>98</v>
      </c>
      <c r="G29" s="41">
        <v>49</v>
      </c>
      <c r="H29" s="41">
        <v>2163</v>
      </c>
      <c r="I29" s="41">
        <v>1051</v>
      </c>
      <c r="J29" s="136" cm="1">
        <f t="array" ref="J29">Ikäryhmähinnat[Ikä 0–5]*Ikärakenne[[#This Row],[0–5-vuotiaat]]</f>
        <v>729738.3600000001</v>
      </c>
      <c r="K29" s="136" cm="1">
        <f t="array" ref="K29">Ikäryhmähinnat[Ikä 6]*Ikärakenne[[#This Row],[6 vuotiaat]]</f>
        <v>129325.95</v>
      </c>
      <c r="L29" s="136" cm="1">
        <f t="array" ref="L29">Ikäryhmähinnat[Ikä 7–12]*Ikärakenne[[#This Row],[7–12-vuotiaat]]</f>
        <v>835750.86</v>
      </c>
      <c r="M29" s="136" cm="1">
        <f t="array" ref="M29">Ikäryhmähinnat[Ikä 13–15]*Ikärakenne[[#This Row],[13–15-vuotiaat]]</f>
        <v>707961.8</v>
      </c>
      <c r="N29" s="136" cm="1">
        <f t="array" ref="N29">Ikäryhmähinnat[Ikä 16+]*Ikärakenne[[#This Row],[16 vuotta täyttäneet]]</f>
        <v>158396.49000000002</v>
      </c>
      <c r="O29" s="136" cm="1">
        <f t="array" ref="O29">Ikäryhmähinnat[Ikä 18-64]*Ikärakenne[[#This Row],[18–64-vuotiaat]]</f>
        <v>94285.209999999992</v>
      </c>
      <c r="P29" s="178">
        <f>SUM(Ikärakenne[[#This Row],[Ikä 0–5]:[Ikä 18-64]])</f>
        <v>2655458.67</v>
      </c>
      <c r="S29" s="64"/>
      <c r="T29" s="64"/>
      <c r="U29" s="64"/>
      <c r="V29" s="64"/>
      <c r="W29" s="64"/>
      <c r="X29" s="64"/>
      <c r="Y29" s="64"/>
      <c r="Z29" s="64"/>
      <c r="AA29" s="64"/>
      <c r="AB29" s="64"/>
      <c r="AC29" s="97"/>
    </row>
    <row r="30" spans="1:31" x14ac:dyDescent="0.25">
      <c r="A30" s="127">
        <v>82</v>
      </c>
      <c r="B30" s="124" t="s">
        <v>35</v>
      </c>
      <c r="C30" s="38">
        <f>SUM(Ikärakenne[[#This Row],[0–5-vuotiaat]:[16 vuotta täyttäneet]])</f>
        <v>9346</v>
      </c>
      <c r="D30" s="41">
        <v>451</v>
      </c>
      <c r="E30" s="41">
        <v>85</v>
      </c>
      <c r="F30" s="41">
        <v>646</v>
      </c>
      <c r="G30" s="41">
        <v>385</v>
      </c>
      <c r="H30" s="41">
        <v>7779</v>
      </c>
      <c r="I30" s="41">
        <v>5122</v>
      </c>
      <c r="J30" s="136" cm="1">
        <f t="array" ref="J30">Ikäryhmähinnat[Ikä 0–5]*Ikärakenne[[#This Row],[0–5-vuotiaat]]</f>
        <v>4219384.62</v>
      </c>
      <c r="K30" s="136" cm="1">
        <f t="array" ref="K30">Ikäryhmähinnat[Ikä 6]*Ikärakenne[[#This Row],[6 vuotiaat]]</f>
        <v>845592.75</v>
      </c>
      <c r="L30" s="136" cm="1">
        <f t="array" ref="L30">Ikäryhmähinnat[Ikä 7–12]*Ikärakenne[[#This Row],[7–12-vuotiaat]]</f>
        <v>5509133.2199999997</v>
      </c>
      <c r="M30" s="136" cm="1">
        <f t="array" ref="M30">Ikäryhmähinnat[Ikä 13–15]*Ikärakenne[[#This Row],[13–15-vuotiaat]]</f>
        <v>5562557</v>
      </c>
      <c r="N30" s="136" cm="1">
        <f t="array" ref="N30">Ikäryhmähinnat[Ikä 16+]*Ikärakenne[[#This Row],[16 vuotta täyttäneet]]</f>
        <v>569656.17000000004</v>
      </c>
      <c r="O30" s="136" cm="1">
        <f t="array" ref="O30">Ikäryhmähinnat[Ikä 18-64]*Ikärakenne[[#This Row],[18–64-vuotiaat]]</f>
        <v>459494.62</v>
      </c>
      <c r="P30" s="178">
        <f>SUM(Ikärakenne[[#This Row],[Ikä 0–5]:[Ikä 18-64]])</f>
        <v>17165818.379999999</v>
      </c>
      <c r="S30" s="98"/>
      <c r="T30" s="98"/>
      <c r="U30" s="98"/>
      <c r="V30" s="98"/>
      <c r="W30" s="98"/>
      <c r="X30" s="98"/>
      <c r="Y30" s="98"/>
      <c r="Z30" s="98"/>
      <c r="AA30" s="98"/>
      <c r="AB30" s="43"/>
    </row>
    <row r="31" spans="1:31" x14ac:dyDescent="0.25">
      <c r="A31" s="127">
        <v>86</v>
      </c>
      <c r="B31" s="124" t="s">
        <v>36</v>
      </c>
      <c r="C31" s="38">
        <f>SUM(Ikärakenne[[#This Row],[0–5-vuotiaat]:[16 vuotta täyttäneet]])</f>
        <v>7862</v>
      </c>
      <c r="D31" s="41">
        <v>367</v>
      </c>
      <c r="E31" s="41">
        <v>68</v>
      </c>
      <c r="F31" s="41">
        <v>510</v>
      </c>
      <c r="G31" s="41">
        <v>314</v>
      </c>
      <c r="H31" s="41">
        <v>6603</v>
      </c>
      <c r="I31" s="41">
        <v>4363</v>
      </c>
      <c r="J31" s="136" cm="1">
        <f t="array" ref="J31">Ikäryhmähinnat[Ikä 0–5]*Ikärakenne[[#This Row],[0–5-vuotiaat]]</f>
        <v>3433512.5400000005</v>
      </c>
      <c r="K31" s="136" cm="1">
        <f t="array" ref="K31">Ikäryhmähinnat[Ikä 6]*Ikärakenne[[#This Row],[6 vuotiaat]]</f>
        <v>676474.2</v>
      </c>
      <c r="L31" s="136" cm="1">
        <f t="array" ref="L31">Ikäryhmähinnat[Ikä 7–12]*Ikärakenne[[#This Row],[7–12-vuotiaat]]</f>
        <v>4349315.7</v>
      </c>
      <c r="M31" s="136" cm="1">
        <f t="array" ref="M31">Ikäryhmähinnat[Ikä 13–15]*Ikärakenne[[#This Row],[13–15-vuotiaat]]</f>
        <v>4536734.8</v>
      </c>
      <c r="N31" s="136" cm="1">
        <f t="array" ref="N31">Ikäryhmähinnat[Ikä 16+]*Ikärakenne[[#This Row],[16 vuotta täyttäneet]]</f>
        <v>483537.69</v>
      </c>
      <c r="O31" s="136" cm="1">
        <f t="array" ref="O31">Ikäryhmähinnat[Ikä 18-64]*Ikärakenne[[#This Row],[18–64-vuotiaat]]</f>
        <v>391404.73</v>
      </c>
      <c r="P31" s="178">
        <f>SUM(Ikärakenne[[#This Row],[Ikä 0–5]:[Ikä 18-64]])</f>
        <v>13870979.660000002</v>
      </c>
      <c r="S31" s="43"/>
      <c r="T31" s="43"/>
      <c r="U31" s="79"/>
      <c r="V31" s="79"/>
      <c r="W31" s="79"/>
      <c r="X31" s="68"/>
      <c r="Y31" s="43"/>
      <c r="Z31" s="43"/>
      <c r="AA31" s="43"/>
      <c r="AB31" s="79"/>
      <c r="AC31" s="78"/>
    </row>
    <row r="32" spans="1:31" x14ac:dyDescent="0.25">
      <c r="A32" s="127">
        <v>90</v>
      </c>
      <c r="B32" s="124" t="s">
        <v>37</v>
      </c>
      <c r="C32" s="38">
        <f>SUM(Ikärakenne[[#This Row],[0–5-vuotiaat]:[16 vuotta täyttäneet]])</f>
        <v>2888</v>
      </c>
      <c r="D32" s="41">
        <v>62</v>
      </c>
      <c r="E32" s="41">
        <v>12</v>
      </c>
      <c r="F32" s="41">
        <v>108</v>
      </c>
      <c r="G32" s="41">
        <v>77</v>
      </c>
      <c r="H32" s="41">
        <v>2629</v>
      </c>
      <c r="I32" s="41">
        <v>1296</v>
      </c>
      <c r="J32" s="136" cm="1">
        <f t="array" ref="J32">Ikäryhmähinnat[Ikä 0–5]*Ikärakenne[[#This Row],[0–5-vuotiaat]]</f>
        <v>580048.44000000006</v>
      </c>
      <c r="K32" s="136" cm="1">
        <f t="array" ref="K32">Ikäryhmähinnat[Ikä 6]*Ikärakenne[[#This Row],[6 vuotiaat]]</f>
        <v>119377.79999999999</v>
      </c>
      <c r="L32" s="136" cm="1">
        <f t="array" ref="L32">Ikäryhmähinnat[Ikä 7–12]*Ikärakenne[[#This Row],[7–12-vuotiaat]]</f>
        <v>921031.55999999994</v>
      </c>
      <c r="M32" s="136" cm="1">
        <f t="array" ref="M32">Ikäryhmähinnat[Ikä 13–15]*Ikärakenne[[#This Row],[13–15-vuotiaat]]</f>
        <v>1112511.4000000001</v>
      </c>
      <c r="N32" s="136" cm="1">
        <f t="array" ref="N32">Ikäryhmähinnat[Ikä 16+]*Ikärakenne[[#This Row],[16 vuotta täyttäneet]]</f>
        <v>192521.67</v>
      </c>
      <c r="O32" s="136" cm="1">
        <f t="array" ref="O32">Ikäryhmähinnat[Ikä 18-64]*Ikärakenne[[#This Row],[18–64-vuotiaat]]</f>
        <v>116264.15999999999</v>
      </c>
      <c r="P32" s="178">
        <f>SUM(Ikärakenne[[#This Row],[Ikä 0–5]:[Ikä 18-64]])</f>
        <v>3041755.0300000003</v>
      </c>
      <c r="S32" s="43"/>
      <c r="T32" s="99"/>
      <c r="U32" s="43"/>
      <c r="V32" s="43"/>
      <c r="W32" s="43"/>
      <c r="X32" s="43"/>
      <c r="Y32" s="43"/>
      <c r="Z32" s="43"/>
      <c r="AA32" s="43"/>
      <c r="AB32" s="43"/>
    </row>
    <row r="33" spans="1:30" x14ac:dyDescent="0.25">
      <c r="A33" s="127">
        <v>91</v>
      </c>
      <c r="B33" s="124" t="s">
        <v>38</v>
      </c>
      <c r="C33" s="38">
        <f>SUM(Ikärakenne[[#This Row],[0–5-vuotiaat]:[16 vuotta täyttäneet]])</f>
        <v>694392</v>
      </c>
      <c r="D33" s="41">
        <v>37770</v>
      </c>
      <c r="E33" s="41">
        <v>6022</v>
      </c>
      <c r="F33" s="41">
        <v>39490</v>
      </c>
      <c r="G33" s="41">
        <v>20208</v>
      </c>
      <c r="H33" s="41">
        <v>590902</v>
      </c>
      <c r="I33" s="41">
        <v>454711</v>
      </c>
      <c r="J33" s="136" cm="1">
        <f t="array" ref="J33">Ikäryhmähinnat[Ikä 0–5]*Ikärakenne[[#This Row],[0–5-vuotiaat]]</f>
        <v>353361767.40000004</v>
      </c>
      <c r="K33" s="136" cm="1">
        <f t="array" ref="K33">Ikäryhmähinnat[Ikä 6]*Ikärakenne[[#This Row],[6 vuotiaat]]</f>
        <v>59907759.299999997</v>
      </c>
      <c r="L33" s="136" cm="1">
        <f t="array" ref="L33">Ikäryhmähinnat[Ikä 7–12]*Ikärakenne[[#This Row],[7–12-vuotiaat]]</f>
        <v>336773484.30000001</v>
      </c>
      <c r="M33" s="136" cm="1">
        <f t="array" ref="M33">Ikäryhmähinnat[Ikä 13–15]*Ikärakenne[[#This Row],[13–15-vuotiaat]]</f>
        <v>291969225.60000002</v>
      </c>
      <c r="N33" s="136" cm="1">
        <f t="array" ref="N33">Ikäryhmähinnat[Ikä 16+]*Ikärakenne[[#This Row],[16 vuotta täyttäneet]]</f>
        <v>43271753.460000001</v>
      </c>
      <c r="O33" s="136" cm="1">
        <f t="array" ref="O33">Ikäryhmähinnat[Ikä 18-64]*Ikärakenne[[#This Row],[18–64-vuotiaat]]</f>
        <v>40792123.809999995</v>
      </c>
      <c r="P33" s="178">
        <f>SUM(Ikärakenne[[#This Row],[Ikä 0–5]:[Ikä 18-64]])</f>
        <v>1126076113.8699999</v>
      </c>
      <c r="S33" s="77"/>
      <c r="T33" s="77"/>
      <c r="U33" s="77"/>
      <c r="V33" s="77"/>
      <c r="W33" s="77"/>
      <c r="X33" s="77"/>
      <c r="Y33" s="77"/>
      <c r="Z33" s="77"/>
      <c r="AA33" s="77"/>
      <c r="AB33" s="77"/>
      <c r="AC33" s="77"/>
    </row>
    <row r="34" spans="1:30" x14ac:dyDescent="0.25">
      <c r="A34" s="127">
        <v>92</v>
      </c>
      <c r="B34" s="124" t="s">
        <v>39</v>
      </c>
      <c r="C34" s="38">
        <f>SUM(Ikärakenne[[#This Row],[0–5-vuotiaat]:[16 vuotta täyttäneet]])</f>
        <v>252956</v>
      </c>
      <c r="D34" s="41">
        <v>15353</v>
      </c>
      <c r="E34" s="41">
        <v>2549</v>
      </c>
      <c r="F34" s="41">
        <v>16828</v>
      </c>
      <c r="G34" s="41">
        <v>8829</v>
      </c>
      <c r="H34" s="41">
        <v>209397</v>
      </c>
      <c r="I34" s="41">
        <v>162906</v>
      </c>
      <c r="J34" s="136" cm="1">
        <f t="array" ref="J34">Ikäryhmähinnat[Ikä 0–5]*Ikärakenne[[#This Row],[0–5-vuotiaat]]</f>
        <v>143636833.86000001</v>
      </c>
      <c r="K34" s="136" cm="1">
        <f t="array" ref="K34">Ikäryhmähinnat[Ikä 6]*Ikärakenne[[#This Row],[6 vuotiaat]]</f>
        <v>25357834.349999998</v>
      </c>
      <c r="L34" s="136" cm="1">
        <f t="array" ref="L34">Ikäryhmähinnat[Ikä 7–12]*Ikärakenne[[#This Row],[7–12-vuotiaat]]</f>
        <v>143510361.96000001</v>
      </c>
      <c r="M34" s="136" cm="1">
        <f t="array" ref="M34">Ikäryhmähinnat[Ikä 13–15]*Ikärakenne[[#This Row],[13–15-vuotiaat]]</f>
        <v>127563157.80000001</v>
      </c>
      <c r="N34" s="136" cm="1">
        <f t="array" ref="N34">Ikäryhmähinnat[Ikä 16+]*Ikärakenne[[#This Row],[16 vuotta täyttäneet]]</f>
        <v>15334142.310000001</v>
      </c>
      <c r="O34" s="136" cm="1">
        <f t="array" ref="O34">Ikäryhmähinnat[Ikä 18-64]*Ikärakenne[[#This Row],[18–64-vuotiaat]]</f>
        <v>14614297.26</v>
      </c>
      <c r="P34" s="178">
        <f>SUM(Ikärakenne[[#This Row],[Ikä 0–5]:[Ikä 18-64]])</f>
        <v>470016627.54000002</v>
      </c>
      <c r="S34" s="77"/>
      <c r="T34" s="77"/>
      <c r="U34" s="77"/>
      <c r="V34" s="77"/>
      <c r="W34" s="77"/>
      <c r="X34" s="77"/>
      <c r="Y34" s="77"/>
      <c r="Z34" s="77"/>
      <c r="AA34" s="77"/>
      <c r="AB34" s="77"/>
      <c r="AC34" s="77"/>
      <c r="AD34" s="100"/>
    </row>
    <row r="35" spans="1:30" x14ac:dyDescent="0.25">
      <c r="A35" s="127">
        <v>97</v>
      </c>
      <c r="B35" s="124" t="s">
        <v>40</v>
      </c>
      <c r="C35" s="38">
        <f>SUM(Ikärakenne[[#This Row],[0–5-vuotiaat]:[16 vuotta täyttäneet]])</f>
        <v>2023</v>
      </c>
      <c r="D35" s="41">
        <v>70</v>
      </c>
      <c r="E35" s="41">
        <v>9</v>
      </c>
      <c r="F35" s="41">
        <v>87</v>
      </c>
      <c r="G35" s="41">
        <v>47</v>
      </c>
      <c r="H35" s="41">
        <v>1810</v>
      </c>
      <c r="I35" s="41">
        <v>935</v>
      </c>
      <c r="J35" s="136" cm="1">
        <f t="array" ref="J35">Ikäryhmähinnat[Ikä 0–5]*Ikärakenne[[#This Row],[0–5-vuotiaat]]</f>
        <v>654893.4</v>
      </c>
      <c r="K35" s="136" cm="1">
        <f t="array" ref="K35">Ikäryhmähinnat[Ikä 6]*Ikärakenne[[#This Row],[6 vuotiaat]]</f>
        <v>89533.349999999991</v>
      </c>
      <c r="L35" s="136" cm="1">
        <f t="array" ref="L35">Ikäryhmähinnat[Ikä 7–12]*Ikärakenne[[#This Row],[7–12-vuotiaat]]</f>
        <v>741942.09</v>
      </c>
      <c r="M35" s="136" cm="1">
        <f t="array" ref="M35">Ikäryhmähinnat[Ikä 13–15]*Ikärakenne[[#This Row],[13–15-vuotiaat]]</f>
        <v>679065.4</v>
      </c>
      <c r="N35" s="136" cm="1">
        <f t="array" ref="N35">Ikäryhmähinnat[Ikä 16+]*Ikärakenne[[#This Row],[16 vuotta täyttäneet]]</f>
        <v>132546.30000000002</v>
      </c>
      <c r="O35" s="136" cm="1">
        <f t="array" ref="O35">Ikäryhmähinnat[Ikä 18-64]*Ikärakenne[[#This Row],[18–64-vuotiaat]]</f>
        <v>83878.849999999991</v>
      </c>
      <c r="P35" s="178">
        <f>SUM(Ikärakenne[[#This Row],[Ikä 0–5]:[Ikä 18-64]])</f>
        <v>2381859.3899999997</v>
      </c>
      <c r="S35" s="63"/>
      <c r="T35" s="63"/>
      <c r="U35" s="63"/>
      <c r="V35" s="63"/>
      <c r="W35" s="63"/>
      <c r="X35" s="63"/>
      <c r="Y35" s="63"/>
      <c r="Z35" s="63"/>
      <c r="AA35" s="63"/>
    </row>
    <row r="36" spans="1:30" x14ac:dyDescent="0.25">
      <c r="A36" s="127">
        <v>98</v>
      </c>
      <c r="B36" s="124" t="s">
        <v>41</v>
      </c>
      <c r="C36" s="38">
        <f>SUM(Ikärakenne[[#This Row],[0–5-vuotiaat]:[16 vuotta täyttäneet]])</f>
        <v>22775</v>
      </c>
      <c r="D36" s="41">
        <v>1143</v>
      </c>
      <c r="E36" s="41">
        <v>199</v>
      </c>
      <c r="F36" s="41">
        <v>1560</v>
      </c>
      <c r="G36" s="41">
        <v>925</v>
      </c>
      <c r="H36" s="41">
        <v>18948</v>
      </c>
      <c r="I36" s="41">
        <v>12051</v>
      </c>
      <c r="J36" s="136" cm="1">
        <f t="array" ref="J36">Ikäryhmähinnat[Ikä 0–5]*Ikärakenne[[#This Row],[0–5-vuotiaat]]</f>
        <v>10693473.66</v>
      </c>
      <c r="K36" s="136" cm="1">
        <f t="array" ref="K36">Ikäryhmähinnat[Ikä 6]*Ikärakenne[[#This Row],[6 vuotiaat]]</f>
        <v>1979681.8499999999</v>
      </c>
      <c r="L36" s="136" cm="1">
        <f t="array" ref="L36">Ikäryhmähinnat[Ikä 7–12]*Ikärakenne[[#This Row],[7–12-vuotiaat]]</f>
        <v>13303789.199999999</v>
      </c>
      <c r="M36" s="136" cm="1">
        <f t="array" ref="M36">Ikäryhmähinnat[Ikä 13–15]*Ikärakenne[[#This Row],[13–15-vuotiaat]]</f>
        <v>13364585</v>
      </c>
      <c r="N36" s="136" cm="1">
        <f t="array" ref="N36">Ikäryhmähinnat[Ikä 16+]*Ikärakenne[[#This Row],[16 vuotta täyttäneet]]</f>
        <v>1387562.04</v>
      </c>
      <c r="O36" s="136" cm="1">
        <f t="array" ref="O36">Ikäryhmähinnat[Ikä 18-64]*Ikärakenne[[#This Row],[18–64-vuotiaat]]</f>
        <v>1081095.21</v>
      </c>
      <c r="P36" s="178">
        <f>SUM(Ikärakenne[[#This Row],[Ikä 0–5]:[Ikä 18-64]])</f>
        <v>41810186.960000001</v>
      </c>
      <c r="S36" s="101"/>
      <c r="T36" s="101"/>
      <c r="U36" s="101"/>
      <c r="V36" s="101"/>
      <c r="W36" s="101"/>
      <c r="X36" s="101"/>
      <c r="Y36" s="101"/>
      <c r="Z36" s="101"/>
      <c r="AA36" s="101"/>
      <c r="AB36" s="68"/>
    </row>
    <row r="37" spans="1:30" x14ac:dyDescent="0.25">
      <c r="A37" s="127">
        <v>102</v>
      </c>
      <c r="B37" s="124" t="s">
        <v>42</v>
      </c>
      <c r="C37" s="38">
        <f>SUM(Ikärakenne[[#This Row],[0–5-vuotiaat]:[16 vuotta täyttäneet]])</f>
        <v>9546</v>
      </c>
      <c r="D37" s="41">
        <v>388</v>
      </c>
      <c r="E37" s="41">
        <v>77</v>
      </c>
      <c r="F37" s="41">
        <v>539</v>
      </c>
      <c r="G37" s="41">
        <v>321</v>
      </c>
      <c r="H37" s="41">
        <v>8221</v>
      </c>
      <c r="I37" s="41">
        <v>4958</v>
      </c>
      <c r="J37" s="136" cm="1">
        <f t="array" ref="J37">Ikäryhmähinnat[Ikä 0–5]*Ikärakenne[[#This Row],[0–5-vuotiaat]]</f>
        <v>3629980.5600000005</v>
      </c>
      <c r="K37" s="136" cm="1">
        <f t="array" ref="K37">Ikäryhmähinnat[Ikä 6]*Ikärakenne[[#This Row],[6 vuotiaat]]</f>
        <v>766007.54999999993</v>
      </c>
      <c r="L37" s="136" cm="1">
        <f t="array" ref="L37">Ikäryhmähinnat[Ikä 7–12]*Ikärakenne[[#This Row],[7–12-vuotiaat]]</f>
        <v>4596629.7299999995</v>
      </c>
      <c r="M37" s="136" cm="1">
        <f t="array" ref="M37">Ikäryhmähinnat[Ikä 13–15]*Ikärakenne[[#This Row],[13–15-vuotiaat]]</f>
        <v>4637872.2</v>
      </c>
      <c r="N37" s="136" cm="1">
        <f t="array" ref="N37">Ikäryhmähinnat[Ikä 16+]*Ikärakenne[[#This Row],[16 vuotta täyttäneet]]</f>
        <v>602023.83000000007</v>
      </c>
      <c r="O37" s="136" cm="1">
        <f t="array" ref="O37">Ikäryhmähinnat[Ikä 18-64]*Ikärakenne[[#This Row],[18–64-vuotiaat]]</f>
        <v>444782.18</v>
      </c>
      <c r="P37" s="178">
        <f>SUM(Ikärakenne[[#This Row],[Ikä 0–5]:[Ikä 18-64]])</f>
        <v>14677296.049999999</v>
      </c>
    </row>
    <row r="38" spans="1:30" x14ac:dyDescent="0.25">
      <c r="A38" s="127">
        <v>103</v>
      </c>
      <c r="B38" s="124" t="s">
        <v>43</v>
      </c>
      <c r="C38" s="38">
        <f>SUM(Ikärakenne[[#This Row],[0–5-vuotiaat]:[16 vuotta täyttäneet]])</f>
        <v>2074</v>
      </c>
      <c r="D38" s="41">
        <v>86</v>
      </c>
      <c r="E38" s="41">
        <v>15</v>
      </c>
      <c r="F38" s="41">
        <v>91</v>
      </c>
      <c r="G38" s="41">
        <v>64</v>
      </c>
      <c r="H38" s="41">
        <v>1818</v>
      </c>
      <c r="I38" s="41">
        <v>1075</v>
      </c>
      <c r="J38" s="136" cm="1">
        <f t="array" ref="J38">Ikäryhmähinnat[Ikä 0–5]*Ikärakenne[[#This Row],[0–5-vuotiaat]]</f>
        <v>804583.32000000007</v>
      </c>
      <c r="K38" s="136" cm="1">
        <f t="array" ref="K38">Ikäryhmähinnat[Ikä 6]*Ikärakenne[[#This Row],[6 vuotiaat]]</f>
        <v>149222.25</v>
      </c>
      <c r="L38" s="136" cm="1">
        <f t="array" ref="L38">Ikäryhmähinnat[Ikä 7–12]*Ikärakenne[[#This Row],[7–12-vuotiaat]]</f>
        <v>776054.37</v>
      </c>
      <c r="M38" s="136" cm="1">
        <f t="array" ref="M38">Ikäryhmähinnat[Ikä 13–15]*Ikärakenne[[#This Row],[13–15-vuotiaat]]</f>
        <v>924684.80000000005</v>
      </c>
      <c r="N38" s="136" cm="1">
        <f t="array" ref="N38">Ikäryhmähinnat[Ikä 16+]*Ikärakenne[[#This Row],[16 vuotta täyttäneet]]</f>
        <v>133132.14000000001</v>
      </c>
      <c r="O38" s="136" cm="1">
        <f t="array" ref="O38">Ikäryhmähinnat[Ikä 18-64]*Ikärakenne[[#This Row],[18–64-vuotiaat]]</f>
        <v>96438.25</v>
      </c>
      <c r="P38" s="178">
        <f>SUM(Ikärakenne[[#This Row],[Ikä 0–5]:[Ikä 18-64]])</f>
        <v>2884115.1300000004</v>
      </c>
    </row>
    <row r="39" spans="1:30" x14ac:dyDescent="0.25">
      <c r="A39" s="127">
        <v>105</v>
      </c>
      <c r="B39" s="124" t="s">
        <v>44</v>
      </c>
      <c r="C39" s="38">
        <f>SUM(Ikärakenne[[#This Row],[0–5-vuotiaat]:[16 vuotta täyttäneet]])</f>
        <v>1984</v>
      </c>
      <c r="D39" s="41">
        <v>64</v>
      </c>
      <c r="E39" s="41">
        <v>8</v>
      </c>
      <c r="F39" s="41">
        <v>77</v>
      </c>
      <c r="G39" s="41">
        <v>33</v>
      </c>
      <c r="H39" s="41">
        <v>1802</v>
      </c>
      <c r="I39" s="41">
        <v>839</v>
      </c>
      <c r="J39" s="136" cm="1">
        <f t="array" ref="J39">Ikäryhmähinnat[Ikä 0–5]*Ikärakenne[[#This Row],[0–5-vuotiaat]]</f>
        <v>598759.68000000005</v>
      </c>
      <c r="K39" s="136" cm="1">
        <f t="array" ref="K39">Ikäryhmähinnat[Ikä 6]*Ikärakenne[[#This Row],[6 vuotiaat]]</f>
        <v>79585.2</v>
      </c>
      <c r="L39" s="136" cm="1">
        <f t="array" ref="L39">Ikäryhmähinnat[Ikä 7–12]*Ikärakenne[[#This Row],[7–12-vuotiaat]]</f>
        <v>656661.39</v>
      </c>
      <c r="M39" s="136" cm="1">
        <f t="array" ref="M39">Ikäryhmähinnat[Ikä 13–15]*Ikärakenne[[#This Row],[13–15-vuotiaat]]</f>
        <v>476790.60000000003</v>
      </c>
      <c r="N39" s="136" cm="1">
        <f t="array" ref="N39">Ikäryhmähinnat[Ikä 16+]*Ikärakenne[[#This Row],[16 vuotta täyttäneet]]</f>
        <v>131960.46000000002</v>
      </c>
      <c r="O39" s="136" cm="1">
        <f t="array" ref="O39">Ikäryhmähinnat[Ikä 18-64]*Ikärakenne[[#This Row],[18–64-vuotiaat]]</f>
        <v>75266.689999999988</v>
      </c>
      <c r="P39" s="178">
        <f>SUM(Ikärakenne[[#This Row],[Ikä 0–5]:[Ikä 18-64]])</f>
        <v>2019024.02</v>
      </c>
    </row>
    <row r="40" spans="1:30" x14ac:dyDescent="0.25">
      <c r="A40" s="127">
        <v>106</v>
      </c>
      <c r="B40" s="124" t="s">
        <v>45</v>
      </c>
      <c r="C40" s="38">
        <f>SUM(Ikärakenne[[#This Row],[0–5-vuotiaat]:[16 vuotta täyttäneet]])</f>
        <v>47015</v>
      </c>
      <c r="D40" s="41">
        <v>2184</v>
      </c>
      <c r="E40" s="41">
        <v>385</v>
      </c>
      <c r="F40" s="41">
        <v>2836</v>
      </c>
      <c r="G40" s="41">
        <v>1583</v>
      </c>
      <c r="H40" s="41">
        <v>40027</v>
      </c>
      <c r="I40" s="41">
        <v>27148</v>
      </c>
      <c r="J40" s="136" cm="1">
        <f t="array" ref="J40">Ikäryhmähinnat[Ikä 0–5]*Ikärakenne[[#This Row],[0–5-vuotiaat]]</f>
        <v>20432674.080000002</v>
      </c>
      <c r="K40" s="136" cm="1">
        <f t="array" ref="K40">Ikäryhmähinnat[Ikä 6]*Ikärakenne[[#This Row],[6 vuotiaat]]</f>
        <v>3830037.75</v>
      </c>
      <c r="L40" s="136" cm="1">
        <f t="array" ref="L40">Ikäryhmähinnat[Ikä 7–12]*Ikärakenne[[#This Row],[7–12-vuotiaat]]</f>
        <v>24185606.52</v>
      </c>
      <c r="M40" s="136" cm="1">
        <f t="array" ref="M40">Ikäryhmähinnat[Ikä 13–15]*Ikärakenne[[#This Row],[13–15-vuotiaat]]</f>
        <v>22871500.600000001</v>
      </c>
      <c r="N40" s="136" cm="1">
        <f t="array" ref="N40">Ikäryhmähinnat[Ikä 16+]*Ikärakenne[[#This Row],[16 vuotta täyttäneet]]</f>
        <v>2931177.21</v>
      </c>
      <c r="O40" s="136" cm="1">
        <f t="array" ref="O40">Ikäryhmähinnat[Ikä 18-64]*Ikärakenne[[#This Row],[18–64-vuotiaat]]</f>
        <v>2435447.0799999996</v>
      </c>
      <c r="P40" s="178">
        <f>SUM(Ikärakenne[[#This Row],[Ikä 0–5]:[Ikä 18-64]])</f>
        <v>76686443.239999995</v>
      </c>
    </row>
    <row r="41" spans="1:30" x14ac:dyDescent="0.25">
      <c r="A41" s="127">
        <v>108</v>
      </c>
      <c r="B41" s="124" t="s">
        <v>46</v>
      </c>
      <c r="C41" s="38">
        <f>SUM(Ikärakenne[[#This Row],[0–5-vuotiaat]:[16 vuotta täyttäneet]])</f>
        <v>10249</v>
      </c>
      <c r="D41" s="41">
        <v>503</v>
      </c>
      <c r="E41" s="41">
        <v>114</v>
      </c>
      <c r="F41" s="41">
        <v>732</v>
      </c>
      <c r="G41" s="41">
        <v>390</v>
      </c>
      <c r="H41" s="41">
        <v>8510</v>
      </c>
      <c r="I41" s="41">
        <v>5514</v>
      </c>
      <c r="J41" s="136" cm="1">
        <f t="array" ref="J41">Ikäryhmähinnat[Ikä 0–5]*Ikärakenne[[#This Row],[0–5-vuotiaat]]</f>
        <v>4705876.8600000003</v>
      </c>
      <c r="K41" s="136" cm="1">
        <f t="array" ref="K41">Ikäryhmähinnat[Ikä 6]*Ikärakenne[[#This Row],[6 vuotiaat]]</f>
        <v>1134089.0999999999</v>
      </c>
      <c r="L41" s="136" cm="1">
        <f t="array" ref="L41">Ikäryhmähinnat[Ikä 7–12]*Ikärakenne[[#This Row],[7–12-vuotiaat]]</f>
        <v>6242547.2400000002</v>
      </c>
      <c r="M41" s="136" cm="1">
        <f t="array" ref="M41">Ikäryhmähinnat[Ikä 13–15]*Ikärakenne[[#This Row],[13–15-vuotiaat]]</f>
        <v>5634798</v>
      </c>
      <c r="N41" s="136" cm="1">
        <f t="array" ref="N41">Ikäryhmähinnat[Ikä 16+]*Ikärakenne[[#This Row],[16 vuotta täyttäneet]]</f>
        <v>623187.30000000005</v>
      </c>
      <c r="O41" s="136" cm="1">
        <f t="array" ref="O41">Ikäryhmähinnat[Ikä 18-64]*Ikärakenne[[#This Row],[18–64-vuotiaat]]</f>
        <v>494660.93999999994</v>
      </c>
      <c r="P41" s="178">
        <f>SUM(Ikärakenne[[#This Row],[Ikä 0–5]:[Ikä 18-64]])</f>
        <v>18835159.440000001</v>
      </c>
    </row>
    <row r="42" spans="1:30" x14ac:dyDescent="0.25">
      <c r="A42" s="127">
        <v>109</v>
      </c>
      <c r="B42" s="124" t="s">
        <v>47</v>
      </c>
      <c r="C42" s="38">
        <f>SUM(Ikärakenne[[#This Row],[0–5-vuotiaat]:[16 vuotta täyttäneet]])</f>
        <v>68614</v>
      </c>
      <c r="D42" s="41">
        <v>3051</v>
      </c>
      <c r="E42" s="41">
        <v>573</v>
      </c>
      <c r="F42" s="41">
        <v>4004</v>
      </c>
      <c r="G42" s="41">
        <v>2216</v>
      </c>
      <c r="H42" s="41">
        <v>58770</v>
      </c>
      <c r="I42" s="41">
        <v>38201</v>
      </c>
      <c r="J42" s="136" cm="1">
        <f t="array" ref="J42">Ikäryhmähinnat[Ikä 0–5]*Ikärakenne[[#This Row],[0–5-vuotiaat]]</f>
        <v>28543996.620000001</v>
      </c>
      <c r="K42" s="136" cm="1">
        <f t="array" ref="K42">Ikäryhmähinnat[Ikä 6]*Ikärakenne[[#This Row],[6 vuotiaat]]</f>
        <v>5700289.9500000002</v>
      </c>
      <c r="L42" s="136" cm="1">
        <f t="array" ref="L42">Ikäryhmähinnat[Ikä 7–12]*Ikärakenne[[#This Row],[7–12-vuotiaat]]</f>
        <v>34146392.280000001</v>
      </c>
      <c r="M42" s="136" cm="1">
        <f t="array" ref="M42">Ikäryhmähinnat[Ikä 13–15]*Ikärakenne[[#This Row],[13–15-vuotiaat]]</f>
        <v>32017211.200000003</v>
      </c>
      <c r="N42" s="136" cm="1">
        <f t="array" ref="N42">Ikäryhmähinnat[Ikä 16+]*Ikärakenne[[#This Row],[16 vuotta täyttäneet]]</f>
        <v>4303727.1000000006</v>
      </c>
      <c r="O42" s="136" cm="1">
        <f t="array" ref="O42">Ikäryhmähinnat[Ikä 18-64]*Ikärakenne[[#This Row],[18–64-vuotiaat]]</f>
        <v>3427011.71</v>
      </c>
      <c r="P42" s="178">
        <f>SUM(Ikärakenne[[#This Row],[Ikä 0–5]:[Ikä 18-64]])</f>
        <v>108138628.85999998</v>
      </c>
    </row>
    <row r="43" spans="1:30" x14ac:dyDescent="0.25">
      <c r="A43" s="127">
        <v>111</v>
      </c>
      <c r="B43" s="124" t="s">
        <v>48</v>
      </c>
      <c r="C43" s="38">
        <f>SUM(Ikärakenne[[#This Row],[0–5-vuotiaat]:[16 vuotta täyttäneet]])</f>
        <v>17694</v>
      </c>
      <c r="D43" s="41">
        <v>510</v>
      </c>
      <c r="E43" s="41">
        <v>101</v>
      </c>
      <c r="F43" s="41">
        <v>786</v>
      </c>
      <c r="G43" s="41">
        <v>465</v>
      </c>
      <c r="H43" s="41">
        <v>15832</v>
      </c>
      <c r="I43" s="41">
        <v>8614</v>
      </c>
      <c r="J43" s="136" cm="1">
        <f t="array" ref="J43">Ikäryhmähinnat[Ikä 0–5]*Ikärakenne[[#This Row],[0–5-vuotiaat]]</f>
        <v>4771366.2</v>
      </c>
      <c r="K43" s="136" cm="1">
        <f t="array" ref="K43">Ikäryhmähinnat[Ikä 6]*Ikärakenne[[#This Row],[6 vuotiaat]]</f>
        <v>1004763.1499999999</v>
      </c>
      <c r="L43" s="136" cm="1">
        <f t="array" ref="L43">Ikäryhmähinnat[Ikä 7–12]*Ikärakenne[[#This Row],[7–12-vuotiaat]]</f>
        <v>6703063.0199999996</v>
      </c>
      <c r="M43" s="136" cm="1">
        <f t="array" ref="M43">Ikäryhmähinnat[Ikä 13–15]*Ikärakenne[[#This Row],[13–15-vuotiaat]]</f>
        <v>6718413</v>
      </c>
      <c r="N43" s="136" cm="1">
        <f t="array" ref="N43">Ikäryhmähinnat[Ikä 16+]*Ikärakenne[[#This Row],[16 vuotta täyttäneet]]</f>
        <v>1159377.3600000001</v>
      </c>
      <c r="O43" s="136" cm="1">
        <f t="array" ref="O43">Ikäryhmähinnat[Ikä 18-64]*Ikärakenne[[#This Row],[18–64-vuotiaat]]</f>
        <v>772761.94</v>
      </c>
      <c r="P43" s="178">
        <f>SUM(Ikärakenne[[#This Row],[Ikä 0–5]:[Ikä 18-64]])</f>
        <v>21129744.669999998</v>
      </c>
    </row>
    <row r="44" spans="1:30" x14ac:dyDescent="0.25">
      <c r="A44" s="127">
        <v>139</v>
      </c>
      <c r="B44" s="124" t="s">
        <v>49</v>
      </c>
      <c r="C44" s="38">
        <f>SUM(Ikärakenne[[#This Row],[0–5-vuotiaat]:[16 vuotta täyttäneet]])</f>
        <v>9755</v>
      </c>
      <c r="D44" s="41">
        <v>652</v>
      </c>
      <c r="E44" s="41">
        <v>127</v>
      </c>
      <c r="F44" s="41">
        <v>872</v>
      </c>
      <c r="G44" s="41">
        <v>464</v>
      </c>
      <c r="H44" s="41">
        <v>7640</v>
      </c>
      <c r="I44" s="41">
        <v>5015</v>
      </c>
      <c r="J44" s="136" cm="1">
        <f t="array" ref="J44">Ikäryhmähinnat[Ikä 0–5]*Ikärakenne[[#This Row],[0–5-vuotiaat]]</f>
        <v>6099864.2400000002</v>
      </c>
      <c r="K44" s="136" cm="1">
        <f t="array" ref="K44">Ikäryhmähinnat[Ikä 6]*Ikärakenne[[#This Row],[6 vuotiaat]]</f>
        <v>1263415.05</v>
      </c>
      <c r="L44" s="136" cm="1">
        <f t="array" ref="L44">Ikäryhmähinnat[Ikä 7–12]*Ikärakenne[[#This Row],[7–12-vuotiaat]]</f>
        <v>7436477.04</v>
      </c>
      <c r="M44" s="136" cm="1">
        <f t="array" ref="M44">Ikäryhmähinnat[Ikä 13–15]*Ikärakenne[[#This Row],[13–15-vuotiaat]]</f>
        <v>6703964.8000000007</v>
      </c>
      <c r="N44" s="136" cm="1">
        <f t="array" ref="N44">Ikäryhmähinnat[Ikä 16+]*Ikärakenne[[#This Row],[16 vuotta täyttäneet]]</f>
        <v>559477.20000000007</v>
      </c>
      <c r="O44" s="136" cm="1">
        <f t="array" ref="O44">Ikäryhmähinnat[Ikä 18-64]*Ikärakenne[[#This Row],[18–64-vuotiaat]]</f>
        <v>449895.64999999997</v>
      </c>
      <c r="P44" s="178">
        <f>SUM(Ikärakenne[[#This Row],[Ikä 0–5]:[Ikä 18-64]])</f>
        <v>22513093.98</v>
      </c>
    </row>
    <row r="45" spans="1:30" x14ac:dyDescent="0.25">
      <c r="A45" s="127">
        <v>140</v>
      </c>
      <c r="B45" s="124" t="s">
        <v>50</v>
      </c>
      <c r="C45" s="38">
        <f>SUM(Ikärakenne[[#This Row],[0–5-vuotiaat]:[16 vuotta täyttäneet]])</f>
        <v>20205</v>
      </c>
      <c r="D45" s="41">
        <v>802</v>
      </c>
      <c r="E45" s="41">
        <v>161</v>
      </c>
      <c r="F45" s="41">
        <v>1264</v>
      </c>
      <c r="G45" s="41">
        <v>693</v>
      </c>
      <c r="H45" s="41">
        <v>17285</v>
      </c>
      <c r="I45" s="41">
        <v>10604</v>
      </c>
      <c r="J45" s="136" cm="1">
        <f t="array" ref="J45">Ikäryhmähinnat[Ikä 0–5]*Ikärakenne[[#This Row],[0–5-vuotiaat]]</f>
        <v>7503207.2400000002</v>
      </c>
      <c r="K45" s="136" cm="1">
        <f t="array" ref="K45">Ikäryhmähinnat[Ikä 6]*Ikärakenne[[#This Row],[6 vuotiaat]]</f>
        <v>1601652.15</v>
      </c>
      <c r="L45" s="136" cm="1">
        <f t="array" ref="L45">Ikäryhmähinnat[Ikä 7–12]*Ikärakenne[[#This Row],[7–12-vuotiaat]]</f>
        <v>10779480.48</v>
      </c>
      <c r="M45" s="136" cm="1">
        <f t="array" ref="M45">Ikäryhmähinnat[Ikä 13–15]*Ikärakenne[[#This Row],[13–15-vuotiaat]]</f>
        <v>10012602.6</v>
      </c>
      <c r="N45" s="136" cm="1">
        <f t="array" ref="N45">Ikäryhmähinnat[Ikä 16+]*Ikärakenne[[#This Row],[16 vuotta täyttäneet]]</f>
        <v>1265780.55</v>
      </c>
      <c r="O45" s="136" cm="1">
        <f t="array" ref="O45">Ikäryhmähinnat[Ikä 18-64]*Ikärakenne[[#This Row],[18–64-vuotiaat]]</f>
        <v>951284.84</v>
      </c>
      <c r="P45" s="178">
        <f>SUM(Ikärakenne[[#This Row],[Ikä 0–5]:[Ikä 18-64]])</f>
        <v>32114007.859999999</v>
      </c>
    </row>
    <row r="46" spans="1:30" x14ac:dyDescent="0.25">
      <c r="A46" s="127">
        <v>142</v>
      </c>
      <c r="B46" s="124" t="s">
        <v>51</v>
      </c>
      <c r="C46" s="38">
        <f>SUM(Ikärakenne[[#This Row],[0–5-vuotiaat]:[16 vuotta täyttäneet]])</f>
        <v>6329</v>
      </c>
      <c r="D46" s="41">
        <v>272</v>
      </c>
      <c r="E46" s="41">
        <v>41</v>
      </c>
      <c r="F46" s="41">
        <v>370</v>
      </c>
      <c r="G46" s="41">
        <v>189</v>
      </c>
      <c r="H46" s="41">
        <v>5457</v>
      </c>
      <c r="I46" s="41">
        <v>3143</v>
      </c>
      <c r="J46" s="136" cm="1">
        <f t="array" ref="J46">Ikäryhmähinnat[Ikä 0–5]*Ikärakenne[[#This Row],[0–5-vuotiaat]]</f>
        <v>2544728.64</v>
      </c>
      <c r="K46" s="136" cm="1">
        <f t="array" ref="K46">Ikäryhmähinnat[Ikä 6]*Ikärakenne[[#This Row],[6 vuotiaat]]</f>
        <v>407874.14999999997</v>
      </c>
      <c r="L46" s="136" cm="1">
        <f t="array" ref="L46">Ikäryhmähinnat[Ikä 7–12]*Ikärakenne[[#This Row],[7–12-vuotiaat]]</f>
        <v>3155385.9</v>
      </c>
      <c r="M46" s="136" cm="1">
        <f t="array" ref="M46">Ikäryhmähinnat[Ikä 13–15]*Ikärakenne[[#This Row],[13–15-vuotiaat]]</f>
        <v>2730709.8000000003</v>
      </c>
      <c r="N46" s="136" cm="1">
        <f t="array" ref="N46">Ikäryhmähinnat[Ikä 16+]*Ikärakenne[[#This Row],[16 vuotta täyttäneet]]</f>
        <v>399616.11000000004</v>
      </c>
      <c r="O46" s="136" cm="1">
        <f t="array" ref="O46">Ikäryhmähinnat[Ikä 18-64]*Ikärakenne[[#This Row],[18–64-vuotiaat]]</f>
        <v>281958.52999999997</v>
      </c>
      <c r="P46" s="178">
        <f>SUM(Ikärakenne[[#This Row],[Ikä 0–5]:[Ikä 18-64]])</f>
        <v>9520273.129999999</v>
      </c>
    </row>
    <row r="47" spans="1:30" x14ac:dyDescent="0.25">
      <c r="A47" s="127">
        <v>143</v>
      </c>
      <c r="B47" s="124" t="s">
        <v>52</v>
      </c>
      <c r="C47" s="38">
        <f>SUM(Ikärakenne[[#This Row],[0–5-vuotiaat]:[16 vuotta täyttäneet]])</f>
        <v>6704</v>
      </c>
      <c r="D47" s="41">
        <v>211</v>
      </c>
      <c r="E47" s="41">
        <v>45</v>
      </c>
      <c r="F47" s="41">
        <v>411</v>
      </c>
      <c r="G47" s="41">
        <v>241</v>
      </c>
      <c r="H47" s="41">
        <v>5796</v>
      </c>
      <c r="I47" s="41">
        <v>3376</v>
      </c>
      <c r="J47" s="136" cm="1">
        <f t="array" ref="J47">Ikäryhmähinnat[Ikä 0–5]*Ikärakenne[[#This Row],[0–5-vuotiaat]]</f>
        <v>1974035.82</v>
      </c>
      <c r="K47" s="136" cm="1">
        <f t="array" ref="K47">Ikäryhmähinnat[Ikä 6]*Ikärakenne[[#This Row],[6 vuotiaat]]</f>
        <v>447666.75</v>
      </c>
      <c r="L47" s="136" cm="1">
        <f t="array" ref="L47">Ikäryhmähinnat[Ikä 7–12]*Ikärakenne[[#This Row],[7–12-vuotiaat]]</f>
        <v>3505036.77</v>
      </c>
      <c r="M47" s="136" cm="1">
        <f t="array" ref="M47">Ikäryhmähinnat[Ikä 13–15]*Ikärakenne[[#This Row],[13–15-vuotiaat]]</f>
        <v>3482016.2</v>
      </c>
      <c r="N47" s="136" cm="1">
        <f t="array" ref="N47">Ikäryhmähinnat[Ikä 16+]*Ikärakenne[[#This Row],[16 vuotta täyttäneet]]</f>
        <v>424441.08</v>
      </c>
      <c r="O47" s="136" cm="1">
        <f t="array" ref="O47">Ikäryhmähinnat[Ikä 18-64]*Ikärakenne[[#This Row],[18–64-vuotiaat]]</f>
        <v>302860.95999999996</v>
      </c>
      <c r="P47" s="178">
        <f>SUM(Ikärakenne[[#This Row],[Ikä 0–5]:[Ikä 18-64]])</f>
        <v>10136057.579999998</v>
      </c>
    </row>
    <row r="48" spans="1:30" x14ac:dyDescent="0.25">
      <c r="A48" s="127">
        <v>145</v>
      </c>
      <c r="B48" s="124" t="s">
        <v>53</v>
      </c>
      <c r="C48" s="38">
        <f>SUM(Ikärakenne[[#This Row],[0–5-vuotiaat]:[16 vuotta täyttäneet]])</f>
        <v>12405</v>
      </c>
      <c r="D48" s="41">
        <v>853</v>
      </c>
      <c r="E48" s="41">
        <v>158</v>
      </c>
      <c r="F48" s="41">
        <v>938</v>
      </c>
      <c r="G48" s="41">
        <v>517</v>
      </c>
      <c r="H48" s="41">
        <v>9939</v>
      </c>
      <c r="I48" s="41">
        <v>6728</v>
      </c>
      <c r="J48" s="136" cm="1">
        <f t="array" ref="J48">Ikäryhmähinnat[Ikä 0–5]*Ikärakenne[[#This Row],[0–5-vuotiaat]]</f>
        <v>7980343.8600000003</v>
      </c>
      <c r="K48" s="136" cm="1">
        <f t="array" ref="K48">Ikäryhmähinnat[Ikä 6]*Ikärakenne[[#This Row],[6 vuotiaat]]</f>
        <v>1571807.7</v>
      </c>
      <c r="L48" s="136" cm="1">
        <f t="array" ref="L48">Ikäryhmähinnat[Ikä 7–12]*Ikärakenne[[#This Row],[7–12-vuotiaat]]</f>
        <v>7999329.6600000001</v>
      </c>
      <c r="M48" s="136" cm="1">
        <f t="array" ref="M48">Ikäryhmähinnat[Ikä 13–15]*Ikärakenne[[#This Row],[13–15-vuotiaat]]</f>
        <v>7469719.4000000004</v>
      </c>
      <c r="N48" s="136" cm="1">
        <f t="array" ref="N48">Ikäryhmähinnat[Ikä 16+]*Ikärakenne[[#This Row],[16 vuotta täyttäneet]]</f>
        <v>727832.97000000009</v>
      </c>
      <c r="O48" s="136" cm="1">
        <f t="array" ref="O48">Ikäryhmähinnat[Ikä 18-64]*Ikärakenne[[#This Row],[18–64-vuotiaat]]</f>
        <v>603568.88</v>
      </c>
      <c r="P48" s="178">
        <f>SUM(Ikärakenne[[#This Row],[Ikä 0–5]:[Ikä 18-64]])</f>
        <v>26352602.469999995</v>
      </c>
    </row>
    <row r="49" spans="1:16" x14ac:dyDescent="0.25">
      <c r="A49" s="127">
        <v>146</v>
      </c>
      <c r="B49" s="124" t="s">
        <v>54</v>
      </c>
      <c r="C49" s="38">
        <f>SUM(Ikärakenne[[#This Row],[0–5-vuotiaat]:[16 vuotta täyttäneet]])</f>
        <v>4293</v>
      </c>
      <c r="D49" s="41">
        <v>95</v>
      </c>
      <c r="E49" s="41">
        <v>19</v>
      </c>
      <c r="F49" s="41">
        <v>156</v>
      </c>
      <c r="G49" s="41">
        <v>86</v>
      </c>
      <c r="H49" s="41">
        <v>3937</v>
      </c>
      <c r="I49" s="41">
        <v>1807</v>
      </c>
      <c r="J49" s="136" cm="1">
        <f t="array" ref="J49">Ikäryhmähinnat[Ikä 0–5]*Ikärakenne[[#This Row],[0–5-vuotiaat]]</f>
        <v>888783.9</v>
      </c>
      <c r="K49" s="136" cm="1">
        <f t="array" ref="K49">Ikäryhmähinnat[Ikä 6]*Ikärakenne[[#This Row],[6 vuotiaat]]</f>
        <v>189014.85</v>
      </c>
      <c r="L49" s="136" cm="1">
        <f t="array" ref="L49">Ikäryhmähinnat[Ikä 7–12]*Ikärakenne[[#This Row],[7–12-vuotiaat]]</f>
        <v>1330378.92</v>
      </c>
      <c r="M49" s="136" cm="1">
        <f t="array" ref="M49">Ikäryhmähinnat[Ikä 13–15]*Ikärakenne[[#This Row],[13–15-vuotiaat]]</f>
        <v>1242545.2</v>
      </c>
      <c r="N49" s="136" cm="1">
        <f t="array" ref="N49">Ikäryhmähinnat[Ikä 16+]*Ikärakenne[[#This Row],[16 vuotta täyttäneet]]</f>
        <v>288306.51</v>
      </c>
      <c r="O49" s="136" cm="1">
        <f t="array" ref="O49">Ikäryhmähinnat[Ikä 18-64]*Ikärakenne[[#This Row],[18–64-vuotiaat]]</f>
        <v>162105.97</v>
      </c>
      <c r="P49" s="178">
        <f>SUM(Ikärakenne[[#This Row],[Ikä 0–5]:[Ikä 18-64]])</f>
        <v>4101135.35</v>
      </c>
    </row>
    <row r="50" spans="1:16" x14ac:dyDescent="0.25">
      <c r="A50" s="127">
        <v>148</v>
      </c>
      <c r="B50" s="124" t="s">
        <v>55</v>
      </c>
      <c r="C50" s="38">
        <f>SUM(Ikärakenne[[#This Row],[0–5-vuotiaat]:[16 vuotta täyttäneet]])</f>
        <v>7244</v>
      </c>
      <c r="D50" s="41">
        <v>314</v>
      </c>
      <c r="E50" s="41">
        <v>49</v>
      </c>
      <c r="F50" s="41">
        <v>326</v>
      </c>
      <c r="G50" s="41">
        <v>197</v>
      </c>
      <c r="H50" s="41">
        <v>6358</v>
      </c>
      <c r="I50" s="41">
        <v>4182</v>
      </c>
      <c r="J50" s="136" cm="1">
        <f t="array" ref="J50">Ikäryhmähinnat[Ikä 0–5]*Ikärakenne[[#This Row],[0–5-vuotiaat]]</f>
        <v>2937664.68</v>
      </c>
      <c r="K50" s="136" cm="1">
        <f t="array" ref="K50">Ikäryhmähinnat[Ikä 6]*Ikärakenne[[#This Row],[6 vuotiaat]]</f>
        <v>487459.35</v>
      </c>
      <c r="L50" s="136" cm="1">
        <f t="array" ref="L50">Ikäryhmähinnat[Ikä 7–12]*Ikärakenne[[#This Row],[7–12-vuotiaat]]</f>
        <v>2780150.82</v>
      </c>
      <c r="M50" s="136" cm="1">
        <f t="array" ref="M50">Ikäryhmähinnat[Ikä 13–15]*Ikärakenne[[#This Row],[13–15-vuotiaat]]</f>
        <v>2846295.4000000004</v>
      </c>
      <c r="N50" s="136" cm="1">
        <f t="array" ref="N50">Ikäryhmähinnat[Ikä 16+]*Ikärakenne[[#This Row],[16 vuotta täyttäneet]]</f>
        <v>465596.34</v>
      </c>
      <c r="O50" s="136" cm="1">
        <f t="array" ref="O50">Ikäryhmähinnat[Ikä 18-64]*Ikärakenne[[#This Row],[18–64-vuotiaat]]</f>
        <v>375167.22</v>
      </c>
      <c r="P50" s="178">
        <f>SUM(Ikärakenne[[#This Row],[Ikä 0–5]:[Ikä 18-64]])</f>
        <v>9892333.8100000005</v>
      </c>
    </row>
    <row r="51" spans="1:16" x14ac:dyDescent="0.25">
      <c r="A51" s="127">
        <v>149</v>
      </c>
      <c r="B51" s="124" t="s">
        <v>56</v>
      </c>
      <c r="C51" s="38">
        <f>SUM(Ikärakenne[[#This Row],[0–5-vuotiaat]:[16 vuotta täyttäneet]])</f>
        <v>5391</v>
      </c>
      <c r="D51" s="41">
        <v>271</v>
      </c>
      <c r="E51" s="41">
        <v>51</v>
      </c>
      <c r="F51" s="41">
        <v>291</v>
      </c>
      <c r="G51" s="41">
        <v>194</v>
      </c>
      <c r="H51" s="41">
        <v>4584</v>
      </c>
      <c r="I51" s="41">
        <v>2958</v>
      </c>
      <c r="J51" s="136" cm="1">
        <f t="array" ref="J51">Ikäryhmähinnat[Ikä 0–5]*Ikärakenne[[#This Row],[0–5-vuotiaat]]</f>
        <v>2535373.02</v>
      </c>
      <c r="K51" s="136" cm="1">
        <f t="array" ref="K51">Ikäryhmähinnat[Ikä 6]*Ikärakenne[[#This Row],[6 vuotiaat]]</f>
        <v>507355.64999999997</v>
      </c>
      <c r="L51" s="136" cm="1">
        <f t="array" ref="L51">Ikäryhmähinnat[Ikä 7–12]*Ikärakenne[[#This Row],[7–12-vuotiaat]]</f>
        <v>2481668.37</v>
      </c>
      <c r="M51" s="136" cm="1">
        <f t="array" ref="M51">Ikäryhmähinnat[Ikä 13–15]*Ikärakenne[[#This Row],[13–15-vuotiaat]]</f>
        <v>2802950.8000000003</v>
      </c>
      <c r="N51" s="136" cm="1">
        <f t="array" ref="N51">Ikäryhmähinnat[Ikä 16+]*Ikärakenne[[#This Row],[16 vuotta täyttäneet]]</f>
        <v>335686.32</v>
      </c>
      <c r="O51" s="136" cm="1">
        <f t="array" ref="O51">Ikäryhmähinnat[Ikä 18-64]*Ikärakenne[[#This Row],[18–64-vuotiaat]]</f>
        <v>265362.18</v>
      </c>
      <c r="P51" s="178">
        <f>SUM(Ikärakenne[[#This Row],[Ikä 0–5]:[Ikä 18-64]])</f>
        <v>8928396.3399999999</v>
      </c>
    </row>
    <row r="52" spans="1:16" x14ac:dyDescent="0.25">
      <c r="A52" s="127">
        <v>151</v>
      </c>
      <c r="B52" s="124" t="s">
        <v>57</v>
      </c>
      <c r="C52" s="38">
        <f>SUM(Ikärakenne[[#This Row],[0–5-vuotiaat]:[16 vuotta täyttäneet]])</f>
        <v>1771</v>
      </c>
      <c r="D52" s="41">
        <v>66</v>
      </c>
      <c r="E52" s="41">
        <v>14</v>
      </c>
      <c r="F52" s="41">
        <v>80</v>
      </c>
      <c r="G52" s="41">
        <v>59</v>
      </c>
      <c r="H52" s="41">
        <v>1552</v>
      </c>
      <c r="I52" s="41">
        <v>866</v>
      </c>
      <c r="J52" s="136" cm="1">
        <f t="array" ref="J52">Ikäryhmähinnat[Ikä 0–5]*Ikärakenne[[#This Row],[0–5-vuotiaat]]</f>
        <v>617470.92000000004</v>
      </c>
      <c r="K52" s="136" cm="1">
        <f t="array" ref="K52">Ikäryhmähinnat[Ikä 6]*Ikärakenne[[#This Row],[6 vuotiaat]]</f>
        <v>139274.1</v>
      </c>
      <c r="L52" s="136" cm="1">
        <f t="array" ref="L52">Ikäryhmähinnat[Ikä 7–12]*Ikärakenne[[#This Row],[7–12-vuotiaat]]</f>
        <v>682245.6</v>
      </c>
      <c r="M52" s="136" cm="1">
        <f t="array" ref="M52">Ikäryhmähinnat[Ikä 13–15]*Ikärakenne[[#This Row],[13–15-vuotiaat]]</f>
        <v>852443.8</v>
      </c>
      <c r="N52" s="136" cm="1">
        <f t="array" ref="N52">Ikäryhmähinnat[Ikä 16+]*Ikärakenne[[#This Row],[16 vuotta täyttäneet]]</f>
        <v>113652.96</v>
      </c>
      <c r="O52" s="136" cm="1">
        <f t="array" ref="O52">Ikäryhmähinnat[Ikä 18-64]*Ikärakenne[[#This Row],[18–64-vuotiaat]]</f>
        <v>77688.86</v>
      </c>
      <c r="P52" s="178">
        <f>SUM(Ikärakenne[[#This Row],[Ikä 0–5]:[Ikä 18-64]])</f>
        <v>2482776.2399999998</v>
      </c>
    </row>
    <row r="53" spans="1:16" x14ac:dyDescent="0.25">
      <c r="A53" s="127">
        <v>152</v>
      </c>
      <c r="B53" s="124" t="s">
        <v>58</v>
      </c>
      <c r="C53" s="38">
        <f>SUM(Ikärakenne[[#This Row],[0–5-vuotiaat]:[16 vuotta täyttäneet]])</f>
        <v>4261</v>
      </c>
      <c r="D53" s="41">
        <v>167</v>
      </c>
      <c r="E53" s="41">
        <v>33</v>
      </c>
      <c r="F53" s="41">
        <v>274</v>
      </c>
      <c r="G53" s="41">
        <v>175</v>
      </c>
      <c r="H53" s="41">
        <v>3612</v>
      </c>
      <c r="I53" s="41">
        <v>2177</v>
      </c>
      <c r="J53" s="136" cm="1">
        <f t="array" ref="J53">Ikäryhmähinnat[Ikä 0–5]*Ikärakenne[[#This Row],[0–5-vuotiaat]]</f>
        <v>1562388.54</v>
      </c>
      <c r="K53" s="136" cm="1">
        <f t="array" ref="K53">Ikäryhmähinnat[Ikä 6]*Ikärakenne[[#This Row],[6 vuotiaat]]</f>
        <v>328288.95</v>
      </c>
      <c r="L53" s="136" cm="1">
        <f t="array" ref="L53">Ikäryhmähinnat[Ikä 7–12]*Ikärakenne[[#This Row],[7–12-vuotiaat]]</f>
        <v>2336691.1799999997</v>
      </c>
      <c r="M53" s="136" cm="1">
        <f t="array" ref="M53">Ikäryhmähinnat[Ikä 13–15]*Ikärakenne[[#This Row],[13–15-vuotiaat]]</f>
        <v>2528435</v>
      </c>
      <c r="N53" s="136" cm="1">
        <f t="array" ref="N53">Ikäryhmähinnat[Ikä 16+]*Ikärakenne[[#This Row],[16 vuotta täyttäneet]]</f>
        <v>264506.76</v>
      </c>
      <c r="O53" s="136" cm="1">
        <f t="array" ref="O53">Ikäryhmähinnat[Ikä 18-64]*Ikärakenne[[#This Row],[18–64-vuotiaat]]</f>
        <v>195298.66999999998</v>
      </c>
      <c r="P53" s="178">
        <f>SUM(Ikärakenne[[#This Row],[Ikä 0–5]:[Ikä 18-64]])</f>
        <v>7215609.0999999996</v>
      </c>
    </row>
    <row r="54" spans="1:16" x14ac:dyDescent="0.25">
      <c r="A54" s="127">
        <v>153</v>
      </c>
      <c r="B54" s="124" t="s">
        <v>59</v>
      </c>
      <c r="C54" s="38">
        <f>SUM(Ikärakenne[[#This Row],[0–5-vuotiaat]:[16 vuotta täyttäneet]])</f>
        <v>24345</v>
      </c>
      <c r="D54" s="41">
        <v>789</v>
      </c>
      <c r="E54" s="41">
        <v>134</v>
      </c>
      <c r="F54" s="41">
        <v>1227</v>
      </c>
      <c r="G54" s="41">
        <v>734</v>
      </c>
      <c r="H54" s="41">
        <v>21461</v>
      </c>
      <c r="I54" s="41">
        <v>12765</v>
      </c>
      <c r="J54" s="136" cm="1">
        <f t="array" ref="J54">Ikäryhmähinnat[Ikä 0–5]*Ikärakenne[[#This Row],[0–5-vuotiaat]]</f>
        <v>7381584.1800000006</v>
      </c>
      <c r="K54" s="136" cm="1">
        <f t="array" ref="K54">Ikäryhmähinnat[Ikä 6]*Ikärakenne[[#This Row],[6 vuotiaat]]</f>
        <v>1333052.0999999999</v>
      </c>
      <c r="L54" s="136" cm="1">
        <f t="array" ref="L54">Ikäryhmähinnat[Ikä 7–12]*Ikärakenne[[#This Row],[7–12-vuotiaat]]</f>
        <v>10463941.889999999</v>
      </c>
      <c r="M54" s="136" cm="1">
        <f t="array" ref="M54">Ikäryhmähinnat[Ikä 13–15]*Ikärakenne[[#This Row],[13–15-vuotiaat]]</f>
        <v>10604978.800000001</v>
      </c>
      <c r="N54" s="136" cm="1">
        <f t="array" ref="N54">Ikäryhmähinnat[Ikä 16+]*Ikärakenne[[#This Row],[16 vuotta täyttäneet]]</f>
        <v>1571589.03</v>
      </c>
      <c r="O54" s="136" cm="1">
        <f t="array" ref="O54">Ikäryhmähinnat[Ikä 18-64]*Ikärakenne[[#This Row],[18–64-vuotiaat]]</f>
        <v>1145148.1499999999</v>
      </c>
      <c r="P54" s="178">
        <f>SUM(Ikärakenne[[#This Row],[Ikä 0–5]:[Ikä 18-64]])</f>
        <v>32500294.150000002</v>
      </c>
    </row>
    <row r="55" spans="1:16" x14ac:dyDescent="0.25">
      <c r="A55" s="127">
        <v>165</v>
      </c>
      <c r="B55" s="124" t="s">
        <v>60</v>
      </c>
      <c r="C55" s="38">
        <f>SUM(Ikärakenne[[#This Row],[0–5-vuotiaat]:[16 vuotta täyttäneet]])</f>
        <v>15867</v>
      </c>
      <c r="D55" s="41">
        <v>782</v>
      </c>
      <c r="E55" s="41">
        <v>141</v>
      </c>
      <c r="F55" s="41">
        <v>1053</v>
      </c>
      <c r="G55" s="41">
        <v>562</v>
      </c>
      <c r="H55" s="41">
        <v>13329</v>
      </c>
      <c r="I55" s="41">
        <v>8686</v>
      </c>
      <c r="J55" s="136" cm="1">
        <f t="array" ref="J55">Ikäryhmähinnat[Ikä 0–5]*Ikärakenne[[#This Row],[0–5-vuotiaat]]</f>
        <v>7316094.8400000008</v>
      </c>
      <c r="K55" s="136" cm="1">
        <f t="array" ref="K55">Ikäryhmähinnat[Ikä 6]*Ikärakenne[[#This Row],[6 vuotiaat]]</f>
        <v>1402689.15</v>
      </c>
      <c r="L55" s="136" cm="1">
        <f t="array" ref="L55">Ikäryhmähinnat[Ikä 7–12]*Ikärakenne[[#This Row],[7–12-vuotiaat]]</f>
        <v>8980057.709999999</v>
      </c>
      <c r="M55" s="136" cm="1">
        <f t="array" ref="M55">Ikäryhmähinnat[Ikä 13–15]*Ikärakenne[[#This Row],[13–15-vuotiaat]]</f>
        <v>8119888.4000000004</v>
      </c>
      <c r="N55" s="136" cm="1">
        <f t="array" ref="N55">Ikäryhmähinnat[Ikä 16+]*Ikärakenne[[#This Row],[16 vuotta täyttäneet]]</f>
        <v>976082.67</v>
      </c>
      <c r="O55" s="136" cm="1">
        <f t="array" ref="O55">Ikäryhmähinnat[Ikä 18-64]*Ikärakenne[[#This Row],[18–64-vuotiaat]]</f>
        <v>779221.05999999994</v>
      </c>
      <c r="P55" s="178">
        <f>SUM(Ikärakenne[[#This Row],[Ikä 0–5]:[Ikä 18-64]])</f>
        <v>27574033.830000002</v>
      </c>
    </row>
    <row r="56" spans="1:16" x14ac:dyDescent="0.25">
      <c r="A56" s="127">
        <v>167</v>
      </c>
      <c r="B56" s="124" t="s">
        <v>61</v>
      </c>
      <c r="C56" s="38">
        <f>SUM(Ikärakenne[[#This Row],[0–5-vuotiaat]:[16 vuotta täyttäneet]])</f>
        <v>79129</v>
      </c>
      <c r="D56" s="41">
        <v>3387</v>
      </c>
      <c r="E56" s="41">
        <v>547</v>
      </c>
      <c r="F56" s="41">
        <v>4227</v>
      </c>
      <c r="G56" s="41">
        <v>2435</v>
      </c>
      <c r="H56" s="41">
        <v>68533</v>
      </c>
      <c r="I56" s="41">
        <v>47960</v>
      </c>
      <c r="J56" s="136" cm="1">
        <f t="array" ref="J56">Ikäryhmähinnat[Ikä 0–5]*Ikärakenne[[#This Row],[0–5-vuotiaat]]</f>
        <v>31687484.940000001</v>
      </c>
      <c r="K56" s="136" cm="1">
        <f t="array" ref="K56">Ikäryhmähinnat[Ikä 6]*Ikärakenne[[#This Row],[6 vuotiaat]]</f>
        <v>5441638.0499999998</v>
      </c>
      <c r="L56" s="136" cm="1">
        <f t="array" ref="L56">Ikäryhmähinnat[Ikä 7–12]*Ikärakenne[[#This Row],[7–12-vuotiaat]]</f>
        <v>36048151.890000001</v>
      </c>
      <c r="M56" s="136" cm="1">
        <f t="array" ref="M56">Ikäryhmähinnat[Ikä 13–15]*Ikärakenne[[#This Row],[13–15-vuotiaat]]</f>
        <v>35181367</v>
      </c>
      <c r="N56" s="136" cm="1">
        <f t="array" ref="N56">Ikäryhmähinnat[Ikä 16+]*Ikärakenne[[#This Row],[16 vuotta täyttäneet]]</f>
        <v>5018671.59</v>
      </c>
      <c r="O56" s="136" cm="1">
        <f t="array" ref="O56">Ikäryhmähinnat[Ikä 18-64]*Ikärakenne[[#This Row],[18–64-vuotiaat]]</f>
        <v>4302491.5999999996</v>
      </c>
      <c r="P56" s="178">
        <f>SUM(Ikärakenne[[#This Row],[Ikä 0–5]:[Ikä 18-64]])</f>
        <v>117679805.06999999</v>
      </c>
    </row>
    <row r="57" spans="1:16" x14ac:dyDescent="0.25">
      <c r="A57" s="127">
        <v>169</v>
      </c>
      <c r="B57" s="124" t="s">
        <v>62</v>
      </c>
      <c r="C57" s="38">
        <f>SUM(Ikärakenne[[#This Row],[0–5-vuotiaat]:[16 vuotta täyttäneet]])</f>
        <v>4795</v>
      </c>
      <c r="D57" s="41">
        <v>214</v>
      </c>
      <c r="E57" s="41">
        <v>31</v>
      </c>
      <c r="F57" s="41">
        <v>281</v>
      </c>
      <c r="G57" s="41">
        <v>186</v>
      </c>
      <c r="H57" s="41">
        <v>4083</v>
      </c>
      <c r="I57" s="41">
        <v>2483</v>
      </c>
      <c r="J57" s="136" cm="1">
        <f t="array" ref="J57">Ikäryhmähinnat[Ikä 0–5]*Ikärakenne[[#This Row],[0–5-vuotiaat]]</f>
        <v>2002102.6800000002</v>
      </c>
      <c r="K57" s="136" cm="1">
        <f t="array" ref="K57">Ikäryhmähinnat[Ikä 6]*Ikärakenne[[#This Row],[6 vuotiaat]]</f>
        <v>308392.64999999997</v>
      </c>
      <c r="L57" s="136" cm="1">
        <f t="array" ref="L57">Ikäryhmähinnat[Ikä 7–12]*Ikärakenne[[#This Row],[7–12-vuotiaat]]</f>
        <v>2396387.67</v>
      </c>
      <c r="M57" s="136" cm="1">
        <f t="array" ref="M57">Ikäryhmähinnat[Ikä 13–15]*Ikärakenne[[#This Row],[13–15-vuotiaat]]</f>
        <v>2687365.2</v>
      </c>
      <c r="N57" s="136" cm="1">
        <f t="array" ref="N57">Ikäryhmähinnat[Ikä 16+]*Ikärakenne[[#This Row],[16 vuotta täyttäneet]]</f>
        <v>298998.09000000003</v>
      </c>
      <c r="O57" s="136" cm="1">
        <f t="array" ref="O57">Ikäryhmähinnat[Ikä 18-64]*Ikärakenne[[#This Row],[18–64-vuotiaat]]</f>
        <v>222749.93</v>
      </c>
      <c r="P57" s="178">
        <f>SUM(Ikärakenne[[#This Row],[Ikä 0–5]:[Ikä 18-64]])</f>
        <v>7915996.2199999997</v>
      </c>
    </row>
    <row r="58" spans="1:16" x14ac:dyDescent="0.25">
      <c r="A58" s="127">
        <v>171</v>
      </c>
      <c r="B58" s="124" t="s">
        <v>63</v>
      </c>
      <c r="C58" s="38">
        <f>SUM(Ikärakenne[[#This Row],[0–5-vuotiaat]:[16 vuotta täyttäneet]])</f>
        <v>4494</v>
      </c>
      <c r="D58" s="41">
        <v>161</v>
      </c>
      <c r="E58" s="41">
        <v>28</v>
      </c>
      <c r="F58" s="41">
        <v>246</v>
      </c>
      <c r="G58" s="41">
        <v>151</v>
      </c>
      <c r="H58" s="41">
        <v>3908</v>
      </c>
      <c r="I58" s="41">
        <v>2278</v>
      </c>
      <c r="J58" s="136" cm="1">
        <f t="array" ref="J58">Ikäryhmähinnat[Ikä 0–5]*Ikärakenne[[#This Row],[0–5-vuotiaat]]</f>
        <v>1506254.82</v>
      </c>
      <c r="K58" s="136" cm="1">
        <f t="array" ref="K58">Ikäryhmähinnat[Ikä 6]*Ikärakenne[[#This Row],[6 vuotiaat]]</f>
        <v>278548.2</v>
      </c>
      <c r="L58" s="136" cm="1">
        <f t="array" ref="L58">Ikäryhmähinnat[Ikä 7–12]*Ikärakenne[[#This Row],[7–12-vuotiaat]]</f>
        <v>2097905.2199999997</v>
      </c>
      <c r="M58" s="136" cm="1">
        <f t="array" ref="M58">Ikäryhmähinnat[Ikä 13–15]*Ikärakenne[[#This Row],[13–15-vuotiaat]]</f>
        <v>2181678.2000000002</v>
      </c>
      <c r="N58" s="136" cm="1">
        <f t="array" ref="N58">Ikäryhmähinnat[Ikä 16+]*Ikärakenne[[#This Row],[16 vuotta täyttäneet]]</f>
        <v>286182.84000000003</v>
      </c>
      <c r="O58" s="136" cm="1">
        <f t="array" ref="O58">Ikäryhmähinnat[Ikä 18-64]*Ikärakenne[[#This Row],[18–64-vuotiaat]]</f>
        <v>204359.37999999998</v>
      </c>
      <c r="P58" s="178">
        <f>SUM(Ikärakenne[[#This Row],[Ikä 0–5]:[Ikä 18-64]])</f>
        <v>6554928.6599999992</v>
      </c>
    </row>
    <row r="59" spans="1:16" x14ac:dyDescent="0.25">
      <c r="A59" s="127">
        <v>172</v>
      </c>
      <c r="B59" s="124" t="s">
        <v>64</v>
      </c>
      <c r="C59" s="38">
        <f>SUM(Ikärakenne[[#This Row],[0–5-vuotiaat]:[16 vuotta täyttäneet]])</f>
        <v>4079</v>
      </c>
      <c r="D59" s="41">
        <v>126</v>
      </c>
      <c r="E59" s="41">
        <v>26</v>
      </c>
      <c r="F59" s="41">
        <v>175</v>
      </c>
      <c r="G59" s="41">
        <v>103</v>
      </c>
      <c r="H59" s="41">
        <v>3649</v>
      </c>
      <c r="I59" s="41">
        <v>1851</v>
      </c>
      <c r="J59" s="136" cm="1">
        <f t="array" ref="J59">Ikäryhmähinnat[Ikä 0–5]*Ikärakenne[[#This Row],[0–5-vuotiaat]]</f>
        <v>1178808.1200000001</v>
      </c>
      <c r="K59" s="136" cm="1">
        <f t="array" ref="K59">Ikäryhmähinnat[Ikä 6]*Ikärakenne[[#This Row],[6 vuotiaat]]</f>
        <v>258651.9</v>
      </c>
      <c r="L59" s="136" cm="1">
        <f t="array" ref="L59">Ikäryhmähinnat[Ikä 7–12]*Ikärakenne[[#This Row],[7–12-vuotiaat]]</f>
        <v>1492412.25</v>
      </c>
      <c r="M59" s="136" cm="1">
        <f t="array" ref="M59">Ikäryhmähinnat[Ikä 13–15]*Ikärakenne[[#This Row],[13–15-vuotiaat]]</f>
        <v>1488164.6</v>
      </c>
      <c r="N59" s="136" cm="1">
        <f t="array" ref="N59">Ikäryhmähinnat[Ikä 16+]*Ikärakenne[[#This Row],[16 vuotta täyttäneet]]</f>
        <v>267216.27</v>
      </c>
      <c r="O59" s="136" cm="1">
        <f t="array" ref="O59">Ikäryhmähinnat[Ikä 18-64]*Ikärakenne[[#This Row],[18–64-vuotiaat]]</f>
        <v>166053.21</v>
      </c>
      <c r="P59" s="178">
        <f>SUM(Ikärakenne[[#This Row],[Ikä 0–5]:[Ikä 18-64]])</f>
        <v>4851306.3500000006</v>
      </c>
    </row>
    <row r="60" spans="1:16" x14ac:dyDescent="0.25">
      <c r="A60" s="127">
        <v>176</v>
      </c>
      <c r="B60" s="124" t="s">
        <v>65</v>
      </c>
      <c r="C60" s="38">
        <f>SUM(Ikärakenne[[#This Row],[0–5-vuotiaat]:[16 vuotta täyttäneet]])</f>
        <v>4059</v>
      </c>
      <c r="D60" s="41">
        <v>95</v>
      </c>
      <c r="E60" s="41">
        <v>17</v>
      </c>
      <c r="F60" s="41">
        <v>145</v>
      </c>
      <c r="G60" s="41">
        <v>93</v>
      </c>
      <c r="H60" s="41">
        <v>3709</v>
      </c>
      <c r="I60" s="41">
        <v>1866</v>
      </c>
      <c r="J60" s="136" cm="1">
        <f t="array" ref="J60">Ikäryhmähinnat[Ikä 0–5]*Ikärakenne[[#This Row],[0–5-vuotiaat]]</f>
        <v>888783.9</v>
      </c>
      <c r="K60" s="136" cm="1">
        <f t="array" ref="K60">Ikäryhmähinnat[Ikä 6]*Ikärakenne[[#This Row],[6 vuotiaat]]</f>
        <v>169118.55</v>
      </c>
      <c r="L60" s="136" cm="1">
        <f t="array" ref="L60">Ikäryhmähinnat[Ikä 7–12]*Ikärakenne[[#This Row],[7–12-vuotiaat]]</f>
        <v>1236570.1499999999</v>
      </c>
      <c r="M60" s="136" cm="1">
        <f t="array" ref="M60">Ikäryhmähinnat[Ikä 13–15]*Ikärakenne[[#This Row],[13–15-vuotiaat]]</f>
        <v>1343682.6</v>
      </c>
      <c r="N60" s="136" cm="1">
        <f t="array" ref="N60">Ikäryhmähinnat[Ikä 16+]*Ikärakenne[[#This Row],[16 vuotta täyttäneet]]</f>
        <v>271610.07</v>
      </c>
      <c r="O60" s="136" cm="1">
        <f t="array" ref="O60">Ikäryhmähinnat[Ikä 18-64]*Ikärakenne[[#This Row],[18–64-vuotiaat]]</f>
        <v>167398.85999999999</v>
      </c>
      <c r="P60" s="178">
        <f>SUM(Ikärakenne[[#This Row],[Ikä 0–5]:[Ikä 18-64]])</f>
        <v>4077164.1299999994</v>
      </c>
    </row>
    <row r="61" spans="1:16" x14ac:dyDescent="0.25">
      <c r="A61" s="127">
        <v>177</v>
      </c>
      <c r="B61" s="124" t="s">
        <v>66</v>
      </c>
      <c r="C61" s="38">
        <f>SUM(Ikärakenne[[#This Row],[0–5-vuotiaat]:[16 vuotta täyttäneet]])</f>
        <v>1663</v>
      </c>
      <c r="D61" s="41">
        <v>62</v>
      </c>
      <c r="E61" s="41">
        <v>8</v>
      </c>
      <c r="F61" s="41">
        <v>87</v>
      </c>
      <c r="G61" s="41">
        <v>63</v>
      </c>
      <c r="H61" s="41">
        <v>1443</v>
      </c>
      <c r="I61" s="41">
        <v>817</v>
      </c>
      <c r="J61" s="136" cm="1">
        <f t="array" ref="J61">Ikäryhmähinnat[Ikä 0–5]*Ikärakenne[[#This Row],[0–5-vuotiaat]]</f>
        <v>580048.44000000006</v>
      </c>
      <c r="K61" s="136" cm="1">
        <f t="array" ref="K61">Ikäryhmähinnat[Ikä 6]*Ikärakenne[[#This Row],[6 vuotiaat]]</f>
        <v>79585.2</v>
      </c>
      <c r="L61" s="136" cm="1">
        <f t="array" ref="L61">Ikäryhmähinnat[Ikä 7–12]*Ikärakenne[[#This Row],[7–12-vuotiaat]]</f>
        <v>741942.09</v>
      </c>
      <c r="M61" s="136" cm="1">
        <f t="array" ref="M61">Ikäryhmähinnat[Ikä 13–15]*Ikärakenne[[#This Row],[13–15-vuotiaat]]</f>
        <v>910236.60000000009</v>
      </c>
      <c r="N61" s="136" cm="1">
        <f t="array" ref="N61">Ikäryhmähinnat[Ikä 16+]*Ikärakenne[[#This Row],[16 vuotta täyttäneet]]</f>
        <v>105670.89</v>
      </c>
      <c r="O61" s="136" cm="1">
        <f t="array" ref="O61">Ikäryhmähinnat[Ikä 18-64]*Ikärakenne[[#This Row],[18–64-vuotiaat]]</f>
        <v>73293.069999999992</v>
      </c>
      <c r="P61" s="178">
        <f>SUM(Ikärakenne[[#This Row],[Ikä 0–5]:[Ikä 18-64]])</f>
        <v>2490776.29</v>
      </c>
    </row>
    <row r="62" spans="1:16" x14ac:dyDescent="0.25">
      <c r="A62" s="127">
        <v>178</v>
      </c>
      <c r="B62" s="124" t="s">
        <v>67</v>
      </c>
      <c r="C62" s="38">
        <f>SUM(Ikärakenne[[#This Row],[0–5-vuotiaat]:[16 vuotta täyttäneet]])</f>
        <v>5569</v>
      </c>
      <c r="D62" s="41">
        <v>179</v>
      </c>
      <c r="E62" s="41">
        <v>26</v>
      </c>
      <c r="F62" s="41">
        <v>279</v>
      </c>
      <c r="G62" s="41">
        <v>144</v>
      </c>
      <c r="H62" s="41">
        <v>4941</v>
      </c>
      <c r="I62" s="41">
        <v>2599</v>
      </c>
      <c r="J62" s="136" cm="1">
        <f t="array" ref="J62">Ikäryhmähinnat[Ikä 0–5]*Ikärakenne[[#This Row],[0–5-vuotiaat]]</f>
        <v>1674655.9800000002</v>
      </c>
      <c r="K62" s="136" cm="1">
        <f t="array" ref="K62">Ikäryhmähinnat[Ikä 6]*Ikärakenne[[#This Row],[6 vuotiaat]]</f>
        <v>258651.9</v>
      </c>
      <c r="L62" s="136" cm="1">
        <f t="array" ref="L62">Ikäryhmähinnat[Ikä 7–12]*Ikärakenne[[#This Row],[7–12-vuotiaat]]</f>
        <v>2379331.5299999998</v>
      </c>
      <c r="M62" s="136" cm="1">
        <f t="array" ref="M62">Ikäryhmähinnat[Ikä 13–15]*Ikärakenne[[#This Row],[13–15-vuotiaat]]</f>
        <v>2080540.8</v>
      </c>
      <c r="N62" s="136" cm="1">
        <f t="array" ref="N62">Ikäryhmähinnat[Ikä 16+]*Ikärakenne[[#This Row],[16 vuotta täyttäneet]]</f>
        <v>361829.43</v>
      </c>
      <c r="O62" s="136" cm="1">
        <f t="array" ref="O62">Ikäryhmähinnat[Ikä 18-64]*Ikärakenne[[#This Row],[18–64-vuotiaat]]</f>
        <v>233156.28999999998</v>
      </c>
      <c r="P62" s="178">
        <f>SUM(Ikärakenne[[#This Row],[Ikä 0–5]:[Ikä 18-64]])</f>
        <v>6988165.9299999997</v>
      </c>
    </row>
    <row r="63" spans="1:16" x14ac:dyDescent="0.25">
      <c r="A63" s="127">
        <v>179</v>
      </c>
      <c r="B63" s="124" t="s">
        <v>68</v>
      </c>
      <c r="C63" s="38">
        <f>SUM(Ikärakenne[[#This Row],[0–5-vuotiaat]:[16 vuotta täyttäneet]])</f>
        <v>149895</v>
      </c>
      <c r="D63" s="41">
        <v>7447</v>
      </c>
      <c r="E63" s="41">
        <v>1182</v>
      </c>
      <c r="F63" s="41">
        <v>8605</v>
      </c>
      <c r="G63" s="41">
        <v>4858</v>
      </c>
      <c r="H63" s="41">
        <v>127803</v>
      </c>
      <c r="I63" s="41">
        <v>94623</v>
      </c>
      <c r="J63" s="136" cm="1">
        <f t="array" ref="J63">Ikäryhmähinnat[Ikä 0–5]*Ikärakenne[[#This Row],[0–5-vuotiaat]]</f>
        <v>69671302.140000001</v>
      </c>
      <c r="K63" s="136" cm="1">
        <f t="array" ref="K63">Ikäryhmähinnat[Ikä 6]*Ikärakenne[[#This Row],[6 vuotiaat]]</f>
        <v>11758713.299999999</v>
      </c>
      <c r="L63" s="136" cm="1">
        <f t="array" ref="L63">Ikäryhmähinnat[Ikä 7–12]*Ikärakenne[[#This Row],[7–12-vuotiaat]]</f>
        <v>73384042.349999994</v>
      </c>
      <c r="M63" s="136" cm="1">
        <f t="array" ref="M63">Ikäryhmähinnat[Ikä 13–15]*Ikärakenne[[#This Row],[13–15-vuotiaat]]</f>
        <v>70189355.600000009</v>
      </c>
      <c r="N63" s="136" cm="1">
        <f t="array" ref="N63">Ikäryhmähinnat[Ikä 16+]*Ikärakenne[[#This Row],[16 vuotta täyttäneet]]</f>
        <v>9359013.6900000013</v>
      </c>
      <c r="O63" s="136" cm="1">
        <f t="array" ref="O63">Ikäryhmähinnat[Ikä 18-64]*Ikärakenne[[#This Row],[18–64-vuotiaat]]</f>
        <v>8488629.3300000001</v>
      </c>
      <c r="P63" s="178">
        <f>SUM(Ikärakenne[[#This Row],[Ikä 0–5]:[Ikä 18-64]])</f>
        <v>242851056.41</v>
      </c>
    </row>
    <row r="64" spans="1:16" x14ac:dyDescent="0.25">
      <c r="A64" s="127">
        <v>181</v>
      </c>
      <c r="B64" s="124" t="s">
        <v>69</v>
      </c>
      <c r="C64" s="38">
        <f>SUM(Ikärakenne[[#This Row],[0–5-vuotiaat]:[16 vuotta täyttäneet]])</f>
        <v>1663</v>
      </c>
      <c r="D64" s="41">
        <v>66</v>
      </c>
      <c r="E64" s="41">
        <v>14</v>
      </c>
      <c r="F64" s="41">
        <v>110</v>
      </c>
      <c r="G64" s="41">
        <v>64</v>
      </c>
      <c r="H64" s="41">
        <v>1409</v>
      </c>
      <c r="I64" s="41">
        <v>830</v>
      </c>
      <c r="J64" s="136" cm="1">
        <f t="array" ref="J64">Ikäryhmähinnat[Ikä 0–5]*Ikärakenne[[#This Row],[0–5-vuotiaat]]</f>
        <v>617470.92000000004</v>
      </c>
      <c r="K64" s="136" cm="1">
        <f t="array" ref="K64">Ikäryhmähinnat[Ikä 6]*Ikärakenne[[#This Row],[6 vuotiaat]]</f>
        <v>139274.1</v>
      </c>
      <c r="L64" s="136" cm="1">
        <f t="array" ref="L64">Ikäryhmähinnat[Ikä 7–12]*Ikärakenne[[#This Row],[7–12-vuotiaat]]</f>
        <v>938087.7</v>
      </c>
      <c r="M64" s="136" cm="1">
        <f t="array" ref="M64">Ikäryhmähinnat[Ikä 13–15]*Ikärakenne[[#This Row],[13–15-vuotiaat]]</f>
        <v>924684.80000000005</v>
      </c>
      <c r="N64" s="136" cm="1">
        <f t="array" ref="N64">Ikäryhmähinnat[Ikä 16+]*Ikärakenne[[#This Row],[16 vuotta täyttäneet]]</f>
        <v>103181.07</v>
      </c>
      <c r="O64" s="136" cm="1">
        <f t="array" ref="O64">Ikäryhmähinnat[Ikä 18-64]*Ikärakenne[[#This Row],[18–64-vuotiaat]]</f>
        <v>74459.299999999988</v>
      </c>
      <c r="P64" s="178">
        <f>SUM(Ikärakenne[[#This Row],[Ikä 0–5]:[Ikä 18-64]])</f>
        <v>2797157.8899999997</v>
      </c>
    </row>
    <row r="65" spans="1:16" x14ac:dyDescent="0.25">
      <c r="A65" s="127">
        <v>182</v>
      </c>
      <c r="B65" s="124" t="s">
        <v>70</v>
      </c>
      <c r="C65" s="38">
        <f>SUM(Ikärakenne[[#This Row],[0–5-vuotiaat]:[16 vuotta täyttäneet]])</f>
        <v>19020</v>
      </c>
      <c r="D65" s="41">
        <v>594</v>
      </c>
      <c r="E65" s="41">
        <v>86</v>
      </c>
      <c r="F65" s="41">
        <v>932</v>
      </c>
      <c r="G65" s="41">
        <v>645</v>
      </c>
      <c r="H65" s="41">
        <v>16763</v>
      </c>
      <c r="I65" s="41">
        <v>9522</v>
      </c>
      <c r="J65" s="136" cm="1">
        <f t="array" ref="J65">Ikäryhmähinnat[Ikä 0–5]*Ikärakenne[[#This Row],[0–5-vuotiaat]]</f>
        <v>5557238.2800000003</v>
      </c>
      <c r="K65" s="136" cm="1">
        <f t="array" ref="K65">Ikäryhmähinnat[Ikä 6]*Ikärakenne[[#This Row],[6 vuotiaat]]</f>
        <v>855540.9</v>
      </c>
      <c r="L65" s="136" cm="1">
        <f t="array" ref="L65">Ikäryhmähinnat[Ikä 7–12]*Ikärakenne[[#This Row],[7–12-vuotiaat]]</f>
        <v>7948161.2399999993</v>
      </c>
      <c r="M65" s="136" cm="1">
        <f t="array" ref="M65">Ikäryhmähinnat[Ikä 13–15]*Ikärakenne[[#This Row],[13–15-vuotiaat]]</f>
        <v>9319089</v>
      </c>
      <c r="N65" s="136" cm="1">
        <f t="array" ref="N65">Ikäryhmähinnat[Ikä 16+]*Ikärakenne[[#This Row],[16 vuotta täyttäneet]]</f>
        <v>1227554.49</v>
      </c>
      <c r="O65" s="136" cm="1">
        <f t="array" ref="O65">Ikäryhmähinnat[Ikä 18-64]*Ikärakenne[[#This Row],[18–64-vuotiaat]]</f>
        <v>854218.62</v>
      </c>
      <c r="P65" s="178">
        <f>SUM(Ikärakenne[[#This Row],[Ikä 0–5]:[Ikä 18-64]])</f>
        <v>25761802.530000001</v>
      </c>
    </row>
    <row r="66" spans="1:16" x14ac:dyDescent="0.25">
      <c r="A66" s="127">
        <v>186</v>
      </c>
      <c r="B66" s="124" t="s">
        <v>71</v>
      </c>
      <c r="C66" s="38">
        <f>SUM(Ikärakenne[[#This Row],[0–5-vuotiaat]:[16 vuotta täyttäneet]])</f>
        <v>46944</v>
      </c>
      <c r="D66" s="41">
        <v>2677</v>
      </c>
      <c r="E66" s="41">
        <v>433</v>
      </c>
      <c r="F66" s="41">
        <v>3115</v>
      </c>
      <c r="G66" s="41">
        <v>1686</v>
      </c>
      <c r="H66" s="41">
        <v>39033</v>
      </c>
      <c r="I66" s="41">
        <v>27987</v>
      </c>
      <c r="J66" s="136" cm="1">
        <f t="array" ref="J66">Ikäryhmähinnat[Ikä 0–5]*Ikärakenne[[#This Row],[0–5-vuotiaat]]</f>
        <v>25044994.740000002</v>
      </c>
      <c r="K66" s="136" cm="1">
        <f t="array" ref="K66">Ikäryhmähinnat[Ikä 6]*Ikärakenne[[#This Row],[6 vuotiaat]]</f>
        <v>4307548.95</v>
      </c>
      <c r="L66" s="136" cm="1">
        <f t="array" ref="L66">Ikäryhmähinnat[Ikä 7–12]*Ikärakenne[[#This Row],[7–12-vuotiaat]]</f>
        <v>26564938.050000001</v>
      </c>
      <c r="M66" s="136" cm="1">
        <f t="array" ref="M66">Ikäryhmähinnat[Ikä 13–15]*Ikärakenne[[#This Row],[13–15-vuotiaat]]</f>
        <v>24359665.200000003</v>
      </c>
      <c r="N66" s="136" cm="1">
        <f t="array" ref="N66">Ikäryhmähinnat[Ikä 16+]*Ikärakenne[[#This Row],[16 vuotta täyttäneet]]</f>
        <v>2858386.5900000003</v>
      </c>
      <c r="O66" s="136" cm="1">
        <f t="array" ref="O66">Ikäryhmähinnat[Ikä 18-64]*Ikärakenne[[#This Row],[18–64-vuotiaat]]</f>
        <v>2510713.77</v>
      </c>
      <c r="P66" s="178">
        <f>SUM(Ikärakenne[[#This Row],[Ikä 0–5]:[Ikä 18-64]])</f>
        <v>85646247.299999997</v>
      </c>
    </row>
    <row r="67" spans="1:16" x14ac:dyDescent="0.25">
      <c r="A67" s="127">
        <v>202</v>
      </c>
      <c r="B67" s="124" t="s">
        <v>72</v>
      </c>
      <c r="C67" s="38">
        <f>SUM(Ikärakenne[[#This Row],[0–5-vuotiaat]:[16 vuotta täyttäneet]])</f>
        <v>36675</v>
      </c>
      <c r="D67" s="41">
        <v>2360</v>
      </c>
      <c r="E67" s="41">
        <v>439</v>
      </c>
      <c r="F67" s="41">
        <v>2716</v>
      </c>
      <c r="G67" s="41">
        <v>1461</v>
      </c>
      <c r="H67" s="41">
        <v>29699</v>
      </c>
      <c r="I67" s="41">
        <v>20617</v>
      </c>
      <c r="J67" s="136" cm="1">
        <f t="array" ref="J67">Ikäryhmähinnat[Ikä 0–5]*Ikärakenne[[#This Row],[0–5-vuotiaat]]</f>
        <v>22079263.200000003</v>
      </c>
      <c r="K67" s="136" cm="1">
        <f t="array" ref="K67">Ikäryhmähinnat[Ikä 6]*Ikärakenne[[#This Row],[6 vuotiaat]]</f>
        <v>4367237.8499999996</v>
      </c>
      <c r="L67" s="136" cm="1">
        <f t="array" ref="L67">Ikäryhmähinnat[Ikä 7–12]*Ikärakenne[[#This Row],[7–12-vuotiaat]]</f>
        <v>23162238.120000001</v>
      </c>
      <c r="M67" s="136" cm="1">
        <f t="array" ref="M67">Ikäryhmähinnat[Ikä 13–15]*Ikärakenne[[#This Row],[13–15-vuotiaat]]</f>
        <v>21108820.199999999</v>
      </c>
      <c r="N67" s="136" cm="1">
        <f t="array" ref="N67">Ikäryhmähinnat[Ikä 16+]*Ikärakenne[[#This Row],[16 vuotta täyttäneet]]</f>
        <v>2174857.77</v>
      </c>
      <c r="O67" s="136" cm="1">
        <f t="array" ref="O67">Ikäryhmähinnat[Ikä 18-64]*Ikärakenne[[#This Row],[18–64-vuotiaat]]</f>
        <v>1849551.0699999998</v>
      </c>
      <c r="P67" s="178">
        <f>SUM(Ikärakenne[[#This Row],[Ikä 0–5]:[Ikä 18-64]])</f>
        <v>74741968.209999993</v>
      </c>
    </row>
    <row r="68" spans="1:16" x14ac:dyDescent="0.25">
      <c r="A68" s="127">
        <v>204</v>
      </c>
      <c r="B68" s="124" t="s">
        <v>73</v>
      </c>
      <c r="C68" s="38">
        <f>SUM(Ikärakenne[[#This Row],[0–5-vuotiaat]:[16 vuotta täyttäneet]])</f>
        <v>2547</v>
      </c>
      <c r="D68" s="41">
        <v>88</v>
      </c>
      <c r="E68" s="41">
        <v>16</v>
      </c>
      <c r="F68" s="41">
        <v>113</v>
      </c>
      <c r="G68" s="41">
        <v>68</v>
      </c>
      <c r="H68" s="41">
        <v>2262</v>
      </c>
      <c r="I68" s="41">
        <v>1228</v>
      </c>
      <c r="J68" s="136" cm="1">
        <f t="array" ref="J68">Ikäryhmähinnat[Ikä 0–5]*Ikärakenne[[#This Row],[0–5-vuotiaat]]</f>
        <v>823294.56</v>
      </c>
      <c r="K68" s="136" cm="1">
        <f t="array" ref="K68">Ikäryhmähinnat[Ikä 6]*Ikärakenne[[#This Row],[6 vuotiaat]]</f>
        <v>159170.4</v>
      </c>
      <c r="L68" s="136" cm="1">
        <f t="array" ref="L68">Ikäryhmähinnat[Ikä 7–12]*Ikärakenne[[#This Row],[7–12-vuotiaat]]</f>
        <v>963671.90999999992</v>
      </c>
      <c r="M68" s="136" cm="1">
        <f t="array" ref="M68">Ikäryhmähinnat[Ikä 13–15]*Ikärakenne[[#This Row],[13–15-vuotiaat]]</f>
        <v>982477.60000000009</v>
      </c>
      <c r="N68" s="136" cm="1">
        <f t="array" ref="N68">Ikäryhmähinnat[Ikä 16+]*Ikärakenne[[#This Row],[16 vuotta täyttäneet]]</f>
        <v>165646.26</v>
      </c>
      <c r="O68" s="136" cm="1">
        <f t="array" ref="O68">Ikäryhmähinnat[Ikä 18-64]*Ikärakenne[[#This Row],[18–64-vuotiaat]]</f>
        <v>110163.87999999999</v>
      </c>
      <c r="P68" s="178">
        <f>SUM(Ikärakenne[[#This Row],[Ikä 0–5]:[Ikä 18-64]])</f>
        <v>3204424.6100000003</v>
      </c>
    </row>
    <row r="69" spans="1:16" x14ac:dyDescent="0.25">
      <c r="A69" s="127">
        <v>205</v>
      </c>
      <c r="B69" s="124" t="s">
        <v>74</v>
      </c>
      <c r="C69" s="38">
        <f>SUM(Ikärakenne[[#This Row],[0–5-vuotiaat]:[16 vuotta täyttäneet]])</f>
        <v>36370</v>
      </c>
      <c r="D69" s="41">
        <v>1662</v>
      </c>
      <c r="E69" s="41">
        <v>304</v>
      </c>
      <c r="F69" s="41">
        <v>2305</v>
      </c>
      <c r="G69" s="41">
        <v>1309</v>
      </c>
      <c r="H69" s="41">
        <v>30790</v>
      </c>
      <c r="I69" s="41">
        <v>20547</v>
      </c>
      <c r="J69" s="136" cm="1">
        <f t="array" ref="J69">Ikäryhmähinnat[Ikä 0–5]*Ikärakenne[[#This Row],[0–5-vuotiaat]]</f>
        <v>15549040.440000001</v>
      </c>
      <c r="K69" s="136" cm="1">
        <f t="array" ref="K69">Ikäryhmähinnat[Ikä 6]*Ikärakenne[[#This Row],[6 vuotiaat]]</f>
        <v>3024237.6</v>
      </c>
      <c r="L69" s="136" cm="1">
        <f t="array" ref="L69">Ikäryhmähinnat[Ikä 7–12]*Ikärakenne[[#This Row],[7–12-vuotiaat]]</f>
        <v>19657201.349999998</v>
      </c>
      <c r="M69" s="136" cm="1">
        <f t="array" ref="M69">Ikäryhmähinnat[Ikä 13–15]*Ikärakenne[[#This Row],[13–15-vuotiaat]]</f>
        <v>18912693.800000001</v>
      </c>
      <c r="N69" s="136" cm="1">
        <f t="array" ref="N69">Ikäryhmähinnat[Ikä 16+]*Ikärakenne[[#This Row],[16 vuotta täyttäneet]]</f>
        <v>2254751.7000000002</v>
      </c>
      <c r="O69" s="136" cm="1">
        <f t="array" ref="O69">Ikäryhmähinnat[Ikä 18-64]*Ikärakenne[[#This Row],[18–64-vuotiaat]]</f>
        <v>1843271.3699999999</v>
      </c>
      <c r="P69" s="178">
        <f>SUM(Ikärakenne[[#This Row],[Ikä 0–5]:[Ikä 18-64]])</f>
        <v>61241196.259999998</v>
      </c>
    </row>
    <row r="70" spans="1:16" x14ac:dyDescent="0.25">
      <c r="A70" s="127">
        <v>208</v>
      </c>
      <c r="B70" s="124" t="s">
        <v>75</v>
      </c>
      <c r="C70" s="38">
        <f>SUM(Ikärakenne[[#This Row],[0–5-vuotiaat]:[16 vuotta täyttäneet]])</f>
        <v>12155</v>
      </c>
      <c r="D70" s="41">
        <v>651</v>
      </c>
      <c r="E70" s="41">
        <v>113</v>
      </c>
      <c r="F70" s="41">
        <v>884</v>
      </c>
      <c r="G70" s="41">
        <v>502</v>
      </c>
      <c r="H70" s="41">
        <v>10005</v>
      </c>
      <c r="I70" s="41">
        <v>6165</v>
      </c>
      <c r="J70" s="136" cm="1">
        <f t="array" ref="J70">Ikäryhmähinnat[Ikä 0–5]*Ikärakenne[[#This Row],[0–5-vuotiaat]]</f>
        <v>6090508.6200000001</v>
      </c>
      <c r="K70" s="136" cm="1">
        <f t="array" ref="K70">Ikäryhmähinnat[Ikä 6]*Ikärakenne[[#This Row],[6 vuotiaat]]</f>
        <v>1124140.95</v>
      </c>
      <c r="L70" s="136" cm="1">
        <f t="array" ref="L70">Ikäryhmähinnat[Ikä 7–12]*Ikärakenne[[#This Row],[7–12-vuotiaat]]</f>
        <v>7538813.8799999999</v>
      </c>
      <c r="M70" s="136" cm="1">
        <f t="array" ref="M70">Ikäryhmähinnat[Ikä 13–15]*Ikärakenne[[#This Row],[13–15-vuotiaat]]</f>
        <v>7252996.4000000004</v>
      </c>
      <c r="N70" s="136" cm="1">
        <f t="array" ref="N70">Ikäryhmähinnat[Ikä 16+]*Ikärakenne[[#This Row],[16 vuotta täyttäneet]]</f>
        <v>732666.15</v>
      </c>
      <c r="O70" s="136" cm="1">
        <f t="array" ref="O70">Ikäryhmähinnat[Ikä 18-64]*Ikärakenne[[#This Row],[18–64-vuotiaat]]</f>
        <v>553062.14999999991</v>
      </c>
      <c r="P70" s="178">
        <f>SUM(Ikärakenne[[#This Row],[Ikä 0–5]:[Ikä 18-64]])</f>
        <v>23292188.149999999</v>
      </c>
    </row>
    <row r="71" spans="1:16" x14ac:dyDescent="0.25">
      <c r="A71" s="127">
        <v>211</v>
      </c>
      <c r="B71" s="124" t="s">
        <v>76</v>
      </c>
      <c r="C71" s="38">
        <f>SUM(Ikärakenne[[#This Row],[0–5-vuotiaat]:[16 vuotta täyttäneet]])</f>
        <v>34379</v>
      </c>
      <c r="D71" s="41">
        <v>2188</v>
      </c>
      <c r="E71" s="41">
        <v>366</v>
      </c>
      <c r="F71" s="41">
        <v>2513</v>
      </c>
      <c r="G71" s="41">
        <v>1338</v>
      </c>
      <c r="H71" s="41">
        <v>27974</v>
      </c>
      <c r="I71" s="41">
        <v>19675</v>
      </c>
      <c r="J71" s="136" cm="1">
        <f t="array" ref="J71">Ikäryhmähinnat[Ikä 0–5]*Ikärakenne[[#This Row],[0–5-vuotiaat]]</f>
        <v>20470096.560000002</v>
      </c>
      <c r="K71" s="136" cm="1">
        <f t="array" ref="K71">Ikäryhmähinnat[Ikä 6]*Ikärakenne[[#This Row],[6 vuotiaat]]</f>
        <v>3641022.9</v>
      </c>
      <c r="L71" s="136" cm="1">
        <f t="array" ref="L71">Ikäryhmähinnat[Ikä 7–12]*Ikärakenne[[#This Row],[7–12-vuotiaat]]</f>
        <v>21431039.91</v>
      </c>
      <c r="M71" s="136" cm="1">
        <f t="array" ref="M71">Ikäryhmähinnat[Ikä 13–15]*Ikärakenne[[#This Row],[13–15-vuotiaat]]</f>
        <v>19331691.600000001</v>
      </c>
      <c r="N71" s="136" cm="1">
        <f t="array" ref="N71">Ikäryhmähinnat[Ikä 16+]*Ikärakenne[[#This Row],[16 vuotta täyttäneet]]</f>
        <v>2048536.02</v>
      </c>
      <c r="O71" s="136" cm="1">
        <f t="array" ref="O71">Ikäryhmähinnat[Ikä 18-64]*Ikärakenne[[#This Row],[18–64-vuotiaat]]</f>
        <v>1765044.2499999998</v>
      </c>
      <c r="P71" s="178">
        <f>SUM(Ikärakenne[[#This Row],[Ikä 0–5]:[Ikä 18-64]])</f>
        <v>68687431.24000001</v>
      </c>
    </row>
    <row r="72" spans="1:16" x14ac:dyDescent="0.25">
      <c r="A72" s="127">
        <v>213</v>
      </c>
      <c r="B72" s="124" t="s">
        <v>77</v>
      </c>
      <c r="C72" s="38">
        <f>SUM(Ikärakenne[[#This Row],[0–5-vuotiaat]:[16 vuotta täyttäneet]])</f>
        <v>4952</v>
      </c>
      <c r="D72" s="41">
        <v>161</v>
      </c>
      <c r="E72" s="41">
        <v>22</v>
      </c>
      <c r="F72" s="41">
        <v>235</v>
      </c>
      <c r="G72" s="41">
        <v>149</v>
      </c>
      <c r="H72" s="41">
        <v>4385</v>
      </c>
      <c r="I72" s="41">
        <v>2313</v>
      </c>
      <c r="J72" s="136" cm="1">
        <f t="array" ref="J72">Ikäryhmähinnat[Ikä 0–5]*Ikärakenne[[#This Row],[0–5-vuotiaat]]</f>
        <v>1506254.82</v>
      </c>
      <c r="K72" s="136" cm="1">
        <f t="array" ref="K72">Ikäryhmähinnat[Ikä 6]*Ikärakenne[[#This Row],[6 vuotiaat]]</f>
        <v>218859.3</v>
      </c>
      <c r="L72" s="136" cm="1">
        <f t="array" ref="L72">Ikäryhmähinnat[Ikä 7–12]*Ikärakenne[[#This Row],[7–12-vuotiaat]]</f>
        <v>2004096.45</v>
      </c>
      <c r="M72" s="136" cm="1">
        <f t="array" ref="M72">Ikäryhmähinnat[Ikä 13–15]*Ikärakenne[[#This Row],[13–15-vuotiaat]]</f>
        <v>2152781.8000000003</v>
      </c>
      <c r="N72" s="136" cm="1">
        <f t="array" ref="N72">Ikäryhmähinnat[Ikä 16+]*Ikärakenne[[#This Row],[16 vuotta täyttäneet]]</f>
        <v>321113.55000000005</v>
      </c>
      <c r="O72" s="136" cm="1">
        <f t="array" ref="O72">Ikäryhmähinnat[Ikä 18-64]*Ikärakenne[[#This Row],[18–64-vuotiaat]]</f>
        <v>207499.22999999998</v>
      </c>
      <c r="P72" s="178">
        <f>SUM(Ikärakenne[[#This Row],[Ikä 0–5]:[Ikä 18-64]])</f>
        <v>6410605.1500000004</v>
      </c>
    </row>
    <row r="73" spans="1:16" x14ac:dyDescent="0.25">
      <c r="A73" s="127">
        <v>214</v>
      </c>
      <c r="B73" s="124" t="s">
        <v>78</v>
      </c>
      <c r="C73" s="38">
        <f>SUM(Ikärakenne[[#This Row],[0–5-vuotiaat]:[16 vuotta täyttäneet]])</f>
        <v>12508</v>
      </c>
      <c r="D73" s="41">
        <v>522</v>
      </c>
      <c r="E73" s="41">
        <v>99</v>
      </c>
      <c r="F73" s="41">
        <v>754</v>
      </c>
      <c r="G73" s="41">
        <v>424</v>
      </c>
      <c r="H73" s="41">
        <v>10709</v>
      </c>
      <c r="I73" s="41">
        <v>6445</v>
      </c>
      <c r="J73" s="136" cm="1">
        <f t="array" ref="J73">Ikäryhmähinnat[Ikä 0–5]*Ikärakenne[[#This Row],[0–5-vuotiaat]]</f>
        <v>4883633.6400000006</v>
      </c>
      <c r="K73" s="136" cm="1">
        <f t="array" ref="K73">Ikäryhmähinnat[Ikä 6]*Ikärakenne[[#This Row],[6 vuotiaat]]</f>
        <v>984866.85</v>
      </c>
      <c r="L73" s="136" cm="1">
        <f t="array" ref="L73">Ikäryhmähinnat[Ikä 7–12]*Ikärakenne[[#This Row],[7–12-vuotiaat]]</f>
        <v>6430164.7799999993</v>
      </c>
      <c r="M73" s="136" cm="1">
        <f t="array" ref="M73">Ikäryhmähinnat[Ikä 13–15]*Ikärakenne[[#This Row],[13–15-vuotiaat]]</f>
        <v>6126036.8000000007</v>
      </c>
      <c r="N73" s="136" cm="1">
        <f t="array" ref="N73">Ikäryhmähinnat[Ikä 16+]*Ikärakenne[[#This Row],[16 vuotta täyttäneet]]</f>
        <v>784220.07000000007</v>
      </c>
      <c r="O73" s="136" cm="1">
        <f t="array" ref="O73">Ikäryhmähinnat[Ikä 18-64]*Ikärakenne[[#This Row],[18–64-vuotiaat]]</f>
        <v>578180.94999999995</v>
      </c>
      <c r="P73" s="178">
        <f>SUM(Ikärakenne[[#This Row],[Ikä 0–5]:[Ikä 18-64]])</f>
        <v>19787103.09</v>
      </c>
    </row>
    <row r="74" spans="1:16" x14ac:dyDescent="0.25">
      <c r="A74" s="127">
        <v>216</v>
      </c>
      <c r="B74" s="124" t="s">
        <v>79</v>
      </c>
      <c r="C74" s="38">
        <f>SUM(Ikärakenne[[#This Row],[0–5-vuotiaat]:[16 vuotta täyttäneet]])</f>
        <v>1137</v>
      </c>
      <c r="D74" s="41">
        <v>45</v>
      </c>
      <c r="E74" s="41">
        <v>7</v>
      </c>
      <c r="F74" s="41">
        <v>44</v>
      </c>
      <c r="G74" s="41">
        <v>33</v>
      </c>
      <c r="H74" s="41">
        <v>1008</v>
      </c>
      <c r="I74" s="41">
        <v>529</v>
      </c>
      <c r="J74" s="136" cm="1">
        <f t="array" ref="J74">Ikäryhmähinnat[Ikä 0–5]*Ikärakenne[[#This Row],[0–5-vuotiaat]]</f>
        <v>421002.9</v>
      </c>
      <c r="K74" s="136" cm="1">
        <f t="array" ref="K74">Ikäryhmähinnat[Ikä 6]*Ikärakenne[[#This Row],[6 vuotiaat]]</f>
        <v>69637.05</v>
      </c>
      <c r="L74" s="136" cm="1">
        <f t="array" ref="L74">Ikäryhmähinnat[Ikä 7–12]*Ikärakenne[[#This Row],[7–12-vuotiaat]]</f>
        <v>375235.07999999996</v>
      </c>
      <c r="M74" s="136" cm="1">
        <f t="array" ref="M74">Ikäryhmähinnat[Ikä 13–15]*Ikärakenne[[#This Row],[13–15-vuotiaat]]</f>
        <v>476790.60000000003</v>
      </c>
      <c r="N74" s="136" cm="1">
        <f t="array" ref="N74">Ikäryhmähinnat[Ikä 16+]*Ikärakenne[[#This Row],[16 vuotta täyttäneet]]</f>
        <v>73815.840000000011</v>
      </c>
      <c r="O74" s="136" cm="1">
        <f t="array" ref="O74">Ikäryhmähinnat[Ikä 18-64]*Ikärakenne[[#This Row],[18–64-vuotiaat]]</f>
        <v>47456.59</v>
      </c>
      <c r="P74" s="178">
        <f>SUM(Ikärakenne[[#This Row],[Ikä 0–5]:[Ikä 18-64]])</f>
        <v>1463938.0600000003</v>
      </c>
    </row>
    <row r="75" spans="1:16" x14ac:dyDescent="0.25">
      <c r="A75" s="127">
        <v>217</v>
      </c>
      <c r="B75" s="124" t="s">
        <v>80</v>
      </c>
      <c r="C75" s="38">
        <f>SUM(Ikärakenne[[#This Row],[0–5-vuotiaat]:[16 vuotta täyttäneet]])</f>
        <v>5246</v>
      </c>
      <c r="D75" s="41">
        <v>280</v>
      </c>
      <c r="E75" s="41">
        <v>48</v>
      </c>
      <c r="F75" s="41">
        <v>411</v>
      </c>
      <c r="G75" s="41">
        <v>231</v>
      </c>
      <c r="H75" s="41">
        <v>4276</v>
      </c>
      <c r="I75" s="41">
        <v>2693</v>
      </c>
      <c r="J75" s="136" cm="1">
        <f t="array" ref="J75">Ikäryhmähinnat[Ikä 0–5]*Ikärakenne[[#This Row],[0–5-vuotiaat]]</f>
        <v>2619573.6</v>
      </c>
      <c r="K75" s="136" cm="1">
        <f t="array" ref="K75">Ikäryhmähinnat[Ikä 6]*Ikärakenne[[#This Row],[6 vuotiaat]]</f>
        <v>477511.19999999995</v>
      </c>
      <c r="L75" s="136" cm="1">
        <f t="array" ref="L75">Ikäryhmähinnat[Ikä 7–12]*Ikärakenne[[#This Row],[7–12-vuotiaat]]</f>
        <v>3505036.77</v>
      </c>
      <c r="M75" s="136" cm="1">
        <f t="array" ref="M75">Ikäryhmähinnat[Ikä 13–15]*Ikärakenne[[#This Row],[13–15-vuotiaat]]</f>
        <v>3337534.2</v>
      </c>
      <c r="N75" s="136" cm="1">
        <f t="array" ref="N75">Ikäryhmähinnat[Ikä 16+]*Ikärakenne[[#This Row],[16 vuotta täyttäneet]]</f>
        <v>313131.48000000004</v>
      </c>
      <c r="O75" s="136" cm="1">
        <f t="array" ref="O75">Ikäryhmähinnat[Ikä 18-64]*Ikärakenne[[#This Row],[18–64-vuotiaat]]</f>
        <v>241589.02999999997</v>
      </c>
      <c r="P75" s="178">
        <f>SUM(Ikärakenne[[#This Row],[Ikä 0–5]:[Ikä 18-64]])</f>
        <v>10494376.279999999</v>
      </c>
    </row>
    <row r="76" spans="1:16" x14ac:dyDescent="0.25">
      <c r="A76" s="127">
        <v>218</v>
      </c>
      <c r="B76" s="124" t="s">
        <v>81</v>
      </c>
      <c r="C76" s="38">
        <f>SUM(Ikärakenne[[#This Row],[0–5-vuotiaat]:[16 vuotta täyttäneet]])</f>
        <v>1134</v>
      </c>
      <c r="D76" s="41">
        <v>29</v>
      </c>
      <c r="E76" s="41">
        <v>8</v>
      </c>
      <c r="F76" s="41">
        <v>59</v>
      </c>
      <c r="G76" s="41">
        <v>32</v>
      </c>
      <c r="H76" s="41">
        <v>1006</v>
      </c>
      <c r="I76" s="41">
        <v>551</v>
      </c>
      <c r="J76" s="136" cm="1">
        <f t="array" ref="J76">Ikäryhmähinnat[Ikä 0–5]*Ikärakenne[[#This Row],[0–5-vuotiaat]]</f>
        <v>271312.98000000004</v>
      </c>
      <c r="K76" s="136" cm="1">
        <f t="array" ref="K76">Ikäryhmähinnat[Ikä 6]*Ikärakenne[[#This Row],[6 vuotiaat]]</f>
        <v>79585.2</v>
      </c>
      <c r="L76" s="136" cm="1">
        <f t="array" ref="L76">Ikäryhmähinnat[Ikä 7–12]*Ikärakenne[[#This Row],[7–12-vuotiaat]]</f>
        <v>503156.13</v>
      </c>
      <c r="M76" s="136" cm="1">
        <f t="array" ref="M76">Ikäryhmähinnat[Ikä 13–15]*Ikärakenne[[#This Row],[13–15-vuotiaat]]</f>
        <v>462342.40000000002</v>
      </c>
      <c r="N76" s="136" cm="1">
        <f t="array" ref="N76">Ikäryhmähinnat[Ikä 16+]*Ikärakenne[[#This Row],[16 vuotta täyttäneet]]</f>
        <v>73669.38</v>
      </c>
      <c r="O76" s="136" cm="1">
        <f t="array" ref="O76">Ikäryhmähinnat[Ikä 18-64]*Ikärakenne[[#This Row],[18–64-vuotiaat]]</f>
        <v>49430.21</v>
      </c>
      <c r="P76" s="178">
        <f>SUM(Ikärakenne[[#This Row],[Ikä 0–5]:[Ikä 18-64]])</f>
        <v>1439496.2999999998</v>
      </c>
    </row>
    <row r="77" spans="1:16" x14ac:dyDescent="0.25">
      <c r="A77" s="127">
        <v>224</v>
      </c>
      <c r="B77" s="124" t="s">
        <v>82</v>
      </c>
      <c r="C77" s="38">
        <f>SUM(Ikärakenne[[#This Row],[0–5-vuotiaat]:[16 vuotta täyttäneet]])</f>
        <v>8274</v>
      </c>
      <c r="D77" s="41">
        <v>277</v>
      </c>
      <c r="E77" s="41">
        <v>55</v>
      </c>
      <c r="F77" s="41">
        <v>470</v>
      </c>
      <c r="G77" s="41">
        <v>298</v>
      </c>
      <c r="H77" s="41">
        <v>7174</v>
      </c>
      <c r="I77" s="41">
        <v>4471</v>
      </c>
      <c r="J77" s="136" cm="1">
        <f t="array" ref="J77">Ikäryhmähinnat[Ikä 0–5]*Ikärakenne[[#This Row],[0–5-vuotiaat]]</f>
        <v>2591506.7400000002</v>
      </c>
      <c r="K77" s="136" cm="1">
        <f t="array" ref="K77">Ikäryhmähinnat[Ikä 6]*Ikärakenne[[#This Row],[6 vuotiaat]]</f>
        <v>547148.25</v>
      </c>
      <c r="L77" s="136" cm="1">
        <f t="array" ref="L77">Ikäryhmähinnat[Ikä 7–12]*Ikärakenne[[#This Row],[7–12-vuotiaat]]</f>
        <v>4008192.9</v>
      </c>
      <c r="M77" s="136" cm="1">
        <f t="array" ref="M77">Ikäryhmähinnat[Ikä 13–15]*Ikärakenne[[#This Row],[13–15-vuotiaat]]</f>
        <v>4305563.6000000006</v>
      </c>
      <c r="N77" s="136" cm="1">
        <f t="array" ref="N77">Ikäryhmähinnat[Ikä 16+]*Ikärakenne[[#This Row],[16 vuotta täyttäneet]]</f>
        <v>525352.02</v>
      </c>
      <c r="O77" s="136" cm="1">
        <f t="array" ref="O77">Ikäryhmähinnat[Ikä 18-64]*Ikärakenne[[#This Row],[18–64-vuotiaat]]</f>
        <v>401093.41</v>
      </c>
      <c r="P77" s="178">
        <f>SUM(Ikärakenne[[#This Row],[Ikä 0–5]:[Ikä 18-64]])</f>
        <v>12378856.920000002</v>
      </c>
    </row>
    <row r="78" spans="1:16" x14ac:dyDescent="0.25">
      <c r="A78" s="127">
        <v>226</v>
      </c>
      <c r="B78" s="124" t="s">
        <v>83</v>
      </c>
      <c r="C78" s="38">
        <f>SUM(Ikärakenne[[#This Row],[0–5-vuotiaat]:[16 vuotta täyttäneet]])</f>
        <v>3514</v>
      </c>
      <c r="D78" s="41">
        <v>103</v>
      </c>
      <c r="E78" s="41">
        <v>29</v>
      </c>
      <c r="F78" s="41">
        <v>157</v>
      </c>
      <c r="G78" s="41">
        <v>104</v>
      </c>
      <c r="H78" s="41">
        <v>3121</v>
      </c>
      <c r="I78" s="41">
        <v>1654</v>
      </c>
      <c r="J78" s="136" cm="1">
        <f t="array" ref="J78">Ikäryhmähinnat[Ikä 0–5]*Ikärakenne[[#This Row],[0–5-vuotiaat]]</f>
        <v>963628.8600000001</v>
      </c>
      <c r="K78" s="136" cm="1">
        <f t="array" ref="K78">Ikäryhmähinnat[Ikä 6]*Ikärakenne[[#This Row],[6 vuotiaat]]</f>
        <v>288496.34999999998</v>
      </c>
      <c r="L78" s="136" cm="1">
        <f t="array" ref="L78">Ikäryhmähinnat[Ikä 7–12]*Ikärakenne[[#This Row],[7–12-vuotiaat]]</f>
        <v>1338906.99</v>
      </c>
      <c r="M78" s="136" cm="1">
        <f t="array" ref="M78">Ikäryhmähinnat[Ikä 13–15]*Ikärakenne[[#This Row],[13–15-vuotiaat]]</f>
        <v>1502612.8</v>
      </c>
      <c r="N78" s="136" cm="1">
        <f t="array" ref="N78">Ikäryhmähinnat[Ikä 16+]*Ikärakenne[[#This Row],[16 vuotta täyttäneet]]</f>
        <v>228550.83000000002</v>
      </c>
      <c r="O78" s="136" cm="1">
        <f t="array" ref="O78">Ikäryhmähinnat[Ikä 18-64]*Ikärakenne[[#This Row],[18–64-vuotiaat]]</f>
        <v>148380.34</v>
      </c>
      <c r="P78" s="178">
        <f>SUM(Ikärakenne[[#This Row],[Ikä 0–5]:[Ikä 18-64]])</f>
        <v>4470576.17</v>
      </c>
    </row>
    <row r="79" spans="1:16" x14ac:dyDescent="0.25">
      <c r="A79" s="127">
        <v>230</v>
      </c>
      <c r="B79" s="124" t="s">
        <v>84</v>
      </c>
      <c r="C79" s="38">
        <f>SUM(Ikärakenne[[#This Row],[0–5-vuotiaat]:[16 vuotta täyttäneet]])</f>
        <v>2133</v>
      </c>
      <c r="D79" s="41">
        <v>73</v>
      </c>
      <c r="E79" s="41">
        <v>18</v>
      </c>
      <c r="F79" s="41">
        <v>123</v>
      </c>
      <c r="G79" s="41">
        <v>61</v>
      </c>
      <c r="H79" s="41">
        <v>1858</v>
      </c>
      <c r="I79" s="41">
        <v>1033</v>
      </c>
      <c r="J79" s="136" cm="1">
        <f t="array" ref="J79">Ikäryhmähinnat[Ikä 0–5]*Ikärakenne[[#This Row],[0–5-vuotiaat]]</f>
        <v>682960.26</v>
      </c>
      <c r="K79" s="136" cm="1">
        <f t="array" ref="K79">Ikäryhmähinnat[Ikä 6]*Ikärakenne[[#This Row],[6 vuotiaat]]</f>
        <v>179066.69999999998</v>
      </c>
      <c r="L79" s="136" cm="1">
        <f t="array" ref="L79">Ikäryhmähinnat[Ikä 7–12]*Ikärakenne[[#This Row],[7–12-vuotiaat]]</f>
        <v>1048952.6099999999</v>
      </c>
      <c r="M79" s="136" cm="1">
        <f t="array" ref="M79">Ikäryhmähinnat[Ikä 13–15]*Ikärakenne[[#This Row],[13–15-vuotiaat]]</f>
        <v>881340.20000000007</v>
      </c>
      <c r="N79" s="136" cm="1">
        <f t="array" ref="N79">Ikäryhmähinnat[Ikä 16+]*Ikärakenne[[#This Row],[16 vuotta täyttäneet]]</f>
        <v>136061.34</v>
      </c>
      <c r="O79" s="136" cm="1">
        <f t="array" ref="O79">Ikäryhmähinnat[Ikä 18-64]*Ikärakenne[[#This Row],[18–64-vuotiaat]]</f>
        <v>92670.43</v>
      </c>
      <c r="P79" s="178">
        <f>SUM(Ikärakenne[[#This Row],[Ikä 0–5]:[Ikä 18-64]])</f>
        <v>3021051.54</v>
      </c>
    </row>
    <row r="80" spans="1:16" x14ac:dyDescent="0.25">
      <c r="A80" s="127">
        <v>231</v>
      </c>
      <c r="B80" s="124" t="s">
        <v>85</v>
      </c>
      <c r="C80" s="38">
        <f>SUM(Ikärakenne[[#This Row],[0–5-vuotiaat]:[16 vuotta täyttäneet]])</f>
        <v>1248</v>
      </c>
      <c r="D80" s="41">
        <v>55</v>
      </c>
      <c r="E80" s="41">
        <v>3</v>
      </c>
      <c r="F80" s="41">
        <v>78</v>
      </c>
      <c r="G80" s="41">
        <v>40</v>
      </c>
      <c r="H80" s="41">
        <v>1072</v>
      </c>
      <c r="I80" s="41">
        <v>550</v>
      </c>
      <c r="J80" s="136" cm="1">
        <f t="array" ref="J80">Ikäryhmähinnat[Ikä 0–5]*Ikärakenne[[#This Row],[0–5-vuotiaat]]</f>
        <v>514559.10000000003</v>
      </c>
      <c r="K80" s="136" cm="1">
        <f t="array" ref="K80">Ikäryhmähinnat[Ikä 6]*Ikärakenne[[#This Row],[6 vuotiaat]]</f>
        <v>29844.449999999997</v>
      </c>
      <c r="L80" s="136" cm="1">
        <f t="array" ref="L80">Ikäryhmähinnat[Ikä 7–12]*Ikärakenne[[#This Row],[7–12-vuotiaat]]</f>
        <v>665189.46</v>
      </c>
      <c r="M80" s="136" cm="1">
        <f t="array" ref="M80">Ikäryhmähinnat[Ikä 13–15]*Ikärakenne[[#This Row],[13–15-vuotiaat]]</f>
        <v>577928</v>
      </c>
      <c r="N80" s="136" cm="1">
        <f t="array" ref="N80">Ikäryhmähinnat[Ikä 16+]*Ikärakenne[[#This Row],[16 vuotta täyttäneet]]</f>
        <v>78502.559999999998</v>
      </c>
      <c r="O80" s="136" cm="1">
        <f t="array" ref="O80">Ikäryhmähinnat[Ikä 18-64]*Ikärakenne[[#This Row],[18–64-vuotiaat]]</f>
        <v>49340.5</v>
      </c>
      <c r="P80" s="178">
        <f>SUM(Ikärakenne[[#This Row],[Ikä 0–5]:[Ikä 18-64]])</f>
        <v>1915364.07</v>
      </c>
    </row>
    <row r="81" spans="1:16" x14ac:dyDescent="0.25">
      <c r="A81" s="127">
        <v>232</v>
      </c>
      <c r="B81" s="124" t="s">
        <v>86</v>
      </c>
      <c r="C81" s="38">
        <f>SUM(Ikärakenne[[#This Row],[0–5-vuotiaat]:[16 vuotta täyttäneet]])</f>
        <v>12429</v>
      </c>
      <c r="D81" s="41">
        <v>489</v>
      </c>
      <c r="E81" s="41">
        <v>104</v>
      </c>
      <c r="F81" s="41">
        <v>777</v>
      </c>
      <c r="G81" s="41">
        <v>452</v>
      </c>
      <c r="H81" s="41">
        <v>10607</v>
      </c>
      <c r="I81" s="41">
        <v>6383</v>
      </c>
      <c r="J81" s="136" cm="1">
        <f t="array" ref="J81">Ikäryhmähinnat[Ikä 0–5]*Ikärakenne[[#This Row],[0–5-vuotiaat]]</f>
        <v>4574898.1800000006</v>
      </c>
      <c r="K81" s="136" cm="1">
        <f t="array" ref="K81">Ikäryhmähinnat[Ikä 6]*Ikärakenne[[#This Row],[6 vuotiaat]]</f>
        <v>1034607.6</v>
      </c>
      <c r="L81" s="136" cm="1">
        <f t="array" ref="L81">Ikäryhmähinnat[Ikä 7–12]*Ikärakenne[[#This Row],[7–12-vuotiaat]]</f>
        <v>6626310.3899999997</v>
      </c>
      <c r="M81" s="136" cm="1">
        <f t="array" ref="M81">Ikäryhmähinnat[Ikä 13–15]*Ikärakenne[[#This Row],[13–15-vuotiaat]]</f>
        <v>6530586.4000000004</v>
      </c>
      <c r="N81" s="136" cm="1">
        <f t="array" ref="N81">Ikäryhmähinnat[Ikä 16+]*Ikärakenne[[#This Row],[16 vuotta täyttäneet]]</f>
        <v>776750.61</v>
      </c>
      <c r="O81" s="136" cm="1">
        <f t="array" ref="O81">Ikäryhmähinnat[Ikä 18-64]*Ikärakenne[[#This Row],[18–64-vuotiaat]]</f>
        <v>572618.92999999993</v>
      </c>
      <c r="P81" s="178">
        <f>SUM(Ikärakenne[[#This Row],[Ikä 0–5]:[Ikä 18-64]])</f>
        <v>20115772.109999999</v>
      </c>
    </row>
    <row r="82" spans="1:16" x14ac:dyDescent="0.25">
      <c r="A82" s="127">
        <v>233</v>
      </c>
      <c r="B82" s="124" t="s">
        <v>87</v>
      </c>
      <c r="C82" s="38">
        <f>SUM(Ikärakenne[[#This Row],[0–5-vuotiaat]:[16 vuotta täyttäneet]])</f>
        <v>14909</v>
      </c>
      <c r="D82" s="41">
        <v>608</v>
      </c>
      <c r="E82" s="41">
        <v>107</v>
      </c>
      <c r="F82" s="41">
        <v>897</v>
      </c>
      <c r="G82" s="41">
        <v>545</v>
      </c>
      <c r="H82" s="41">
        <v>12752</v>
      </c>
      <c r="I82" s="41">
        <v>7636</v>
      </c>
      <c r="J82" s="136" cm="1">
        <f t="array" ref="J82">Ikäryhmähinnat[Ikä 0–5]*Ikärakenne[[#This Row],[0–5-vuotiaat]]</f>
        <v>5688216.9600000009</v>
      </c>
      <c r="K82" s="136" cm="1">
        <f t="array" ref="K82">Ikäryhmähinnat[Ikä 6]*Ikärakenne[[#This Row],[6 vuotiaat]]</f>
        <v>1064452.05</v>
      </c>
      <c r="L82" s="136" cm="1">
        <f t="array" ref="L82">Ikäryhmähinnat[Ikä 7–12]*Ikärakenne[[#This Row],[7–12-vuotiaat]]</f>
        <v>7649678.79</v>
      </c>
      <c r="M82" s="136" cm="1">
        <f t="array" ref="M82">Ikäryhmähinnat[Ikä 13–15]*Ikärakenne[[#This Row],[13–15-vuotiaat]]</f>
        <v>7874269</v>
      </c>
      <c r="N82" s="136" cm="1">
        <f t="array" ref="N82">Ikäryhmähinnat[Ikä 16+]*Ikärakenne[[#This Row],[16 vuotta täyttäneet]]</f>
        <v>933828.96000000008</v>
      </c>
      <c r="O82" s="136" cm="1">
        <f t="array" ref="O82">Ikäryhmähinnat[Ikä 18-64]*Ikärakenne[[#This Row],[18–64-vuotiaat]]</f>
        <v>685025.55999999994</v>
      </c>
      <c r="P82" s="178">
        <f>SUM(Ikärakenne[[#This Row],[Ikä 0–5]:[Ikä 18-64]])</f>
        <v>23895471.32</v>
      </c>
    </row>
    <row r="83" spans="1:16" x14ac:dyDescent="0.25">
      <c r="A83" s="127">
        <v>235</v>
      </c>
      <c r="B83" s="124" t="s">
        <v>88</v>
      </c>
      <c r="C83" s="38">
        <f>SUM(Ikärakenne[[#This Row],[0–5-vuotiaat]:[16 vuotta täyttäneet]])</f>
        <v>10318</v>
      </c>
      <c r="D83" s="41">
        <v>581</v>
      </c>
      <c r="E83" s="41">
        <v>122</v>
      </c>
      <c r="F83" s="41">
        <v>784</v>
      </c>
      <c r="G83" s="41">
        <v>441</v>
      </c>
      <c r="H83" s="41">
        <v>8390</v>
      </c>
      <c r="I83" s="41">
        <v>5617</v>
      </c>
      <c r="J83" s="136" cm="1">
        <f t="array" ref="J83">Ikäryhmähinnat[Ikä 0–5]*Ikärakenne[[#This Row],[0–5-vuotiaat]]</f>
        <v>5435615.2200000007</v>
      </c>
      <c r="K83" s="136" cm="1">
        <f t="array" ref="K83">Ikäryhmähinnat[Ikä 6]*Ikärakenne[[#This Row],[6 vuotiaat]]</f>
        <v>1213674.3</v>
      </c>
      <c r="L83" s="136" cm="1">
        <f t="array" ref="L83">Ikäryhmähinnat[Ikä 7–12]*Ikärakenne[[#This Row],[7–12-vuotiaat]]</f>
        <v>6686006.8799999999</v>
      </c>
      <c r="M83" s="136" cm="1">
        <f t="array" ref="M83">Ikäryhmähinnat[Ikä 13–15]*Ikärakenne[[#This Row],[13–15-vuotiaat]]</f>
        <v>6371656.2000000002</v>
      </c>
      <c r="N83" s="136" cm="1">
        <f t="array" ref="N83">Ikäryhmähinnat[Ikä 16+]*Ikärakenne[[#This Row],[16 vuotta täyttäneet]]</f>
        <v>614399.70000000007</v>
      </c>
      <c r="O83" s="136" cm="1">
        <f t="array" ref="O83">Ikäryhmähinnat[Ikä 18-64]*Ikärakenne[[#This Row],[18–64-vuotiaat]]</f>
        <v>503901.06999999995</v>
      </c>
      <c r="P83" s="178">
        <f>SUM(Ikärakenne[[#This Row],[Ikä 0–5]:[Ikä 18-64]])</f>
        <v>20825253.370000001</v>
      </c>
    </row>
    <row r="84" spans="1:16" x14ac:dyDescent="0.25">
      <c r="A84" s="127">
        <v>236</v>
      </c>
      <c r="B84" s="124" t="s">
        <v>89</v>
      </c>
      <c r="C84" s="38">
        <f>SUM(Ikärakenne[[#This Row],[0–5-vuotiaat]:[16 vuotta täyttäneet]])</f>
        <v>4074</v>
      </c>
      <c r="D84" s="41">
        <v>186</v>
      </c>
      <c r="E84" s="41">
        <v>38</v>
      </c>
      <c r="F84" s="41">
        <v>316</v>
      </c>
      <c r="G84" s="41">
        <v>182</v>
      </c>
      <c r="H84" s="41">
        <v>3352</v>
      </c>
      <c r="I84" s="41">
        <v>2132</v>
      </c>
      <c r="J84" s="136" cm="1">
        <f t="array" ref="J84">Ikäryhmähinnat[Ikä 0–5]*Ikärakenne[[#This Row],[0–5-vuotiaat]]</f>
        <v>1740145.32</v>
      </c>
      <c r="K84" s="136" cm="1">
        <f t="array" ref="K84">Ikäryhmähinnat[Ikä 6]*Ikärakenne[[#This Row],[6 vuotiaat]]</f>
        <v>378029.7</v>
      </c>
      <c r="L84" s="136" cm="1">
        <f t="array" ref="L84">Ikäryhmähinnat[Ikä 7–12]*Ikärakenne[[#This Row],[7–12-vuotiaat]]</f>
        <v>2694870.12</v>
      </c>
      <c r="M84" s="136" cm="1">
        <f t="array" ref="M84">Ikäryhmähinnat[Ikä 13–15]*Ikärakenne[[#This Row],[13–15-vuotiaat]]</f>
        <v>2629572.4</v>
      </c>
      <c r="N84" s="136" cm="1">
        <f t="array" ref="N84">Ikäryhmähinnat[Ikä 16+]*Ikärakenne[[#This Row],[16 vuotta täyttäneet]]</f>
        <v>245466.96000000002</v>
      </c>
      <c r="O84" s="136" cm="1">
        <f t="array" ref="O84">Ikäryhmähinnat[Ikä 18-64]*Ikärakenne[[#This Row],[18–64-vuotiaat]]</f>
        <v>191261.72</v>
      </c>
      <c r="P84" s="178">
        <f>SUM(Ikärakenne[[#This Row],[Ikä 0–5]:[Ikä 18-64]])</f>
        <v>7879346.2200000007</v>
      </c>
    </row>
    <row r="85" spans="1:16" x14ac:dyDescent="0.25">
      <c r="A85" s="127">
        <v>239</v>
      </c>
      <c r="B85" s="124" t="s">
        <v>90</v>
      </c>
      <c r="C85" s="38">
        <f>SUM(Ikärakenne[[#This Row],[0–5-vuotiaat]:[16 vuotta täyttäneet]])</f>
        <v>1922</v>
      </c>
      <c r="D85" s="41">
        <v>54</v>
      </c>
      <c r="E85" s="41">
        <v>13</v>
      </c>
      <c r="F85" s="41">
        <v>92</v>
      </c>
      <c r="G85" s="41">
        <v>53</v>
      </c>
      <c r="H85" s="41">
        <v>1710</v>
      </c>
      <c r="I85" s="41">
        <v>845</v>
      </c>
      <c r="J85" s="136" cm="1">
        <f t="array" ref="J85">Ikäryhmähinnat[Ikä 0–5]*Ikärakenne[[#This Row],[0–5-vuotiaat]]</f>
        <v>505203.48000000004</v>
      </c>
      <c r="K85" s="136" cm="1">
        <f t="array" ref="K85">Ikäryhmähinnat[Ikä 6]*Ikärakenne[[#This Row],[6 vuotiaat]]</f>
        <v>129325.95</v>
      </c>
      <c r="L85" s="136" cm="1">
        <f t="array" ref="L85">Ikäryhmähinnat[Ikä 7–12]*Ikärakenne[[#This Row],[7–12-vuotiaat]]</f>
        <v>784582.44</v>
      </c>
      <c r="M85" s="136" cm="1">
        <f t="array" ref="M85">Ikäryhmähinnat[Ikä 13–15]*Ikärakenne[[#This Row],[13–15-vuotiaat]]</f>
        <v>765754.60000000009</v>
      </c>
      <c r="N85" s="136" cm="1">
        <f t="array" ref="N85">Ikäryhmähinnat[Ikä 16+]*Ikärakenne[[#This Row],[16 vuotta täyttäneet]]</f>
        <v>125223.3</v>
      </c>
      <c r="O85" s="136" cm="1">
        <f t="array" ref="O85">Ikäryhmähinnat[Ikä 18-64]*Ikärakenne[[#This Row],[18–64-vuotiaat]]</f>
        <v>75804.95</v>
      </c>
      <c r="P85" s="178">
        <f>SUM(Ikärakenne[[#This Row],[Ikä 0–5]:[Ikä 18-64]])</f>
        <v>2385894.7200000002</v>
      </c>
    </row>
    <row r="86" spans="1:16" x14ac:dyDescent="0.25">
      <c r="A86" s="127">
        <v>240</v>
      </c>
      <c r="B86" s="124" t="s">
        <v>91</v>
      </c>
      <c r="C86" s="38">
        <f>SUM(Ikärakenne[[#This Row],[0–5-vuotiaat]:[16 vuotta täyttäneet]])</f>
        <v>19339</v>
      </c>
      <c r="D86" s="41">
        <v>742</v>
      </c>
      <c r="E86" s="41">
        <v>136</v>
      </c>
      <c r="F86" s="41">
        <v>1085</v>
      </c>
      <c r="G86" s="41">
        <v>678</v>
      </c>
      <c r="H86" s="41">
        <v>16698</v>
      </c>
      <c r="I86" s="41">
        <v>10213</v>
      </c>
      <c r="J86" s="136" cm="1">
        <f t="array" ref="J86">Ikäryhmähinnat[Ikä 0–5]*Ikärakenne[[#This Row],[0–5-vuotiaat]]</f>
        <v>6941870.040000001</v>
      </c>
      <c r="K86" s="136" cm="1">
        <f t="array" ref="K86">Ikäryhmähinnat[Ikä 6]*Ikärakenne[[#This Row],[6 vuotiaat]]</f>
        <v>1352948.4</v>
      </c>
      <c r="L86" s="136" cm="1">
        <f t="array" ref="L86">Ikäryhmähinnat[Ikä 7–12]*Ikärakenne[[#This Row],[7–12-vuotiaat]]</f>
        <v>9252955.9499999993</v>
      </c>
      <c r="M86" s="136" cm="1">
        <f t="array" ref="M86">Ikäryhmähinnat[Ikä 13–15]*Ikärakenne[[#This Row],[13–15-vuotiaat]]</f>
        <v>9795879.5999999996</v>
      </c>
      <c r="N86" s="136" cm="1">
        <f t="array" ref="N86">Ikäryhmähinnat[Ikä 16+]*Ikärakenne[[#This Row],[16 vuotta täyttäneet]]</f>
        <v>1222794.54</v>
      </c>
      <c r="O86" s="136" cm="1">
        <f t="array" ref="O86">Ikäryhmähinnat[Ikä 18-64]*Ikärakenne[[#This Row],[18–64-vuotiaat]]</f>
        <v>916208.23</v>
      </c>
      <c r="P86" s="178">
        <f>SUM(Ikärakenne[[#This Row],[Ikä 0–5]:[Ikä 18-64]])</f>
        <v>29482656.760000002</v>
      </c>
    </row>
    <row r="87" spans="1:16" x14ac:dyDescent="0.25">
      <c r="A87" s="127">
        <v>241</v>
      </c>
      <c r="B87" s="124" t="s">
        <v>92</v>
      </c>
      <c r="C87" s="38">
        <f>SUM(Ikärakenne[[#This Row],[0–5-vuotiaat]:[16 vuotta täyttäneet]])</f>
        <v>7576</v>
      </c>
      <c r="D87" s="41">
        <v>358</v>
      </c>
      <c r="E87" s="41">
        <v>63</v>
      </c>
      <c r="F87" s="41">
        <v>523</v>
      </c>
      <c r="G87" s="41">
        <v>291</v>
      </c>
      <c r="H87" s="41">
        <v>6341</v>
      </c>
      <c r="I87" s="41">
        <v>3943</v>
      </c>
      <c r="J87" s="136" cm="1">
        <f t="array" ref="J87">Ikäryhmähinnat[Ikä 0–5]*Ikärakenne[[#This Row],[0–5-vuotiaat]]</f>
        <v>3349311.9600000004</v>
      </c>
      <c r="K87" s="136" cm="1">
        <f t="array" ref="K87">Ikäryhmähinnat[Ikä 6]*Ikärakenne[[#This Row],[6 vuotiaat]]</f>
        <v>626733.44999999995</v>
      </c>
      <c r="L87" s="136" cm="1">
        <f t="array" ref="L87">Ikäryhmähinnat[Ikä 7–12]*Ikärakenne[[#This Row],[7–12-vuotiaat]]</f>
        <v>4460180.6099999994</v>
      </c>
      <c r="M87" s="136" cm="1">
        <f t="array" ref="M87">Ikäryhmähinnat[Ikä 13–15]*Ikärakenne[[#This Row],[13–15-vuotiaat]]</f>
        <v>4204426.2</v>
      </c>
      <c r="N87" s="136" cm="1">
        <f t="array" ref="N87">Ikäryhmähinnat[Ikä 16+]*Ikärakenne[[#This Row],[16 vuotta täyttäneet]]</f>
        <v>464351.43000000005</v>
      </c>
      <c r="O87" s="136" cm="1">
        <f t="array" ref="O87">Ikäryhmähinnat[Ikä 18-64]*Ikärakenne[[#This Row],[18–64-vuotiaat]]</f>
        <v>353726.52999999997</v>
      </c>
      <c r="P87" s="178">
        <f>SUM(Ikärakenne[[#This Row],[Ikä 0–5]:[Ikä 18-64]])</f>
        <v>13458730.179999998</v>
      </c>
    </row>
    <row r="88" spans="1:16" x14ac:dyDescent="0.25">
      <c r="A88" s="127">
        <v>244</v>
      </c>
      <c r="B88" s="124" t="s">
        <v>93</v>
      </c>
      <c r="C88" s="38">
        <f>SUM(Ikärakenne[[#This Row],[0–5-vuotiaat]:[16 vuotta täyttäneet]])</f>
        <v>19702</v>
      </c>
      <c r="D88" s="41">
        <v>1523</v>
      </c>
      <c r="E88" s="41">
        <v>235</v>
      </c>
      <c r="F88" s="41">
        <v>1835</v>
      </c>
      <c r="G88" s="41">
        <v>1037</v>
      </c>
      <c r="H88" s="41">
        <v>15072</v>
      </c>
      <c r="I88" s="41">
        <v>10979</v>
      </c>
      <c r="J88" s="136" cm="1">
        <f t="array" ref="J88">Ikäryhmähinnat[Ikä 0–5]*Ikärakenne[[#This Row],[0–5-vuotiaat]]</f>
        <v>14248609.260000002</v>
      </c>
      <c r="K88" s="136" cm="1">
        <f t="array" ref="K88">Ikäryhmähinnat[Ikä 6]*Ikärakenne[[#This Row],[6 vuotiaat]]</f>
        <v>2337815.25</v>
      </c>
      <c r="L88" s="136" cm="1">
        <f t="array" ref="L88">Ikäryhmähinnat[Ikä 7–12]*Ikärakenne[[#This Row],[7–12-vuotiaat]]</f>
        <v>15649008.449999999</v>
      </c>
      <c r="M88" s="136" cm="1">
        <f t="array" ref="M88">Ikäryhmähinnat[Ikä 13–15]*Ikärakenne[[#This Row],[13–15-vuotiaat]]</f>
        <v>14982783.4</v>
      </c>
      <c r="N88" s="136" cm="1">
        <f t="array" ref="N88">Ikäryhmähinnat[Ikä 16+]*Ikärakenne[[#This Row],[16 vuotta täyttäneet]]</f>
        <v>1103722.56</v>
      </c>
      <c r="O88" s="136" cm="1">
        <f t="array" ref="O88">Ikäryhmähinnat[Ikä 18-64]*Ikärakenne[[#This Row],[18–64-vuotiaat]]</f>
        <v>984926.09</v>
      </c>
      <c r="P88" s="178">
        <f>SUM(Ikärakenne[[#This Row],[Ikä 0–5]:[Ikä 18-64]])</f>
        <v>49306865.010000005</v>
      </c>
    </row>
    <row r="89" spans="1:16" x14ac:dyDescent="0.25">
      <c r="A89" s="127">
        <v>245</v>
      </c>
      <c r="B89" s="124" t="s">
        <v>94</v>
      </c>
      <c r="C89" s="38">
        <f>SUM(Ikärakenne[[#This Row],[0–5-vuotiaat]:[16 vuotta täyttäneet]])</f>
        <v>38767</v>
      </c>
      <c r="D89" s="41">
        <v>2140</v>
      </c>
      <c r="E89" s="41">
        <v>343</v>
      </c>
      <c r="F89" s="41">
        <v>2512</v>
      </c>
      <c r="G89" s="41">
        <v>1321</v>
      </c>
      <c r="H89" s="41">
        <v>32451</v>
      </c>
      <c r="I89" s="41">
        <v>23224</v>
      </c>
      <c r="J89" s="136" cm="1">
        <f t="array" ref="J89">Ikäryhmähinnat[Ikä 0–5]*Ikärakenne[[#This Row],[0–5-vuotiaat]]</f>
        <v>20021026.800000001</v>
      </c>
      <c r="K89" s="136" cm="1">
        <f t="array" ref="K89">Ikäryhmähinnat[Ikä 6]*Ikärakenne[[#This Row],[6 vuotiaat]]</f>
        <v>3412215.4499999997</v>
      </c>
      <c r="L89" s="136" cm="1">
        <f t="array" ref="L89">Ikäryhmähinnat[Ikä 7–12]*Ikärakenne[[#This Row],[7–12-vuotiaat]]</f>
        <v>21422511.84</v>
      </c>
      <c r="M89" s="136" cm="1">
        <f t="array" ref="M89">Ikäryhmähinnat[Ikä 13–15]*Ikärakenne[[#This Row],[13–15-vuotiaat]]</f>
        <v>19086072.199999999</v>
      </c>
      <c r="N89" s="136" cm="1">
        <f t="array" ref="N89">Ikäryhmähinnat[Ikä 16+]*Ikärakenne[[#This Row],[16 vuotta täyttäneet]]</f>
        <v>2376386.73</v>
      </c>
      <c r="O89" s="136" cm="1">
        <f t="array" ref="O89">Ikäryhmähinnat[Ikä 18-64]*Ikärakenne[[#This Row],[18–64-vuotiaat]]</f>
        <v>2083425.0399999998</v>
      </c>
      <c r="P89" s="178">
        <f>SUM(Ikärakenne[[#This Row],[Ikä 0–5]:[Ikä 18-64]])</f>
        <v>68401638.060000002</v>
      </c>
    </row>
    <row r="90" spans="1:16" x14ac:dyDescent="0.25">
      <c r="A90" s="127">
        <v>249</v>
      </c>
      <c r="B90" s="124" t="s">
        <v>95</v>
      </c>
      <c r="C90" s="38">
        <f>SUM(Ikärakenne[[#This Row],[0–5-vuotiaat]:[16 vuotta täyttäneet]])</f>
        <v>9014</v>
      </c>
      <c r="D90" s="41">
        <v>293</v>
      </c>
      <c r="E90" s="41">
        <v>46</v>
      </c>
      <c r="F90" s="41">
        <v>505</v>
      </c>
      <c r="G90" s="41">
        <v>312</v>
      </c>
      <c r="H90" s="41">
        <v>7858</v>
      </c>
      <c r="I90" s="41">
        <v>4266</v>
      </c>
      <c r="J90" s="136" cm="1">
        <f t="array" ref="J90">Ikäryhmähinnat[Ikä 0–5]*Ikärakenne[[#This Row],[0–5-vuotiaat]]</f>
        <v>2741196.66</v>
      </c>
      <c r="K90" s="136" cm="1">
        <f t="array" ref="K90">Ikäryhmähinnat[Ikä 6]*Ikärakenne[[#This Row],[6 vuotiaat]]</f>
        <v>457614.89999999997</v>
      </c>
      <c r="L90" s="136" cm="1">
        <f t="array" ref="L90">Ikäryhmähinnat[Ikä 7–12]*Ikärakenne[[#This Row],[7–12-vuotiaat]]</f>
        <v>4306675.3499999996</v>
      </c>
      <c r="M90" s="136" cm="1">
        <f t="array" ref="M90">Ikäryhmähinnat[Ikä 13–15]*Ikärakenne[[#This Row],[13–15-vuotiaat]]</f>
        <v>4507838.4000000004</v>
      </c>
      <c r="N90" s="136" cm="1">
        <f t="array" ref="N90">Ikäryhmähinnat[Ikä 16+]*Ikärakenne[[#This Row],[16 vuotta täyttäneet]]</f>
        <v>575441.34000000008</v>
      </c>
      <c r="O90" s="136" cm="1">
        <f t="array" ref="O90">Ikäryhmähinnat[Ikä 18-64]*Ikärakenne[[#This Row],[18–64-vuotiaat]]</f>
        <v>382702.86</v>
      </c>
      <c r="P90" s="178">
        <f>SUM(Ikärakenne[[#This Row],[Ikä 0–5]:[Ikä 18-64]])</f>
        <v>12971469.51</v>
      </c>
    </row>
    <row r="91" spans="1:16" x14ac:dyDescent="0.25">
      <c r="A91" s="127">
        <v>250</v>
      </c>
      <c r="B91" s="124" t="s">
        <v>96</v>
      </c>
      <c r="C91" s="38">
        <f>SUM(Ikärakenne[[#This Row],[0–5-vuotiaat]:[16 vuotta täyttäneet]])</f>
        <v>1670</v>
      </c>
      <c r="D91" s="41">
        <v>55</v>
      </c>
      <c r="E91" s="41">
        <v>8</v>
      </c>
      <c r="F91" s="41">
        <v>79</v>
      </c>
      <c r="G91" s="41">
        <v>60</v>
      </c>
      <c r="H91" s="41">
        <v>1468</v>
      </c>
      <c r="I91" s="41">
        <v>790</v>
      </c>
      <c r="J91" s="136" cm="1">
        <f t="array" ref="J91">Ikäryhmähinnat[Ikä 0–5]*Ikärakenne[[#This Row],[0–5-vuotiaat]]</f>
        <v>514559.10000000003</v>
      </c>
      <c r="K91" s="136" cm="1">
        <f t="array" ref="K91">Ikäryhmähinnat[Ikä 6]*Ikärakenne[[#This Row],[6 vuotiaat]]</f>
        <v>79585.2</v>
      </c>
      <c r="L91" s="136" cm="1">
        <f t="array" ref="L91">Ikäryhmähinnat[Ikä 7–12]*Ikärakenne[[#This Row],[7–12-vuotiaat]]</f>
        <v>673717.53</v>
      </c>
      <c r="M91" s="136" cm="1">
        <f t="array" ref="M91">Ikäryhmähinnat[Ikä 13–15]*Ikärakenne[[#This Row],[13–15-vuotiaat]]</f>
        <v>866892</v>
      </c>
      <c r="N91" s="136" cm="1">
        <f t="array" ref="N91">Ikäryhmähinnat[Ikä 16+]*Ikärakenne[[#This Row],[16 vuotta täyttäneet]]</f>
        <v>107501.64</v>
      </c>
      <c r="O91" s="136" cm="1">
        <f t="array" ref="O91">Ikäryhmähinnat[Ikä 18-64]*Ikärakenne[[#This Row],[18–64-vuotiaat]]</f>
        <v>70870.899999999994</v>
      </c>
      <c r="P91" s="178">
        <f>SUM(Ikärakenne[[#This Row],[Ikä 0–5]:[Ikä 18-64]])</f>
        <v>2313126.37</v>
      </c>
    </row>
    <row r="92" spans="1:16" x14ac:dyDescent="0.25">
      <c r="A92" s="127">
        <v>256</v>
      </c>
      <c r="B92" s="124" t="s">
        <v>97</v>
      </c>
      <c r="C92" s="38">
        <f>SUM(Ikärakenne[[#This Row],[0–5-vuotiaat]:[16 vuotta täyttäneet]])</f>
        <v>1472</v>
      </c>
      <c r="D92" s="41">
        <v>84</v>
      </c>
      <c r="E92" s="41">
        <v>18</v>
      </c>
      <c r="F92" s="41">
        <v>116</v>
      </c>
      <c r="G92" s="41">
        <v>57</v>
      </c>
      <c r="H92" s="41">
        <v>1197</v>
      </c>
      <c r="I92" s="41">
        <v>620</v>
      </c>
      <c r="J92" s="136" cm="1">
        <f t="array" ref="J92">Ikäryhmähinnat[Ikä 0–5]*Ikärakenne[[#This Row],[0–5-vuotiaat]]</f>
        <v>785872.08000000007</v>
      </c>
      <c r="K92" s="136" cm="1">
        <f t="array" ref="K92">Ikäryhmähinnat[Ikä 6]*Ikärakenne[[#This Row],[6 vuotiaat]]</f>
        <v>179066.69999999998</v>
      </c>
      <c r="L92" s="136" cm="1">
        <f t="array" ref="L92">Ikäryhmähinnat[Ikä 7–12]*Ikärakenne[[#This Row],[7–12-vuotiaat]]</f>
        <v>989256.12</v>
      </c>
      <c r="M92" s="136" cm="1">
        <f t="array" ref="M92">Ikäryhmähinnat[Ikä 13–15]*Ikärakenne[[#This Row],[13–15-vuotiaat]]</f>
        <v>823547.4</v>
      </c>
      <c r="N92" s="136" cm="1">
        <f t="array" ref="N92">Ikäryhmähinnat[Ikä 16+]*Ikärakenne[[#This Row],[16 vuotta täyttäneet]]</f>
        <v>87656.31</v>
      </c>
      <c r="O92" s="136" cm="1">
        <f t="array" ref="O92">Ikäryhmähinnat[Ikä 18-64]*Ikärakenne[[#This Row],[18–64-vuotiaat]]</f>
        <v>55620.2</v>
      </c>
      <c r="P92" s="178">
        <f>SUM(Ikärakenne[[#This Row],[Ikä 0–5]:[Ikä 18-64]])</f>
        <v>2921018.81</v>
      </c>
    </row>
    <row r="93" spans="1:16" x14ac:dyDescent="0.25">
      <c r="A93" s="127">
        <v>257</v>
      </c>
      <c r="B93" s="124" t="s">
        <v>98</v>
      </c>
      <c r="C93" s="38">
        <f>SUM(Ikärakenne[[#This Row],[0–5-vuotiaat]:[16 vuotta täyttäneet]])</f>
        <v>41725</v>
      </c>
      <c r="D93" s="41">
        <v>2397</v>
      </c>
      <c r="E93" s="41">
        <v>410</v>
      </c>
      <c r="F93" s="41">
        <v>2948</v>
      </c>
      <c r="G93" s="41">
        <v>1772</v>
      </c>
      <c r="H93" s="41">
        <v>34198</v>
      </c>
      <c r="I93" s="41">
        <v>25232</v>
      </c>
      <c r="J93" s="136" cm="1">
        <f t="array" ref="J93">Ikäryhmähinnat[Ikä 0–5]*Ikärakenne[[#This Row],[0–5-vuotiaat]]</f>
        <v>22425421.140000001</v>
      </c>
      <c r="K93" s="136" cm="1">
        <f t="array" ref="K93">Ikäryhmähinnat[Ikä 6]*Ikärakenne[[#This Row],[6 vuotiaat]]</f>
        <v>4078741.5</v>
      </c>
      <c r="L93" s="136" cm="1">
        <f t="array" ref="L93">Ikäryhmähinnat[Ikä 7–12]*Ikärakenne[[#This Row],[7–12-vuotiaat]]</f>
        <v>25140750.359999999</v>
      </c>
      <c r="M93" s="136" cm="1">
        <f t="array" ref="M93">Ikäryhmähinnat[Ikä 13–15]*Ikärakenne[[#This Row],[13–15-vuotiaat]]</f>
        <v>25602210.400000002</v>
      </c>
      <c r="N93" s="136" cm="1">
        <f t="array" ref="N93">Ikäryhmähinnat[Ikä 16+]*Ikärakenne[[#This Row],[16 vuotta täyttäneet]]</f>
        <v>2504319.54</v>
      </c>
      <c r="O93" s="136" cm="1">
        <f t="array" ref="O93">Ikäryhmähinnat[Ikä 18-64]*Ikärakenne[[#This Row],[18–64-vuotiaat]]</f>
        <v>2263562.7199999997</v>
      </c>
      <c r="P93" s="178">
        <f>SUM(Ikärakenne[[#This Row],[Ikä 0–5]:[Ikä 18-64]])</f>
        <v>82015005.660000011</v>
      </c>
    </row>
    <row r="94" spans="1:16" x14ac:dyDescent="0.25">
      <c r="A94" s="127">
        <v>260</v>
      </c>
      <c r="B94" s="124" t="s">
        <v>99</v>
      </c>
      <c r="C94" s="38">
        <f>SUM(Ikärakenne[[#This Row],[0–5-vuotiaat]:[16 vuotta täyttäneet]])</f>
        <v>9397</v>
      </c>
      <c r="D94" s="41">
        <v>250</v>
      </c>
      <c r="E94" s="41">
        <v>44</v>
      </c>
      <c r="F94" s="41">
        <v>459</v>
      </c>
      <c r="G94" s="41">
        <v>276</v>
      </c>
      <c r="H94" s="41">
        <v>8368</v>
      </c>
      <c r="I94" s="41">
        <v>4212</v>
      </c>
      <c r="J94" s="136" cm="1">
        <f t="array" ref="J94">Ikäryhmähinnat[Ikä 0–5]*Ikärakenne[[#This Row],[0–5-vuotiaat]]</f>
        <v>2338905</v>
      </c>
      <c r="K94" s="136" cm="1">
        <f t="array" ref="K94">Ikäryhmähinnat[Ikä 6]*Ikärakenne[[#This Row],[6 vuotiaat]]</f>
        <v>437718.6</v>
      </c>
      <c r="L94" s="136" cm="1">
        <f t="array" ref="L94">Ikäryhmähinnat[Ikä 7–12]*Ikärakenne[[#This Row],[7–12-vuotiaat]]</f>
        <v>3914384.13</v>
      </c>
      <c r="M94" s="136" cm="1">
        <f t="array" ref="M94">Ikäryhmähinnat[Ikä 13–15]*Ikärakenne[[#This Row],[13–15-vuotiaat]]</f>
        <v>3987703.2</v>
      </c>
      <c r="N94" s="136" cm="1">
        <f t="array" ref="N94">Ikäryhmähinnat[Ikä 16+]*Ikärakenne[[#This Row],[16 vuotta täyttäneet]]</f>
        <v>612788.64</v>
      </c>
      <c r="O94" s="136" cm="1">
        <f t="array" ref="O94">Ikäryhmähinnat[Ikä 18-64]*Ikärakenne[[#This Row],[18–64-vuotiaat]]</f>
        <v>377858.51999999996</v>
      </c>
      <c r="P94" s="178">
        <f>SUM(Ikärakenne[[#This Row],[Ikä 0–5]:[Ikä 18-64]])</f>
        <v>11669358.09</v>
      </c>
    </row>
    <row r="95" spans="1:16" x14ac:dyDescent="0.25">
      <c r="A95" s="127">
        <v>261</v>
      </c>
      <c r="B95" s="124" t="s">
        <v>100</v>
      </c>
      <c r="C95" s="38">
        <f>SUM(Ikärakenne[[#This Row],[0–5-vuotiaat]:[16 vuotta täyttäneet]])</f>
        <v>6973</v>
      </c>
      <c r="D95" s="41">
        <v>368</v>
      </c>
      <c r="E95" s="41">
        <v>62</v>
      </c>
      <c r="F95" s="41">
        <v>417</v>
      </c>
      <c r="G95" s="41">
        <v>216</v>
      </c>
      <c r="H95" s="41">
        <v>5910</v>
      </c>
      <c r="I95" s="41">
        <v>4231</v>
      </c>
      <c r="J95" s="136" cm="1">
        <f t="array" ref="J95">Ikäryhmähinnat[Ikä 0–5]*Ikärakenne[[#This Row],[0–5-vuotiaat]]</f>
        <v>3442868.16</v>
      </c>
      <c r="K95" s="136" cm="1">
        <f t="array" ref="K95">Ikäryhmähinnat[Ikä 6]*Ikärakenne[[#This Row],[6 vuotiaat]]</f>
        <v>616785.29999999993</v>
      </c>
      <c r="L95" s="136" cm="1">
        <f t="array" ref="L95">Ikäryhmähinnat[Ikä 7–12]*Ikärakenne[[#This Row],[7–12-vuotiaat]]</f>
        <v>3556205.19</v>
      </c>
      <c r="M95" s="136" cm="1">
        <f t="array" ref="M95">Ikäryhmähinnat[Ikä 13–15]*Ikärakenne[[#This Row],[13–15-vuotiaat]]</f>
        <v>3120811.2</v>
      </c>
      <c r="N95" s="136" cm="1">
        <f t="array" ref="N95">Ikäryhmähinnat[Ikä 16+]*Ikärakenne[[#This Row],[16 vuotta täyttäneet]]</f>
        <v>432789.30000000005</v>
      </c>
      <c r="O95" s="136" cm="1">
        <f t="array" ref="O95">Ikäryhmähinnat[Ikä 18-64]*Ikärakenne[[#This Row],[18–64-vuotiaat]]</f>
        <v>379563.00999999995</v>
      </c>
      <c r="P95" s="178">
        <f>SUM(Ikärakenne[[#This Row],[Ikä 0–5]:[Ikä 18-64]])</f>
        <v>11549022.160000002</v>
      </c>
    </row>
    <row r="96" spans="1:16" x14ac:dyDescent="0.25">
      <c r="A96" s="127">
        <v>263</v>
      </c>
      <c r="B96" s="124" t="s">
        <v>101</v>
      </c>
      <c r="C96" s="38">
        <f>SUM(Ikärakenne[[#This Row],[0–5-vuotiaat]:[16 vuotta täyttäneet]])</f>
        <v>7255</v>
      </c>
      <c r="D96" s="41">
        <v>335</v>
      </c>
      <c r="E96" s="41">
        <v>56</v>
      </c>
      <c r="F96" s="41">
        <v>437</v>
      </c>
      <c r="G96" s="41">
        <v>249</v>
      </c>
      <c r="H96" s="41">
        <v>6178</v>
      </c>
      <c r="I96" s="41">
        <v>3502</v>
      </c>
      <c r="J96" s="136" cm="1">
        <f t="array" ref="J96">Ikäryhmähinnat[Ikä 0–5]*Ikärakenne[[#This Row],[0–5-vuotiaat]]</f>
        <v>3134132.7</v>
      </c>
      <c r="K96" s="136" cm="1">
        <f t="array" ref="K96">Ikäryhmähinnat[Ikä 6]*Ikärakenne[[#This Row],[6 vuotiaat]]</f>
        <v>557096.4</v>
      </c>
      <c r="L96" s="136" cm="1">
        <f t="array" ref="L96">Ikäryhmähinnat[Ikä 7–12]*Ikärakenne[[#This Row],[7–12-vuotiaat]]</f>
        <v>3726766.59</v>
      </c>
      <c r="M96" s="136" cm="1">
        <f t="array" ref="M96">Ikäryhmähinnat[Ikä 13–15]*Ikärakenne[[#This Row],[13–15-vuotiaat]]</f>
        <v>3597601.8000000003</v>
      </c>
      <c r="N96" s="136" cm="1">
        <f t="array" ref="N96">Ikäryhmähinnat[Ikä 16+]*Ikärakenne[[#This Row],[16 vuotta täyttäneet]]</f>
        <v>452414.94</v>
      </c>
      <c r="O96" s="136" cm="1">
        <f t="array" ref="O96">Ikäryhmähinnat[Ikä 18-64]*Ikärakenne[[#This Row],[18–64-vuotiaat]]</f>
        <v>314164.42</v>
      </c>
      <c r="P96" s="178">
        <f>SUM(Ikärakenne[[#This Row],[Ikä 0–5]:[Ikä 18-64]])</f>
        <v>11782176.85</v>
      </c>
    </row>
    <row r="97" spans="1:16" x14ac:dyDescent="0.25">
      <c r="A97" s="127">
        <v>265</v>
      </c>
      <c r="B97" s="124" t="s">
        <v>102</v>
      </c>
      <c r="C97" s="38">
        <f>SUM(Ikärakenne[[#This Row],[0–5-vuotiaat]:[16 vuotta täyttäneet]])</f>
        <v>1001</v>
      </c>
      <c r="D97" s="41">
        <v>40</v>
      </c>
      <c r="E97" s="41">
        <v>8</v>
      </c>
      <c r="F97" s="41">
        <v>55</v>
      </c>
      <c r="G97" s="41">
        <v>25</v>
      </c>
      <c r="H97" s="41">
        <v>873</v>
      </c>
      <c r="I97" s="41">
        <v>451</v>
      </c>
      <c r="J97" s="136" cm="1">
        <f t="array" ref="J97">Ikäryhmähinnat[Ikä 0–5]*Ikärakenne[[#This Row],[0–5-vuotiaat]]</f>
        <v>374224.80000000005</v>
      </c>
      <c r="K97" s="136" cm="1">
        <f t="array" ref="K97">Ikäryhmähinnat[Ikä 6]*Ikärakenne[[#This Row],[6 vuotiaat]]</f>
        <v>79585.2</v>
      </c>
      <c r="L97" s="136" cm="1">
        <f t="array" ref="L97">Ikäryhmähinnat[Ikä 7–12]*Ikärakenne[[#This Row],[7–12-vuotiaat]]</f>
        <v>469043.85</v>
      </c>
      <c r="M97" s="136" cm="1">
        <f t="array" ref="M97">Ikäryhmähinnat[Ikä 13–15]*Ikärakenne[[#This Row],[13–15-vuotiaat]]</f>
        <v>361205</v>
      </c>
      <c r="N97" s="136" cm="1">
        <f t="array" ref="N97">Ikäryhmähinnat[Ikä 16+]*Ikärakenne[[#This Row],[16 vuotta täyttäneet]]</f>
        <v>63929.79</v>
      </c>
      <c r="O97" s="136" cm="1">
        <f t="array" ref="O97">Ikäryhmähinnat[Ikä 18-64]*Ikärakenne[[#This Row],[18–64-vuotiaat]]</f>
        <v>40459.21</v>
      </c>
      <c r="P97" s="178">
        <f>SUM(Ikärakenne[[#This Row],[Ikä 0–5]:[Ikä 18-64]])</f>
        <v>1388447.85</v>
      </c>
    </row>
    <row r="98" spans="1:16" x14ac:dyDescent="0.25">
      <c r="A98" s="127">
        <v>271</v>
      </c>
      <c r="B98" s="124" t="s">
        <v>103</v>
      </c>
      <c r="C98" s="38">
        <f>SUM(Ikärakenne[[#This Row],[0–5-vuotiaat]:[16 vuotta täyttäneet]])</f>
        <v>6583</v>
      </c>
      <c r="D98" s="41">
        <v>250</v>
      </c>
      <c r="E98" s="41">
        <v>39</v>
      </c>
      <c r="F98" s="41">
        <v>348</v>
      </c>
      <c r="G98" s="41">
        <v>194</v>
      </c>
      <c r="H98" s="41">
        <v>5752</v>
      </c>
      <c r="I98" s="41">
        <v>3413</v>
      </c>
      <c r="J98" s="136" cm="1">
        <f t="array" ref="J98">Ikäryhmähinnat[Ikä 0–5]*Ikärakenne[[#This Row],[0–5-vuotiaat]]</f>
        <v>2338905</v>
      </c>
      <c r="K98" s="136" cm="1">
        <f t="array" ref="K98">Ikäryhmähinnat[Ikä 6]*Ikärakenne[[#This Row],[6 vuotiaat]]</f>
        <v>387977.85</v>
      </c>
      <c r="L98" s="136" cm="1">
        <f t="array" ref="L98">Ikäryhmähinnat[Ikä 7–12]*Ikärakenne[[#This Row],[7–12-vuotiaat]]</f>
        <v>2967768.36</v>
      </c>
      <c r="M98" s="136" cm="1">
        <f t="array" ref="M98">Ikäryhmähinnat[Ikä 13–15]*Ikärakenne[[#This Row],[13–15-vuotiaat]]</f>
        <v>2802950.8000000003</v>
      </c>
      <c r="N98" s="136" cm="1">
        <f t="array" ref="N98">Ikäryhmähinnat[Ikä 16+]*Ikärakenne[[#This Row],[16 vuotta täyttäneet]]</f>
        <v>421218.96</v>
      </c>
      <c r="O98" s="136" cm="1">
        <f t="array" ref="O98">Ikäryhmähinnat[Ikä 18-64]*Ikärakenne[[#This Row],[18–64-vuotiaat]]</f>
        <v>306180.23</v>
      </c>
      <c r="P98" s="178">
        <f>SUM(Ikärakenne[[#This Row],[Ikä 0–5]:[Ikä 18-64]])</f>
        <v>9225001.2000000011</v>
      </c>
    </row>
    <row r="99" spans="1:16" x14ac:dyDescent="0.25">
      <c r="A99" s="127">
        <v>272</v>
      </c>
      <c r="B99" s="124" t="s">
        <v>104</v>
      </c>
      <c r="C99" s="38">
        <f>SUM(Ikärakenne[[#This Row],[0–5-vuotiaat]:[16 vuotta täyttäneet]])</f>
        <v>48338</v>
      </c>
      <c r="D99" s="41">
        <v>2802</v>
      </c>
      <c r="E99" s="41">
        <v>532</v>
      </c>
      <c r="F99" s="41">
        <v>3631</v>
      </c>
      <c r="G99" s="41">
        <v>1977</v>
      </c>
      <c r="H99" s="41">
        <v>39396</v>
      </c>
      <c r="I99" s="41">
        <v>26680</v>
      </c>
      <c r="J99" s="136" cm="1">
        <f t="array" ref="J99">Ikäryhmähinnat[Ikä 0–5]*Ikärakenne[[#This Row],[0–5-vuotiaat]]</f>
        <v>26214447.240000002</v>
      </c>
      <c r="K99" s="136" cm="1">
        <f t="array" ref="K99">Ikäryhmähinnat[Ikä 6]*Ikärakenne[[#This Row],[6 vuotiaat]]</f>
        <v>5292415.8</v>
      </c>
      <c r="L99" s="136" cm="1">
        <f t="array" ref="L99">Ikäryhmähinnat[Ikä 7–12]*Ikärakenne[[#This Row],[7–12-vuotiaat]]</f>
        <v>30965422.169999998</v>
      </c>
      <c r="M99" s="136" cm="1">
        <f t="array" ref="M99">Ikäryhmähinnat[Ikä 13–15]*Ikärakenne[[#This Row],[13–15-vuotiaat]]</f>
        <v>28564091.400000002</v>
      </c>
      <c r="N99" s="136" cm="1">
        <f t="array" ref="N99">Ikäryhmähinnat[Ikä 16+]*Ikärakenne[[#This Row],[16 vuotta täyttäneet]]</f>
        <v>2884969.08</v>
      </c>
      <c r="O99" s="136" cm="1">
        <f t="array" ref="O99">Ikäryhmähinnat[Ikä 18-64]*Ikärakenne[[#This Row],[18–64-vuotiaat]]</f>
        <v>2393462.7999999998</v>
      </c>
      <c r="P99" s="178">
        <f>SUM(Ikärakenne[[#This Row],[Ikä 0–5]:[Ikä 18-64]])</f>
        <v>96314808.489999995</v>
      </c>
    </row>
    <row r="100" spans="1:16" x14ac:dyDescent="0.25">
      <c r="A100" s="127">
        <v>273</v>
      </c>
      <c r="B100" s="124" t="s">
        <v>105</v>
      </c>
      <c r="C100" s="38">
        <f>SUM(Ikärakenne[[#This Row],[0–5-vuotiaat]:[16 vuotta täyttäneet]])</f>
        <v>4001</v>
      </c>
      <c r="D100" s="41">
        <v>196</v>
      </c>
      <c r="E100" s="41">
        <v>32</v>
      </c>
      <c r="F100" s="41">
        <v>270</v>
      </c>
      <c r="G100" s="41">
        <v>134</v>
      </c>
      <c r="H100" s="41">
        <v>3369</v>
      </c>
      <c r="I100" s="41">
        <v>2157</v>
      </c>
      <c r="J100" s="136" cm="1">
        <f t="array" ref="J100">Ikäryhmähinnat[Ikä 0–5]*Ikärakenne[[#This Row],[0–5-vuotiaat]]</f>
        <v>1833701.5200000003</v>
      </c>
      <c r="K100" s="136" cm="1">
        <f t="array" ref="K100">Ikäryhmähinnat[Ikä 6]*Ikärakenne[[#This Row],[6 vuotiaat]]</f>
        <v>318340.8</v>
      </c>
      <c r="L100" s="136" cm="1">
        <f t="array" ref="L100">Ikäryhmähinnat[Ikä 7–12]*Ikärakenne[[#This Row],[7–12-vuotiaat]]</f>
        <v>2302578.9</v>
      </c>
      <c r="M100" s="136" cm="1">
        <f t="array" ref="M100">Ikäryhmähinnat[Ikä 13–15]*Ikärakenne[[#This Row],[13–15-vuotiaat]]</f>
        <v>1936058.8</v>
      </c>
      <c r="N100" s="136" cm="1">
        <f t="array" ref="N100">Ikäryhmähinnat[Ikä 16+]*Ikärakenne[[#This Row],[16 vuotta täyttäneet]]</f>
        <v>246711.87000000002</v>
      </c>
      <c r="O100" s="136" cm="1">
        <f t="array" ref="O100">Ikäryhmähinnat[Ikä 18-64]*Ikärakenne[[#This Row],[18–64-vuotiaat]]</f>
        <v>193504.46999999997</v>
      </c>
      <c r="P100" s="178">
        <f>SUM(Ikärakenne[[#This Row],[Ikä 0–5]:[Ikä 18-64]])</f>
        <v>6830896.3600000003</v>
      </c>
    </row>
    <row r="101" spans="1:16" x14ac:dyDescent="0.25">
      <c r="A101" s="127">
        <v>275</v>
      </c>
      <c r="B101" s="124" t="s">
        <v>106</v>
      </c>
      <c r="C101" s="38">
        <f>SUM(Ikärakenne[[#This Row],[0–5-vuotiaat]:[16 vuotta täyttäneet]])</f>
        <v>2404</v>
      </c>
      <c r="D101" s="41">
        <v>94</v>
      </c>
      <c r="E101" s="41">
        <v>13</v>
      </c>
      <c r="F101" s="41">
        <v>135</v>
      </c>
      <c r="G101" s="41">
        <v>79</v>
      </c>
      <c r="H101" s="41">
        <v>2083</v>
      </c>
      <c r="I101" s="41">
        <v>1130</v>
      </c>
      <c r="J101" s="136" cm="1">
        <f t="array" ref="J101">Ikäryhmähinnat[Ikä 0–5]*Ikärakenne[[#This Row],[0–5-vuotiaat]]</f>
        <v>879428.28</v>
      </c>
      <c r="K101" s="136" cm="1">
        <f t="array" ref="K101">Ikäryhmähinnat[Ikä 6]*Ikärakenne[[#This Row],[6 vuotiaat]]</f>
        <v>129325.95</v>
      </c>
      <c r="L101" s="136" cm="1">
        <f t="array" ref="L101">Ikäryhmähinnat[Ikä 7–12]*Ikärakenne[[#This Row],[7–12-vuotiaat]]</f>
        <v>1151289.45</v>
      </c>
      <c r="M101" s="136" cm="1">
        <f t="array" ref="M101">Ikäryhmähinnat[Ikä 13–15]*Ikärakenne[[#This Row],[13–15-vuotiaat]]</f>
        <v>1141407.8</v>
      </c>
      <c r="N101" s="136" cm="1">
        <f t="array" ref="N101">Ikäryhmähinnat[Ikä 16+]*Ikärakenne[[#This Row],[16 vuotta täyttäneet]]</f>
        <v>152538.09</v>
      </c>
      <c r="O101" s="136" cm="1">
        <f t="array" ref="O101">Ikäryhmähinnat[Ikä 18-64]*Ikärakenne[[#This Row],[18–64-vuotiaat]]</f>
        <v>101372.29999999999</v>
      </c>
      <c r="P101" s="178">
        <f>SUM(Ikärakenne[[#This Row],[Ikä 0–5]:[Ikä 18-64]])</f>
        <v>3555361.8699999992</v>
      </c>
    </row>
    <row r="102" spans="1:16" x14ac:dyDescent="0.25">
      <c r="A102" s="127">
        <v>276</v>
      </c>
      <c r="B102" s="124" t="s">
        <v>107</v>
      </c>
      <c r="C102" s="38">
        <f>SUM(Ikärakenne[[#This Row],[0–5-vuotiaat]:[16 vuotta täyttäneet]])</f>
        <v>15060</v>
      </c>
      <c r="D102" s="41">
        <v>990</v>
      </c>
      <c r="E102" s="41">
        <v>182</v>
      </c>
      <c r="F102" s="41">
        <v>1272</v>
      </c>
      <c r="G102" s="41">
        <v>707</v>
      </c>
      <c r="H102" s="41">
        <v>11909</v>
      </c>
      <c r="I102" s="41">
        <v>8469</v>
      </c>
      <c r="J102" s="136" cm="1">
        <f t="array" ref="J102">Ikäryhmähinnat[Ikä 0–5]*Ikärakenne[[#This Row],[0–5-vuotiaat]]</f>
        <v>9262063.8000000007</v>
      </c>
      <c r="K102" s="136" cm="1">
        <f t="array" ref="K102">Ikäryhmähinnat[Ikä 6]*Ikärakenne[[#This Row],[6 vuotiaat]]</f>
        <v>1810563.3</v>
      </c>
      <c r="L102" s="136" cm="1">
        <f t="array" ref="L102">Ikäryhmähinnat[Ikä 7–12]*Ikärakenne[[#This Row],[7–12-vuotiaat]]</f>
        <v>10847705.039999999</v>
      </c>
      <c r="M102" s="136" cm="1">
        <f t="array" ref="M102">Ikäryhmähinnat[Ikä 13–15]*Ikärakenne[[#This Row],[13–15-vuotiaat]]</f>
        <v>10214877.4</v>
      </c>
      <c r="N102" s="136" cm="1">
        <f t="array" ref="N102">Ikäryhmähinnat[Ikä 16+]*Ikärakenne[[#This Row],[16 vuotta täyttäneet]]</f>
        <v>872096.07000000007</v>
      </c>
      <c r="O102" s="136" cm="1">
        <f t="array" ref="O102">Ikäryhmähinnat[Ikä 18-64]*Ikärakenne[[#This Row],[18–64-vuotiaat]]</f>
        <v>759753.99</v>
      </c>
      <c r="P102" s="178">
        <f>SUM(Ikärakenne[[#This Row],[Ikä 0–5]:[Ikä 18-64]])</f>
        <v>33767059.600000001</v>
      </c>
    </row>
    <row r="103" spans="1:16" x14ac:dyDescent="0.25">
      <c r="A103" s="127">
        <v>280</v>
      </c>
      <c r="B103" s="124" t="s">
        <v>108</v>
      </c>
      <c r="C103" s="38">
        <f>SUM(Ikärakenne[[#This Row],[0–5-vuotiaat]:[16 vuotta täyttäneet]])</f>
        <v>1984</v>
      </c>
      <c r="D103" s="41">
        <v>71</v>
      </c>
      <c r="E103" s="41">
        <v>17</v>
      </c>
      <c r="F103" s="41">
        <v>126</v>
      </c>
      <c r="G103" s="41">
        <v>70</v>
      </c>
      <c r="H103" s="41">
        <v>1700</v>
      </c>
      <c r="I103" s="41">
        <v>1028</v>
      </c>
      <c r="J103" s="136" cm="1">
        <f t="array" ref="J103">Ikäryhmähinnat[Ikä 0–5]*Ikärakenne[[#This Row],[0–5-vuotiaat]]</f>
        <v>664249.02</v>
      </c>
      <c r="K103" s="136" cm="1">
        <f t="array" ref="K103">Ikäryhmähinnat[Ikä 6]*Ikärakenne[[#This Row],[6 vuotiaat]]</f>
        <v>169118.55</v>
      </c>
      <c r="L103" s="136" cm="1">
        <f t="array" ref="L103">Ikäryhmähinnat[Ikä 7–12]*Ikärakenne[[#This Row],[7–12-vuotiaat]]</f>
        <v>1074536.82</v>
      </c>
      <c r="M103" s="136" cm="1">
        <f t="array" ref="M103">Ikäryhmähinnat[Ikä 13–15]*Ikärakenne[[#This Row],[13–15-vuotiaat]]</f>
        <v>1011374</v>
      </c>
      <c r="N103" s="136" cm="1">
        <f t="array" ref="N103">Ikäryhmähinnat[Ikä 16+]*Ikärakenne[[#This Row],[16 vuotta täyttäneet]]</f>
        <v>124491</v>
      </c>
      <c r="O103" s="136" cm="1">
        <f t="array" ref="O103">Ikäryhmähinnat[Ikä 18-64]*Ikärakenne[[#This Row],[18–64-vuotiaat]]</f>
        <v>92221.87999999999</v>
      </c>
      <c r="P103" s="178">
        <f>SUM(Ikärakenne[[#This Row],[Ikä 0–5]:[Ikä 18-64]])</f>
        <v>3135991.27</v>
      </c>
    </row>
    <row r="104" spans="1:16" x14ac:dyDescent="0.25">
      <c r="A104" s="127">
        <v>284</v>
      </c>
      <c r="B104" s="124" t="s">
        <v>109</v>
      </c>
      <c r="C104" s="38">
        <f>SUM(Ikärakenne[[#This Row],[0–5-vuotiaat]:[16 vuotta täyttäneet]])</f>
        <v>2144</v>
      </c>
      <c r="D104" s="41">
        <v>88</v>
      </c>
      <c r="E104" s="41">
        <v>13</v>
      </c>
      <c r="F104" s="41">
        <v>118</v>
      </c>
      <c r="G104" s="41">
        <v>60</v>
      </c>
      <c r="H104" s="41">
        <v>1865</v>
      </c>
      <c r="I104" s="41">
        <v>1068</v>
      </c>
      <c r="J104" s="136" cm="1">
        <f t="array" ref="J104">Ikäryhmähinnat[Ikä 0–5]*Ikärakenne[[#This Row],[0–5-vuotiaat]]</f>
        <v>823294.56</v>
      </c>
      <c r="K104" s="136" cm="1">
        <f t="array" ref="K104">Ikäryhmähinnat[Ikä 6]*Ikärakenne[[#This Row],[6 vuotiaat]]</f>
        <v>129325.95</v>
      </c>
      <c r="L104" s="136" cm="1">
        <f t="array" ref="L104">Ikäryhmähinnat[Ikä 7–12]*Ikärakenne[[#This Row],[7–12-vuotiaat]]</f>
        <v>1006312.26</v>
      </c>
      <c r="M104" s="136" cm="1">
        <f t="array" ref="M104">Ikäryhmähinnat[Ikä 13–15]*Ikärakenne[[#This Row],[13–15-vuotiaat]]</f>
        <v>866892</v>
      </c>
      <c r="N104" s="136" cm="1">
        <f t="array" ref="N104">Ikäryhmähinnat[Ikä 16+]*Ikärakenne[[#This Row],[16 vuotta täyttäneet]]</f>
        <v>136573.95000000001</v>
      </c>
      <c r="O104" s="136" cm="1">
        <f t="array" ref="O104">Ikäryhmähinnat[Ikä 18-64]*Ikärakenne[[#This Row],[18–64-vuotiaat]]</f>
        <v>95810.28</v>
      </c>
      <c r="P104" s="178">
        <f>SUM(Ikärakenne[[#This Row],[Ikä 0–5]:[Ikä 18-64]])</f>
        <v>3058209</v>
      </c>
    </row>
    <row r="105" spans="1:16" x14ac:dyDescent="0.25">
      <c r="A105" s="127">
        <v>285</v>
      </c>
      <c r="B105" s="124" t="s">
        <v>110</v>
      </c>
      <c r="C105" s="38">
        <f>SUM(Ikärakenne[[#This Row],[0–5-vuotiaat]:[16 vuotta täyttäneet]])</f>
        <v>50029</v>
      </c>
      <c r="D105" s="41">
        <v>1788</v>
      </c>
      <c r="E105" s="41">
        <v>341</v>
      </c>
      <c r="F105" s="41">
        <v>2586</v>
      </c>
      <c r="G105" s="41">
        <v>1564</v>
      </c>
      <c r="H105" s="41">
        <v>43750</v>
      </c>
      <c r="I105" s="41">
        <v>27787</v>
      </c>
      <c r="J105" s="136" cm="1">
        <f t="array" ref="J105">Ikäryhmähinnat[Ikä 0–5]*Ikärakenne[[#This Row],[0–5-vuotiaat]]</f>
        <v>16727848.560000001</v>
      </c>
      <c r="K105" s="136" cm="1">
        <f t="array" ref="K105">Ikäryhmähinnat[Ikä 6]*Ikärakenne[[#This Row],[6 vuotiaat]]</f>
        <v>3392319.15</v>
      </c>
      <c r="L105" s="136" cm="1">
        <f t="array" ref="L105">Ikäryhmähinnat[Ikä 7–12]*Ikärakenne[[#This Row],[7–12-vuotiaat]]</f>
        <v>22053589.02</v>
      </c>
      <c r="M105" s="136" cm="1">
        <f t="array" ref="M105">Ikäryhmähinnat[Ikä 13–15]*Ikärakenne[[#This Row],[13–15-vuotiaat]]</f>
        <v>22596984.800000001</v>
      </c>
      <c r="N105" s="136" cm="1">
        <f t="array" ref="N105">Ikäryhmähinnat[Ikä 16+]*Ikärakenne[[#This Row],[16 vuotta täyttäneet]]</f>
        <v>3203812.5</v>
      </c>
      <c r="O105" s="136" cm="1">
        <f t="array" ref="O105">Ikäryhmähinnat[Ikä 18-64]*Ikärakenne[[#This Row],[18–64-vuotiaat]]</f>
        <v>2492771.77</v>
      </c>
      <c r="P105" s="178">
        <f>SUM(Ikärakenne[[#This Row],[Ikä 0–5]:[Ikä 18-64]])</f>
        <v>70467325.799999997</v>
      </c>
    </row>
    <row r="106" spans="1:16" x14ac:dyDescent="0.25">
      <c r="A106" s="127">
        <v>286</v>
      </c>
      <c r="B106" s="124" t="s">
        <v>111</v>
      </c>
      <c r="C106" s="38">
        <f>SUM(Ikärakenne[[#This Row],[0–5-vuotiaat]:[16 vuotta täyttäneet]])</f>
        <v>77625</v>
      </c>
      <c r="D106" s="41">
        <v>2814</v>
      </c>
      <c r="E106" s="41">
        <v>574</v>
      </c>
      <c r="F106" s="41">
        <v>4157</v>
      </c>
      <c r="G106" s="41">
        <v>2389</v>
      </c>
      <c r="H106" s="41">
        <v>67691</v>
      </c>
      <c r="I106" s="41">
        <v>41860</v>
      </c>
      <c r="J106" s="136" cm="1">
        <f t="array" ref="J106">Ikäryhmähinnat[Ikä 0–5]*Ikärakenne[[#This Row],[0–5-vuotiaat]]</f>
        <v>26326714.680000003</v>
      </c>
      <c r="K106" s="136" cm="1">
        <f t="array" ref="K106">Ikäryhmähinnat[Ikä 6]*Ikärakenne[[#This Row],[6 vuotiaat]]</f>
        <v>5710238.0999999996</v>
      </c>
      <c r="L106" s="136" cm="1">
        <f t="array" ref="L106">Ikäryhmähinnat[Ikä 7–12]*Ikärakenne[[#This Row],[7–12-vuotiaat]]</f>
        <v>35451186.990000002</v>
      </c>
      <c r="M106" s="136" cm="1">
        <f t="array" ref="M106">Ikäryhmähinnat[Ikä 13–15]*Ikärakenne[[#This Row],[13–15-vuotiaat]]</f>
        <v>34516749.800000004</v>
      </c>
      <c r="N106" s="136" cm="1">
        <f t="array" ref="N106">Ikäryhmähinnat[Ikä 16+]*Ikärakenne[[#This Row],[16 vuotta täyttäneet]]</f>
        <v>4957011.9300000006</v>
      </c>
      <c r="O106" s="136" cm="1">
        <f t="array" ref="O106">Ikäryhmähinnat[Ikä 18-64]*Ikärakenne[[#This Row],[18–64-vuotiaat]]</f>
        <v>3755260.5999999996</v>
      </c>
      <c r="P106" s="178">
        <f>SUM(Ikärakenne[[#This Row],[Ikä 0–5]:[Ikä 18-64]])</f>
        <v>110717162.10000002</v>
      </c>
    </row>
    <row r="107" spans="1:16" x14ac:dyDescent="0.25">
      <c r="A107" s="127">
        <v>287</v>
      </c>
      <c r="B107" s="124" t="s">
        <v>112</v>
      </c>
      <c r="C107" s="38">
        <f>SUM(Ikärakenne[[#This Row],[0–5-vuotiaat]:[16 vuotta täyttäneet]])</f>
        <v>6113</v>
      </c>
      <c r="D107" s="41">
        <v>259</v>
      </c>
      <c r="E107" s="41">
        <v>47</v>
      </c>
      <c r="F107" s="41">
        <v>326</v>
      </c>
      <c r="G107" s="41">
        <v>185</v>
      </c>
      <c r="H107" s="41">
        <v>5296</v>
      </c>
      <c r="I107" s="41">
        <v>2825</v>
      </c>
      <c r="J107" s="136" cm="1">
        <f t="array" ref="J107">Ikäryhmähinnat[Ikä 0–5]*Ikärakenne[[#This Row],[0–5-vuotiaat]]</f>
        <v>2423105.58</v>
      </c>
      <c r="K107" s="136" cm="1">
        <f t="array" ref="K107">Ikäryhmähinnat[Ikä 6]*Ikärakenne[[#This Row],[6 vuotiaat]]</f>
        <v>467563.05</v>
      </c>
      <c r="L107" s="136" cm="1">
        <f t="array" ref="L107">Ikäryhmähinnat[Ikä 7–12]*Ikärakenne[[#This Row],[7–12-vuotiaat]]</f>
        <v>2780150.82</v>
      </c>
      <c r="M107" s="136" cm="1">
        <f t="array" ref="M107">Ikäryhmähinnat[Ikä 13–15]*Ikärakenne[[#This Row],[13–15-vuotiaat]]</f>
        <v>2672917</v>
      </c>
      <c r="N107" s="136" cm="1">
        <f t="array" ref="N107">Ikäryhmähinnat[Ikä 16+]*Ikärakenne[[#This Row],[16 vuotta täyttäneet]]</f>
        <v>387826.08</v>
      </c>
      <c r="O107" s="136" cm="1">
        <f t="array" ref="O107">Ikäryhmähinnat[Ikä 18-64]*Ikärakenne[[#This Row],[18–64-vuotiaat]]</f>
        <v>253430.74999999997</v>
      </c>
      <c r="P107" s="178">
        <f>SUM(Ikärakenne[[#This Row],[Ikä 0–5]:[Ikä 18-64]])</f>
        <v>8984993.2799999993</v>
      </c>
    </row>
    <row r="108" spans="1:16" x14ac:dyDescent="0.25">
      <c r="A108" s="127">
        <v>288</v>
      </c>
      <c r="B108" s="124" t="s">
        <v>113</v>
      </c>
      <c r="C108" s="38">
        <f>SUM(Ikärakenne[[#This Row],[0–5-vuotiaat]:[16 vuotta täyttäneet]])</f>
        <v>6268</v>
      </c>
      <c r="D108" s="41">
        <v>344</v>
      </c>
      <c r="E108" s="41">
        <v>57</v>
      </c>
      <c r="F108" s="41">
        <v>422</v>
      </c>
      <c r="G108" s="41">
        <v>251</v>
      </c>
      <c r="H108" s="41">
        <v>5194</v>
      </c>
      <c r="I108" s="41">
        <v>3285</v>
      </c>
      <c r="J108" s="136" cm="1">
        <f t="array" ref="J108">Ikäryhmähinnat[Ikä 0–5]*Ikärakenne[[#This Row],[0–5-vuotiaat]]</f>
        <v>3218333.2800000003</v>
      </c>
      <c r="K108" s="136" cm="1">
        <f t="array" ref="K108">Ikäryhmähinnat[Ikä 6]*Ikärakenne[[#This Row],[6 vuotiaat]]</f>
        <v>567044.54999999993</v>
      </c>
      <c r="L108" s="136" cm="1">
        <f t="array" ref="L108">Ikäryhmähinnat[Ikä 7–12]*Ikärakenne[[#This Row],[7–12-vuotiaat]]</f>
        <v>3598845.54</v>
      </c>
      <c r="M108" s="136" cm="1">
        <f t="array" ref="M108">Ikäryhmähinnat[Ikä 13–15]*Ikärakenne[[#This Row],[13–15-vuotiaat]]</f>
        <v>3626498.2</v>
      </c>
      <c r="N108" s="136" cm="1">
        <f t="array" ref="N108">Ikäryhmähinnat[Ikä 16+]*Ikärakenne[[#This Row],[16 vuotta täyttäneet]]</f>
        <v>380356.62</v>
      </c>
      <c r="O108" s="136" cm="1">
        <f t="array" ref="O108">Ikäryhmähinnat[Ikä 18-64]*Ikärakenne[[#This Row],[18–64-vuotiaat]]</f>
        <v>294697.34999999998</v>
      </c>
      <c r="P108" s="178">
        <f>SUM(Ikärakenne[[#This Row],[Ikä 0–5]:[Ikä 18-64]])</f>
        <v>11685775.539999999</v>
      </c>
    </row>
    <row r="109" spans="1:16" x14ac:dyDescent="0.25">
      <c r="A109" s="127">
        <v>290</v>
      </c>
      <c r="B109" s="124" t="s">
        <v>114</v>
      </c>
      <c r="C109" s="38">
        <f>SUM(Ikärakenne[[#This Row],[0–5-vuotiaat]:[16 vuotta täyttäneet]])</f>
        <v>7300</v>
      </c>
      <c r="D109" s="41">
        <v>212</v>
      </c>
      <c r="E109" s="41">
        <v>34</v>
      </c>
      <c r="F109" s="41">
        <v>282</v>
      </c>
      <c r="G109" s="41">
        <v>197</v>
      </c>
      <c r="H109" s="41">
        <v>6575</v>
      </c>
      <c r="I109" s="41">
        <v>3375</v>
      </c>
      <c r="J109" s="136" cm="1">
        <f t="array" ref="J109">Ikäryhmähinnat[Ikä 0–5]*Ikärakenne[[#This Row],[0–5-vuotiaat]]</f>
        <v>1983391.4400000002</v>
      </c>
      <c r="K109" s="136" cm="1">
        <f t="array" ref="K109">Ikäryhmähinnat[Ikä 6]*Ikärakenne[[#This Row],[6 vuotiaat]]</f>
        <v>338237.1</v>
      </c>
      <c r="L109" s="136" cm="1">
        <f t="array" ref="L109">Ikäryhmähinnat[Ikä 7–12]*Ikärakenne[[#This Row],[7–12-vuotiaat]]</f>
        <v>2404915.7399999998</v>
      </c>
      <c r="M109" s="136" cm="1">
        <f t="array" ref="M109">Ikäryhmähinnat[Ikä 13–15]*Ikärakenne[[#This Row],[13–15-vuotiaat]]</f>
        <v>2846295.4000000004</v>
      </c>
      <c r="N109" s="136" cm="1">
        <f t="array" ref="N109">Ikäryhmähinnat[Ikä 16+]*Ikärakenne[[#This Row],[16 vuotta täyttäneet]]</f>
        <v>481487.25</v>
      </c>
      <c r="O109" s="136" cm="1">
        <f t="array" ref="O109">Ikäryhmähinnat[Ikä 18-64]*Ikärakenne[[#This Row],[18–64-vuotiaat]]</f>
        <v>302771.25</v>
      </c>
      <c r="P109" s="178">
        <f>SUM(Ikärakenne[[#This Row],[Ikä 0–5]:[Ikä 18-64]])</f>
        <v>8357098.1799999997</v>
      </c>
    </row>
    <row r="110" spans="1:16" x14ac:dyDescent="0.25">
      <c r="A110" s="127">
        <v>291</v>
      </c>
      <c r="B110" s="124" t="s">
        <v>115</v>
      </c>
      <c r="C110" s="38">
        <f>SUM(Ikärakenne[[#This Row],[0–5-vuotiaat]:[16 vuotta täyttäneet]])</f>
        <v>1979</v>
      </c>
      <c r="D110" s="41">
        <v>46</v>
      </c>
      <c r="E110" s="41">
        <v>6</v>
      </c>
      <c r="F110" s="41">
        <v>73</v>
      </c>
      <c r="G110" s="41">
        <v>46</v>
      </c>
      <c r="H110" s="41">
        <v>1808</v>
      </c>
      <c r="I110" s="41">
        <v>835</v>
      </c>
      <c r="J110" s="136" cm="1">
        <f t="array" ref="J110">Ikäryhmähinnat[Ikä 0–5]*Ikärakenne[[#This Row],[0–5-vuotiaat]]</f>
        <v>430358.52</v>
      </c>
      <c r="K110" s="136" cm="1">
        <f t="array" ref="K110">Ikäryhmähinnat[Ikä 6]*Ikärakenne[[#This Row],[6 vuotiaat]]</f>
        <v>59688.899999999994</v>
      </c>
      <c r="L110" s="136" cm="1">
        <f t="array" ref="L110">Ikäryhmähinnat[Ikä 7–12]*Ikärakenne[[#This Row],[7–12-vuotiaat]]</f>
        <v>622549.11</v>
      </c>
      <c r="M110" s="136" cm="1">
        <f t="array" ref="M110">Ikäryhmähinnat[Ikä 13–15]*Ikärakenne[[#This Row],[13–15-vuotiaat]]</f>
        <v>664617.20000000007</v>
      </c>
      <c r="N110" s="136" cm="1">
        <f t="array" ref="N110">Ikäryhmähinnat[Ikä 16+]*Ikärakenne[[#This Row],[16 vuotta täyttäneet]]</f>
        <v>132399.84</v>
      </c>
      <c r="O110" s="136" cm="1">
        <f t="array" ref="O110">Ikäryhmähinnat[Ikä 18-64]*Ikärakenne[[#This Row],[18–64-vuotiaat]]</f>
        <v>74907.849999999991</v>
      </c>
      <c r="P110" s="178">
        <f>SUM(Ikärakenne[[#This Row],[Ikä 0–5]:[Ikä 18-64]])</f>
        <v>1984521.4200000002</v>
      </c>
    </row>
    <row r="111" spans="1:16" x14ac:dyDescent="0.25">
      <c r="A111" s="127">
        <v>297</v>
      </c>
      <c r="B111" s="124" t="s">
        <v>116</v>
      </c>
      <c r="C111" s="38">
        <f>SUM(Ikärakenne[[#This Row],[0–5-vuotiaat]:[16 vuotta täyttäneet]])</f>
        <v>126572</v>
      </c>
      <c r="D111" s="41">
        <v>6399</v>
      </c>
      <c r="E111" s="41">
        <v>1037</v>
      </c>
      <c r="F111" s="41">
        <v>7308</v>
      </c>
      <c r="G111" s="41">
        <v>3949</v>
      </c>
      <c r="H111" s="41">
        <v>107879</v>
      </c>
      <c r="I111" s="41">
        <v>76278</v>
      </c>
      <c r="J111" s="136" cm="1">
        <f t="array" ref="J111">Ikäryhmähinnat[Ikä 0–5]*Ikärakenne[[#This Row],[0–5-vuotiaat]]</f>
        <v>59866612.380000003</v>
      </c>
      <c r="K111" s="136" cm="1">
        <f t="array" ref="K111">Ikäryhmähinnat[Ikä 6]*Ikärakenne[[#This Row],[6 vuotiaat]]</f>
        <v>10316231.549999999</v>
      </c>
      <c r="L111" s="136" cm="1">
        <f t="array" ref="L111">Ikäryhmähinnat[Ikä 7–12]*Ikärakenne[[#This Row],[7–12-vuotiaat]]</f>
        <v>62323135.559999995</v>
      </c>
      <c r="M111" s="136" cm="1">
        <f t="array" ref="M111">Ikäryhmähinnat[Ikä 13–15]*Ikärakenne[[#This Row],[13–15-vuotiaat]]</f>
        <v>57055941.800000004</v>
      </c>
      <c r="N111" s="136" cm="1">
        <f t="array" ref="N111">Ikäryhmähinnat[Ikä 16+]*Ikärakenne[[#This Row],[16 vuotta täyttäneet]]</f>
        <v>7899979.1700000009</v>
      </c>
      <c r="O111" s="136" cm="1">
        <f t="array" ref="O111">Ikäryhmähinnat[Ikä 18-64]*Ikärakenne[[#This Row],[18–64-vuotiaat]]</f>
        <v>6842899.3799999999</v>
      </c>
      <c r="P111" s="178">
        <f>SUM(Ikärakenne[[#This Row],[Ikä 0–5]:[Ikä 18-64]])</f>
        <v>204304799.84</v>
      </c>
    </row>
    <row r="112" spans="1:16" x14ac:dyDescent="0.25">
      <c r="A112" s="124">
        <v>300</v>
      </c>
      <c r="B112" s="124" t="s">
        <v>117</v>
      </c>
      <c r="C112" s="38">
        <f>SUM(Ikärakenne[[#This Row],[0–5-vuotiaat]:[16 vuotta täyttäneet]])</f>
        <v>3306</v>
      </c>
      <c r="D112" s="38">
        <v>108</v>
      </c>
      <c r="E112" s="38">
        <v>29</v>
      </c>
      <c r="F112" s="38">
        <v>169</v>
      </c>
      <c r="G112" s="38">
        <v>108</v>
      </c>
      <c r="H112" s="38">
        <v>2892</v>
      </c>
      <c r="I112" s="41">
        <v>1672</v>
      </c>
      <c r="J112" s="136" cm="1">
        <f t="array" ref="J112">Ikäryhmähinnat[Ikä 0–5]*Ikärakenne[[#This Row],[0–5-vuotiaat]]</f>
        <v>1010406.9600000001</v>
      </c>
      <c r="K112" s="136" cm="1">
        <f t="array" ref="K112">Ikäryhmähinnat[Ikä 6]*Ikärakenne[[#This Row],[6 vuotiaat]]</f>
        <v>288496.34999999998</v>
      </c>
      <c r="L112" s="136" cm="1">
        <f t="array" ref="L112">Ikäryhmähinnat[Ikä 7–12]*Ikärakenne[[#This Row],[7–12-vuotiaat]]</f>
        <v>1441243.8299999998</v>
      </c>
      <c r="M112" s="136" cm="1">
        <f t="array" ref="M112">Ikäryhmähinnat[Ikä 13–15]*Ikärakenne[[#This Row],[13–15-vuotiaat]]</f>
        <v>1560405.6</v>
      </c>
      <c r="N112" s="136" cm="1">
        <f t="array" ref="N112">Ikäryhmähinnat[Ikä 16+]*Ikärakenne[[#This Row],[16 vuotta täyttäneet]]</f>
        <v>211781.16</v>
      </c>
      <c r="O112" s="136" cm="1">
        <f t="array" ref="O112">Ikäryhmähinnat[Ikä 18-64]*Ikärakenne[[#This Row],[18–64-vuotiaat]]</f>
        <v>149995.12</v>
      </c>
      <c r="P112" s="178">
        <f>SUM(Ikärakenne[[#This Row],[Ikä 0–5]:[Ikä 18-64]])</f>
        <v>4662329.0200000005</v>
      </c>
    </row>
    <row r="113" spans="1:16" x14ac:dyDescent="0.25">
      <c r="A113" s="127">
        <v>301</v>
      </c>
      <c r="B113" s="124" t="s">
        <v>118</v>
      </c>
      <c r="C113" s="38">
        <f>SUM(Ikärakenne[[#This Row],[0–5-vuotiaat]:[16 vuotta täyttäneet]])</f>
        <v>19441</v>
      </c>
      <c r="D113" s="41">
        <v>798</v>
      </c>
      <c r="E113" s="41">
        <v>157</v>
      </c>
      <c r="F113" s="41">
        <v>1197</v>
      </c>
      <c r="G113" s="41">
        <v>725</v>
      </c>
      <c r="H113" s="41">
        <v>16564</v>
      </c>
      <c r="I113" s="41">
        <v>9692</v>
      </c>
      <c r="J113" s="136" cm="1">
        <f t="array" ref="J113">Ikäryhmähinnat[Ikä 0–5]*Ikärakenne[[#This Row],[0–5-vuotiaat]]</f>
        <v>7465784.7600000007</v>
      </c>
      <c r="K113" s="136" cm="1">
        <f t="array" ref="K113">Ikäryhmähinnat[Ikä 6]*Ikärakenne[[#This Row],[6 vuotiaat]]</f>
        <v>1561859.55</v>
      </c>
      <c r="L113" s="136" cm="1">
        <f t="array" ref="L113">Ikäryhmähinnat[Ikä 7–12]*Ikärakenne[[#This Row],[7–12-vuotiaat]]</f>
        <v>10208099.789999999</v>
      </c>
      <c r="M113" s="136" cm="1">
        <f t="array" ref="M113">Ikäryhmähinnat[Ikä 13–15]*Ikärakenne[[#This Row],[13–15-vuotiaat]]</f>
        <v>10474945</v>
      </c>
      <c r="N113" s="136" cm="1">
        <f t="array" ref="N113">Ikäryhmähinnat[Ikä 16+]*Ikärakenne[[#This Row],[16 vuotta täyttäneet]]</f>
        <v>1212981.72</v>
      </c>
      <c r="O113" s="136" cm="1">
        <f t="array" ref="O113">Ikäryhmähinnat[Ikä 18-64]*Ikärakenne[[#This Row],[18–64-vuotiaat]]</f>
        <v>869469.32</v>
      </c>
      <c r="P113" s="178">
        <f>SUM(Ikärakenne[[#This Row],[Ikä 0–5]:[Ikä 18-64]])</f>
        <v>31793140.140000001</v>
      </c>
    </row>
    <row r="114" spans="1:16" x14ac:dyDescent="0.25">
      <c r="A114" s="127">
        <v>304</v>
      </c>
      <c r="B114" s="124" t="s">
        <v>119</v>
      </c>
      <c r="C114" s="38">
        <f>SUM(Ikärakenne[[#This Row],[0–5-vuotiaat]:[16 vuotta täyttäneet]])</f>
        <v>972</v>
      </c>
      <c r="D114" s="38">
        <v>27</v>
      </c>
      <c r="E114" s="135">
        <v>5</v>
      </c>
      <c r="F114" s="135">
        <v>36</v>
      </c>
      <c r="G114" s="135">
        <v>18</v>
      </c>
      <c r="H114" s="135">
        <v>886</v>
      </c>
      <c r="I114" s="41">
        <v>467</v>
      </c>
      <c r="J114" s="136" cm="1">
        <f t="array" ref="J114">Ikäryhmähinnat[Ikä 0–5]*Ikärakenne[[#This Row],[0–5-vuotiaat]]</f>
        <v>252601.74000000002</v>
      </c>
      <c r="K114" s="136" cm="1">
        <f t="array" ref="K114">Ikäryhmähinnat[Ikä 6]*Ikärakenne[[#This Row],[6 vuotiaat]]</f>
        <v>49740.75</v>
      </c>
      <c r="L114" s="136" cm="1">
        <f t="array" ref="L114">Ikäryhmähinnat[Ikä 7–12]*Ikärakenne[[#This Row],[7–12-vuotiaat]]</f>
        <v>307010.52</v>
      </c>
      <c r="M114" s="136" cm="1">
        <f t="array" ref="M114">Ikäryhmähinnat[Ikä 13–15]*Ikärakenne[[#This Row],[13–15-vuotiaat]]</f>
        <v>260067.6</v>
      </c>
      <c r="N114" s="136" cm="1">
        <f t="array" ref="N114">Ikäryhmähinnat[Ikä 16+]*Ikärakenne[[#This Row],[16 vuotta täyttäneet]]</f>
        <v>64881.780000000006</v>
      </c>
      <c r="O114" s="136" cm="1">
        <f t="array" ref="O114">Ikäryhmähinnat[Ikä 18-64]*Ikärakenne[[#This Row],[18–64-vuotiaat]]</f>
        <v>41894.57</v>
      </c>
      <c r="P114" s="178">
        <f>SUM(Ikärakenne[[#This Row],[Ikä 0–5]:[Ikä 18-64]])</f>
        <v>976196.96</v>
      </c>
    </row>
    <row r="115" spans="1:16" x14ac:dyDescent="0.25">
      <c r="A115" s="127">
        <v>305</v>
      </c>
      <c r="B115" s="124" t="s">
        <v>120</v>
      </c>
      <c r="C115" s="38">
        <f>SUM(Ikärakenne[[#This Row],[0–5-vuotiaat]:[16 vuotta täyttäneet]])</f>
        <v>14800</v>
      </c>
      <c r="D115" s="41">
        <v>601</v>
      </c>
      <c r="E115" s="41">
        <v>106</v>
      </c>
      <c r="F115" s="41">
        <v>893</v>
      </c>
      <c r="G115" s="41">
        <v>557</v>
      </c>
      <c r="H115" s="41">
        <v>12643</v>
      </c>
      <c r="I115" s="41">
        <v>7587</v>
      </c>
      <c r="J115" s="136" cm="1">
        <f t="array" ref="J115">Ikäryhmähinnat[Ikä 0–5]*Ikärakenne[[#This Row],[0–5-vuotiaat]]</f>
        <v>5622727.6200000001</v>
      </c>
      <c r="K115" s="136" cm="1">
        <f t="array" ref="K115">Ikäryhmähinnat[Ikä 6]*Ikärakenne[[#This Row],[6 vuotiaat]]</f>
        <v>1054503.8999999999</v>
      </c>
      <c r="L115" s="136" cm="1">
        <f t="array" ref="L115">Ikäryhmähinnat[Ikä 7–12]*Ikärakenne[[#This Row],[7–12-vuotiaat]]</f>
        <v>7615566.5099999998</v>
      </c>
      <c r="M115" s="136" cm="1">
        <f t="array" ref="M115">Ikäryhmähinnat[Ikä 13–15]*Ikärakenne[[#This Row],[13–15-vuotiaat]]</f>
        <v>8047647.4000000004</v>
      </c>
      <c r="N115" s="136" cm="1">
        <f t="array" ref="N115">Ikäryhmähinnat[Ikä 16+]*Ikärakenne[[#This Row],[16 vuotta täyttäneet]]</f>
        <v>925846.89</v>
      </c>
      <c r="O115" s="136" cm="1">
        <f t="array" ref="O115">Ikäryhmähinnat[Ikä 18-64]*Ikärakenne[[#This Row],[18–64-vuotiaat]]</f>
        <v>680629.7699999999</v>
      </c>
      <c r="P115" s="178">
        <f>SUM(Ikärakenne[[#This Row],[Ikä 0–5]:[Ikä 18-64]])</f>
        <v>23946922.09</v>
      </c>
    </row>
    <row r="116" spans="1:16" x14ac:dyDescent="0.25">
      <c r="A116" s="127">
        <v>309</v>
      </c>
      <c r="B116" s="124" t="s">
        <v>121</v>
      </c>
      <c r="C116" s="38">
        <f>SUM(Ikärakenne[[#This Row],[0–5-vuotiaat]:[16 vuotta täyttäneet]])</f>
        <v>6365</v>
      </c>
      <c r="D116" s="41">
        <v>193</v>
      </c>
      <c r="E116" s="41">
        <v>45</v>
      </c>
      <c r="F116" s="41">
        <v>364</v>
      </c>
      <c r="G116" s="41">
        <v>229</v>
      </c>
      <c r="H116" s="41">
        <v>5534</v>
      </c>
      <c r="I116" s="41">
        <v>3119</v>
      </c>
      <c r="J116" s="136" cm="1">
        <f t="array" ref="J116">Ikäryhmähinnat[Ikä 0–5]*Ikärakenne[[#This Row],[0–5-vuotiaat]]</f>
        <v>1805634.6600000001</v>
      </c>
      <c r="K116" s="136" cm="1">
        <f t="array" ref="K116">Ikäryhmähinnat[Ikä 6]*Ikärakenne[[#This Row],[6 vuotiaat]]</f>
        <v>447666.75</v>
      </c>
      <c r="L116" s="136" cm="1">
        <f t="array" ref="L116">Ikäryhmähinnat[Ikä 7–12]*Ikärakenne[[#This Row],[7–12-vuotiaat]]</f>
        <v>3104217.48</v>
      </c>
      <c r="M116" s="136" cm="1">
        <f t="array" ref="M116">Ikäryhmähinnat[Ikä 13–15]*Ikärakenne[[#This Row],[13–15-vuotiaat]]</f>
        <v>3308637.8000000003</v>
      </c>
      <c r="N116" s="136" cm="1">
        <f t="array" ref="N116">Ikäryhmähinnat[Ikä 16+]*Ikärakenne[[#This Row],[16 vuotta täyttäneet]]</f>
        <v>405254.82</v>
      </c>
      <c r="O116" s="136" cm="1">
        <f t="array" ref="O116">Ikäryhmähinnat[Ikä 18-64]*Ikärakenne[[#This Row],[18–64-vuotiaat]]</f>
        <v>279805.49</v>
      </c>
      <c r="P116" s="178">
        <f>SUM(Ikärakenne[[#This Row],[Ikä 0–5]:[Ikä 18-64]])</f>
        <v>9351217.0000000019</v>
      </c>
    </row>
    <row r="117" spans="1:16" x14ac:dyDescent="0.25">
      <c r="A117" s="127">
        <v>312</v>
      </c>
      <c r="B117" s="124" t="s">
        <v>122</v>
      </c>
      <c r="C117" s="38">
        <f>SUM(Ikärakenne[[#This Row],[0–5-vuotiaat]:[16 vuotta täyttäneet]])</f>
        <v>1129</v>
      </c>
      <c r="D117" s="41">
        <v>41</v>
      </c>
      <c r="E117" s="41">
        <v>10</v>
      </c>
      <c r="F117" s="41">
        <v>78</v>
      </c>
      <c r="G117" s="41">
        <v>53</v>
      </c>
      <c r="H117" s="41">
        <v>947</v>
      </c>
      <c r="I117" s="41">
        <v>460</v>
      </c>
      <c r="J117" s="136" cm="1">
        <f t="array" ref="J117">Ikäryhmähinnat[Ikä 0–5]*Ikärakenne[[#This Row],[0–5-vuotiaat]]</f>
        <v>383580.42000000004</v>
      </c>
      <c r="K117" s="136" cm="1">
        <f t="array" ref="K117">Ikäryhmähinnat[Ikä 6]*Ikärakenne[[#This Row],[6 vuotiaat]]</f>
        <v>99481.5</v>
      </c>
      <c r="L117" s="136" cm="1">
        <f t="array" ref="L117">Ikäryhmähinnat[Ikä 7–12]*Ikärakenne[[#This Row],[7–12-vuotiaat]]</f>
        <v>665189.46</v>
      </c>
      <c r="M117" s="136" cm="1">
        <f t="array" ref="M117">Ikäryhmähinnat[Ikä 13–15]*Ikärakenne[[#This Row],[13–15-vuotiaat]]</f>
        <v>765754.60000000009</v>
      </c>
      <c r="N117" s="136" cm="1">
        <f t="array" ref="N117">Ikäryhmähinnat[Ikä 16+]*Ikärakenne[[#This Row],[16 vuotta täyttäneet]]</f>
        <v>69348.81</v>
      </c>
      <c r="O117" s="136" cm="1">
        <f t="array" ref="O117">Ikäryhmähinnat[Ikä 18-64]*Ikärakenne[[#This Row],[18–64-vuotiaat]]</f>
        <v>41266.6</v>
      </c>
      <c r="P117" s="178">
        <f>SUM(Ikärakenne[[#This Row],[Ikä 0–5]:[Ikä 18-64]])</f>
        <v>2024621.3900000001</v>
      </c>
    </row>
    <row r="118" spans="1:16" x14ac:dyDescent="0.25">
      <c r="A118" s="127">
        <v>316</v>
      </c>
      <c r="B118" s="124" t="s">
        <v>123</v>
      </c>
      <c r="C118" s="38">
        <f>SUM(Ikärakenne[[#This Row],[0–5-vuotiaat]:[16 vuotta täyttäneet]])</f>
        <v>4052</v>
      </c>
      <c r="D118" s="41">
        <v>143</v>
      </c>
      <c r="E118" s="41">
        <v>19</v>
      </c>
      <c r="F118" s="41">
        <v>223</v>
      </c>
      <c r="G118" s="41">
        <v>132</v>
      </c>
      <c r="H118" s="41">
        <v>3535</v>
      </c>
      <c r="I118" s="41">
        <v>2211</v>
      </c>
      <c r="J118" s="136" cm="1">
        <f t="array" ref="J118">Ikäryhmähinnat[Ikä 0–5]*Ikärakenne[[#This Row],[0–5-vuotiaat]]</f>
        <v>1337853.6600000001</v>
      </c>
      <c r="K118" s="136" cm="1">
        <f t="array" ref="K118">Ikäryhmähinnat[Ikä 6]*Ikärakenne[[#This Row],[6 vuotiaat]]</f>
        <v>189014.85</v>
      </c>
      <c r="L118" s="136" cm="1">
        <f t="array" ref="L118">Ikäryhmähinnat[Ikä 7–12]*Ikärakenne[[#This Row],[7–12-vuotiaat]]</f>
        <v>1901759.6099999999</v>
      </c>
      <c r="M118" s="136" cm="1">
        <f t="array" ref="M118">Ikäryhmähinnat[Ikä 13–15]*Ikärakenne[[#This Row],[13–15-vuotiaat]]</f>
        <v>1907162.4000000001</v>
      </c>
      <c r="N118" s="136" cm="1">
        <f t="array" ref="N118">Ikäryhmähinnat[Ikä 16+]*Ikärakenne[[#This Row],[16 vuotta täyttäneet]]</f>
        <v>258868.05000000002</v>
      </c>
      <c r="O118" s="136" cm="1">
        <f t="array" ref="O118">Ikäryhmähinnat[Ikä 18-64]*Ikärakenne[[#This Row],[18–64-vuotiaat]]</f>
        <v>198348.81</v>
      </c>
      <c r="P118" s="178">
        <f>SUM(Ikärakenne[[#This Row],[Ikä 0–5]:[Ikä 18-64]])</f>
        <v>5793007.3799999999</v>
      </c>
    </row>
    <row r="119" spans="1:16" x14ac:dyDescent="0.25">
      <c r="A119" s="127">
        <v>317</v>
      </c>
      <c r="B119" s="124" t="s">
        <v>124</v>
      </c>
      <c r="C119" s="38">
        <f>SUM(Ikärakenne[[#This Row],[0–5-vuotiaat]:[16 vuotta täyttäneet]])</f>
        <v>2324</v>
      </c>
      <c r="D119" s="41">
        <v>120</v>
      </c>
      <c r="E119" s="41">
        <v>16</v>
      </c>
      <c r="F119" s="41">
        <v>163</v>
      </c>
      <c r="G119" s="41">
        <v>104</v>
      </c>
      <c r="H119" s="41">
        <v>1921</v>
      </c>
      <c r="I119" s="41">
        <v>1110</v>
      </c>
      <c r="J119" s="136" cm="1">
        <f t="array" ref="J119">Ikäryhmähinnat[Ikä 0–5]*Ikärakenne[[#This Row],[0–5-vuotiaat]]</f>
        <v>1122674.4000000001</v>
      </c>
      <c r="K119" s="136" cm="1">
        <f t="array" ref="K119">Ikäryhmähinnat[Ikä 6]*Ikärakenne[[#This Row],[6 vuotiaat]]</f>
        <v>159170.4</v>
      </c>
      <c r="L119" s="136" cm="1">
        <f t="array" ref="L119">Ikäryhmähinnat[Ikä 7–12]*Ikärakenne[[#This Row],[7–12-vuotiaat]]</f>
        <v>1390075.41</v>
      </c>
      <c r="M119" s="136" cm="1">
        <f t="array" ref="M119">Ikäryhmähinnat[Ikä 13–15]*Ikärakenne[[#This Row],[13–15-vuotiaat]]</f>
        <v>1502612.8</v>
      </c>
      <c r="N119" s="136" cm="1">
        <f t="array" ref="N119">Ikäryhmähinnat[Ikä 16+]*Ikärakenne[[#This Row],[16 vuotta täyttäneet]]</f>
        <v>140674.83000000002</v>
      </c>
      <c r="O119" s="136" cm="1">
        <f t="array" ref="O119">Ikäryhmähinnat[Ikä 18-64]*Ikärakenne[[#This Row],[18–64-vuotiaat]]</f>
        <v>99578.099999999991</v>
      </c>
      <c r="P119" s="178">
        <f>SUM(Ikärakenne[[#This Row],[Ikä 0–5]:[Ikä 18-64]])</f>
        <v>4414785.9399999995</v>
      </c>
    </row>
    <row r="120" spans="1:16" x14ac:dyDescent="0.25">
      <c r="A120" s="127">
        <v>320</v>
      </c>
      <c r="B120" s="124" t="s">
        <v>125</v>
      </c>
      <c r="C120" s="38">
        <f>SUM(Ikärakenne[[#This Row],[0–5-vuotiaat]:[16 vuotta täyttäneet]])</f>
        <v>6919</v>
      </c>
      <c r="D120" s="41">
        <v>197</v>
      </c>
      <c r="E120" s="41">
        <v>52</v>
      </c>
      <c r="F120" s="41">
        <v>282</v>
      </c>
      <c r="G120" s="41">
        <v>172</v>
      </c>
      <c r="H120" s="41">
        <v>6216</v>
      </c>
      <c r="I120" s="41">
        <v>3163</v>
      </c>
      <c r="J120" s="136" cm="1">
        <f t="array" ref="J120">Ikäryhmähinnat[Ikä 0–5]*Ikärakenne[[#This Row],[0–5-vuotiaat]]</f>
        <v>1843057.1400000001</v>
      </c>
      <c r="K120" s="136" cm="1">
        <f t="array" ref="K120">Ikäryhmähinnat[Ikä 6]*Ikärakenne[[#This Row],[6 vuotiaat]]</f>
        <v>517303.8</v>
      </c>
      <c r="L120" s="136" cm="1">
        <f t="array" ref="L120">Ikäryhmähinnat[Ikä 7–12]*Ikärakenne[[#This Row],[7–12-vuotiaat]]</f>
        <v>2404915.7399999998</v>
      </c>
      <c r="M120" s="136" cm="1">
        <f t="array" ref="M120">Ikäryhmähinnat[Ikä 13–15]*Ikärakenne[[#This Row],[13–15-vuotiaat]]</f>
        <v>2485090.4</v>
      </c>
      <c r="N120" s="136" cm="1">
        <f t="array" ref="N120">Ikäryhmähinnat[Ikä 16+]*Ikärakenne[[#This Row],[16 vuotta täyttäneet]]</f>
        <v>455197.68000000005</v>
      </c>
      <c r="O120" s="136" cm="1">
        <f t="array" ref="O120">Ikäryhmähinnat[Ikä 18-64]*Ikärakenne[[#This Row],[18–64-vuotiaat]]</f>
        <v>283752.73</v>
      </c>
      <c r="P120" s="178">
        <f>SUM(Ikärakenne[[#This Row],[Ikä 0–5]:[Ikä 18-64]])</f>
        <v>7989317.4900000002</v>
      </c>
    </row>
    <row r="121" spans="1:16" x14ac:dyDescent="0.25">
      <c r="A121" s="127">
        <v>322</v>
      </c>
      <c r="B121" s="124" t="s">
        <v>126</v>
      </c>
      <c r="C121" s="38">
        <f>SUM(Ikärakenne[[#This Row],[0–5-vuotiaat]:[16 vuotta täyttäneet]])</f>
        <v>6340</v>
      </c>
      <c r="D121" s="41">
        <v>217</v>
      </c>
      <c r="E121" s="41">
        <v>49</v>
      </c>
      <c r="F121" s="41">
        <v>317</v>
      </c>
      <c r="G121" s="41">
        <v>193</v>
      </c>
      <c r="H121" s="41">
        <v>5564</v>
      </c>
      <c r="I121" s="41">
        <v>3093</v>
      </c>
      <c r="J121" s="136" cm="1">
        <f t="array" ref="J121">Ikäryhmähinnat[Ikä 0–5]*Ikärakenne[[#This Row],[0–5-vuotiaat]]</f>
        <v>2030169.5400000003</v>
      </c>
      <c r="K121" s="136" cm="1">
        <f t="array" ref="K121">Ikäryhmähinnat[Ikä 6]*Ikärakenne[[#This Row],[6 vuotiaat]]</f>
        <v>487459.35</v>
      </c>
      <c r="L121" s="136" cm="1">
        <f t="array" ref="L121">Ikäryhmähinnat[Ikä 7–12]*Ikärakenne[[#This Row],[7–12-vuotiaat]]</f>
        <v>2703398.19</v>
      </c>
      <c r="M121" s="136" cm="1">
        <f t="array" ref="M121">Ikäryhmähinnat[Ikä 13–15]*Ikärakenne[[#This Row],[13–15-vuotiaat]]</f>
        <v>2788502.6</v>
      </c>
      <c r="N121" s="136" cm="1">
        <f t="array" ref="N121">Ikäryhmähinnat[Ikä 16+]*Ikärakenne[[#This Row],[16 vuotta täyttäneet]]</f>
        <v>407451.72000000003</v>
      </c>
      <c r="O121" s="136" cm="1">
        <f t="array" ref="O121">Ikäryhmähinnat[Ikä 18-64]*Ikärakenne[[#This Row],[18–64-vuotiaat]]</f>
        <v>277473.02999999997</v>
      </c>
      <c r="P121" s="178">
        <f>SUM(Ikärakenne[[#This Row],[Ikä 0–5]:[Ikä 18-64]])</f>
        <v>8694454.4299999997</v>
      </c>
    </row>
    <row r="122" spans="1:16" x14ac:dyDescent="0.25">
      <c r="A122" s="127">
        <v>398</v>
      </c>
      <c r="B122" s="124" t="s">
        <v>127</v>
      </c>
      <c r="C122" s="38">
        <f>SUM(Ikärakenne[[#This Row],[0–5-vuotiaat]:[16 vuotta täyttäneet]])</f>
        <v>121832</v>
      </c>
      <c r="D122" s="41">
        <v>5475</v>
      </c>
      <c r="E122" s="41">
        <v>960</v>
      </c>
      <c r="F122" s="41">
        <v>6853</v>
      </c>
      <c r="G122" s="41">
        <v>3987</v>
      </c>
      <c r="H122" s="41">
        <v>104557</v>
      </c>
      <c r="I122" s="41">
        <v>70254</v>
      </c>
      <c r="J122" s="136" cm="1">
        <f t="array" ref="J122">Ikäryhmähinnat[Ikä 0–5]*Ikärakenne[[#This Row],[0–5-vuotiaat]]</f>
        <v>51222019.500000007</v>
      </c>
      <c r="K122" s="136" cm="1">
        <f t="array" ref="K122">Ikäryhmähinnat[Ikä 6]*Ikärakenne[[#This Row],[6 vuotiaat]]</f>
        <v>9550224</v>
      </c>
      <c r="L122" s="136" cm="1">
        <f t="array" ref="L122">Ikäryhmähinnat[Ikä 7–12]*Ikärakenne[[#This Row],[7–12-vuotiaat]]</f>
        <v>58442863.710000001</v>
      </c>
      <c r="M122" s="136" cm="1">
        <f t="array" ref="M122">Ikäryhmähinnat[Ikä 13–15]*Ikärakenne[[#This Row],[13–15-vuotiaat]]</f>
        <v>57604973.400000006</v>
      </c>
      <c r="N122" s="136" cm="1">
        <f t="array" ref="N122">Ikäryhmähinnat[Ikä 16+]*Ikärakenne[[#This Row],[16 vuotta täyttäneet]]</f>
        <v>7656709.1100000003</v>
      </c>
      <c r="O122" s="136" cm="1">
        <f t="array" ref="O122">Ikäryhmähinnat[Ikä 18-64]*Ikärakenne[[#This Row],[18–64-vuotiaat]]</f>
        <v>6302486.3399999999</v>
      </c>
      <c r="P122" s="178">
        <f>SUM(Ikärakenne[[#This Row],[Ikä 0–5]:[Ikä 18-64]])</f>
        <v>190779276.06000003</v>
      </c>
    </row>
    <row r="123" spans="1:16" x14ac:dyDescent="0.25">
      <c r="A123" s="127">
        <v>399</v>
      </c>
      <c r="B123" s="124" t="s">
        <v>128</v>
      </c>
      <c r="C123" s="38">
        <f>SUM(Ikärakenne[[#This Row],[0–5-vuotiaat]:[16 vuotta täyttäneet]])</f>
        <v>7534</v>
      </c>
      <c r="D123" s="38">
        <v>320</v>
      </c>
      <c r="E123" s="135">
        <v>75</v>
      </c>
      <c r="F123" s="135">
        <v>594</v>
      </c>
      <c r="G123" s="135">
        <v>385</v>
      </c>
      <c r="H123" s="135">
        <v>6160</v>
      </c>
      <c r="I123" s="41">
        <v>3977</v>
      </c>
      <c r="J123" s="136" cm="1">
        <f t="array" ref="J123">Ikäryhmähinnat[Ikä 0–5]*Ikärakenne[[#This Row],[0–5-vuotiaat]]</f>
        <v>2993798.4000000004</v>
      </c>
      <c r="K123" s="136" cm="1">
        <f t="array" ref="K123">Ikäryhmähinnat[Ikä 6]*Ikärakenne[[#This Row],[6 vuotiaat]]</f>
        <v>746111.25</v>
      </c>
      <c r="L123" s="136" cm="1">
        <f t="array" ref="L123">Ikäryhmähinnat[Ikä 7–12]*Ikärakenne[[#This Row],[7–12-vuotiaat]]</f>
        <v>5065673.58</v>
      </c>
      <c r="M123" s="136" cm="1">
        <f t="array" ref="M123">Ikäryhmähinnat[Ikä 13–15]*Ikärakenne[[#This Row],[13–15-vuotiaat]]</f>
        <v>5562557</v>
      </c>
      <c r="N123" s="136" cm="1">
        <f t="array" ref="N123">Ikäryhmähinnat[Ikä 16+]*Ikärakenne[[#This Row],[16 vuotta täyttäneet]]</f>
        <v>451096.80000000005</v>
      </c>
      <c r="O123" s="136" cm="1">
        <f t="array" ref="O123">Ikäryhmähinnat[Ikä 18-64]*Ikärakenne[[#This Row],[18–64-vuotiaat]]</f>
        <v>356776.67</v>
      </c>
      <c r="P123" s="178">
        <f>SUM(Ikärakenne[[#This Row],[Ikä 0–5]:[Ikä 18-64]])</f>
        <v>15176013.700000001</v>
      </c>
    </row>
    <row r="124" spans="1:16" x14ac:dyDescent="0.25">
      <c r="A124" s="127">
        <v>400</v>
      </c>
      <c r="B124" s="124" t="s">
        <v>129</v>
      </c>
      <c r="C124" s="38">
        <f>SUM(Ikärakenne[[#This Row],[0–5-vuotiaat]:[16 vuotta täyttäneet]])</f>
        <v>8400</v>
      </c>
      <c r="D124" s="41">
        <v>369</v>
      </c>
      <c r="E124" s="41">
        <v>64</v>
      </c>
      <c r="F124" s="41">
        <v>585</v>
      </c>
      <c r="G124" s="41">
        <v>352</v>
      </c>
      <c r="H124" s="41">
        <v>7030</v>
      </c>
      <c r="I124" s="41">
        <v>4576</v>
      </c>
      <c r="J124" s="136" cm="1">
        <f t="array" ref="J124">Ikäryhmähinnat[Ikä 0–5]*Ikärakenne[[#This Row],[0–5-vuotiaat]]</f>
        <v>3452223.7800000003</v>
      </c>
      <c r="K124" s="136" cm="1">
        <f t="array" ref="K124">Ikäryhmähinnat[Ikä 6]*Ikärakenne[[#This Row],[6 vuotiaat]]</f>
        <v>636681.6</v>
      </c>
      <c r="L124" s="136" cm="1">
        <f t="array" ref="L124">Ikäryhmähinnat[Ikä 7–12]*Ikärakenne[[#This Row],[7–12-vuotiaat]]</f>
        <v>4988920.95</v>
      </c>
      <c r="M124" s="136" cm="1">
        <f t="array" ref="M124">Ikäryhmähinnat[Ikä 13–15]*Ikärakenne[[#This Row],[13–15-vuotiaat]]</f>
        <v>5085766.4000000004</v>
      </c>
      <c r="N124" s="136" cm="1">
        <f t="array" ref="N124">Ikäryhmähinnat[Ikä 16+]*Ikärakenne[[#This Row],[16 vuotta täyttäneet]]</f>
        <v>514806.9</v>
      </c>
      <c r="O124" s="136" cm="1">
        <f t="array" ref="O124">Ikäryhmähinnat[Ikä 18-64]*Ikärakenne[[#This Row],[18–64-vuotiaat]]</f>
        <v>410512.95999999996</v>
      </c>
      <c r="P124" s="178">
        <f>SUM(Ikärakenne[[#This Row],[Ikä 0–5]:[Ikä 18-64]])</f>
        <v>15088912.59</v>
      </c>
    </row>
    <row r="125" spans="1:16" x14ac:dyDescent="0.25">
      <c r="A125" s="127">
        <v>402</v>
      </c>
      <c r="B125" s="124" t="s">
        <v>130</v>
      </c>
      <c r="C125" s="38">
        <f>SUM(Ikärakenne[[#This Row],[0–5-vuotiaat]:[16 vuotta täyttäneet]])</f>
        <v>8803</v>
      </c>
      <c r="D125" s="41">
        <v>355</v>
      </c>
      <c r="E125" s="41">
        <v>73</v>
      </c>
      <c r="F125" s="41">
        <v>478</v>
      </c>
      <c r="G125" s="41">
        <v>330</v>
      </c>
      <c r="H125" s="41">
        <v>7567</v>
      </c>
      <c r="I125" s="41">
        <v>4584</v>
      </c>
      <c r="J125" s="136" cm="1">
        <f t="array" ref="J125">Ikäryhmähinnat[Ikä 0–5]*Ikärakenne[[#This Row],[0–5-vuotiaat]]</f>
        <v>3321245.1</v>
      </c>
      <c r="K125" s="136" cm="1">
        <f t="array" ref="K125">Ikäryhmähinnat[Ikä 6]*Ikärakenne[[#This Row],[6 vuotiaat]]</f>
        <v>726214.95</v>
      </c>
      <c r="L125" s="136" cm="1">
        <f t="array" ref="L125">Ikäryhmähinnat[Ikä 7–12]*Ikärakenne[[#This Row],[7–12-vuotiaat]]</f>
        <v>4076417.46</v>
      </c>
      <c r="M125" s="136" cm="1">
        <f t="array" ref="M125">Ikäryhmähinnat[Ikä 13–15]*Ikärakenne[[#This Row],[13–15-vuotiaat]]</f>
        <v>4767906</v>
      </c>
      <c r="N125" s="136" cm="1">
        <f t="array" ref="N125">Ikäryhmähinnat[Ikä 16+]*Ikärakenne[[#This Row],[16 vuotta täyttäneet]]</f>
        <v>554131.41</v>
      </c>
      <c r="O125" s="136" cm="1">
        <f t="array" ref="O125">Ikäryhmähinnat[Ikä 18-64]*Ikärakenne[[#This Row],[18–64-vuotiaat]]</f>
        <v>411230.63999999996</v>
      </c>
      <c r="P125" s="178">
        <f>SUM(Ikärakenne[[#This Row],[Ikä 0–5]:[Ikä 18-64]])</f>
        <v>13857145.560000001</v>
      </c>
    </row>
    <row r="126" spans="1:16" x14ac:dyDescent="0.25">
      <c r="A126" s="127">
        <v>403</v>
      </c>
      <c r="B126" s="124" t="s">
        <v>131</v>
      </c>
      <c r="C126" s="38">
        <f>SUM(Ikärakenne[[#This Row],[0–5-vuotiaat]:[16 vuotta täyttäneet]])</f>
        <v>2704</v>
      </c>
      <c r="D126" s="41">
        <v>102</v>
      </c>
      <c r="E126" s="41">
        <v>13</v>
      </c>
      <c r="F126" s="41">
        <v>171</v>
      </c>
      <c r="G126" s="41">
        <v>87</v>
      </c>
      <c r="H126" s="41">
        <v>2331</v>
      </c>
      <c r="I126" s="41">
        <v>1190</v>
      </c>
      <c r="J126" s="136" cm="1">
        <f t="array" ref="J126">Ikäryhmähinnat[Ikä 0–5]*Ikärakenne[[#This Row],[0–5-vuotiaat]]</f>
        <v>954273.24000000011</v>
      </c>
      <c r="K126" s="136" cm="1">
        <f t="array" ref="K126">Ikäryhmähinnat[Ikä 6]*Ikärakenne[[#This Row],[6 vuotiaat]]</f>
        <v>129325.95</v>
      </c>
      <c r="L126" s="136" cm="1">
        <f t="array" ref="L126">Ikäryhmähinnat[Ikä 7–12]*Ikärakenne[[#This Row],[7–12-vuotiaat]]</f>
        <v>1458299.97</v>
      </c>
      <c r="M126" s="136" cm="1">
        <f t="array" ref="M126">Ikäryhmähinnat[Ikä 13–15]*Ikärakenne[[#This Row],[13–15-vuotiaat]]</f>
        <v>1256993.4000000001</v>
      </c>
      <c r="N126" s="136" cm="1">
        <f t="array" ref="N126">Ikäryhmähinnat[Ikä 16+]*Ikärakenne[[#This Row],[16 vuotta täyttäneet]]</f>
        <v>170699.13</v>
      </c>
      <c r="O126" s="136" cm="1">
        <f t="array" ref="O126">Ikäryhmähinnat[Ikä 18-64]*Ikärakenne[[#This Row],[18–64-vuotiaat]]</f>
        <v>106754.9</v>
      </c>
      <c r="P126" s="178">
        <f>SUM(Ikärakenne[[#This Row],[Ikä 0–5]:[Ikä 18-64]])</f>
        <v>4076346.5900000003</v>
      </c>
    </row>
    <row r="127" spans="1:16" x14ac:dyDescent="0.25">
      <c r="A127" s="127">
        <v>405</v>
      </c>
      <c r="B127" s="124" t="s">
        <v>132</v>
      </c>
      <c r="C127" s="38">
        <f>SUM(Ikärakenne[[#This Row],[0–5-vuotiaat]:[16 vuotta täyttäneet]])</f>
        <v>73241</v>
      </c>
      <c r="D127" s="41">
        <v>2985</v>
      </c>
      <c r="E127" s="41">
        <v>534</v>
      </c>
      <c r="F127" s="41">
        <v>4018</v>
      </c>
      <c r="G127" s="41">
        <v>2320</v>
      </c>
      <c r="H127" s="41">
        <v>63384</v>
      </c>
      <c r="I127" s="41">
        <v>43066</v>
      </c>
      <c r="J127" s="136" cm="1">
        <f t="array" ref="J127">Ikäryhmähinnat[Ikä 0–5]*Ikärakenne[[#This Row],[0–5-vuotiaat]]</f>
        <v>27926525.700000003</v>
      </c>
      <c r="K127" s="136" cm="1">
        <f t="array" ref="K127">Ikäryhmähinnat[Ikä 6]*Ikärakenne[[#This Row],[6 vuotiaat]]</f>
        <v>5312312.0999999996</v>
      </c>
      <c r="L127" s="136" cm="1">
        <f t="array" ref="L127">Ikäryhmähinnat[Ikä 7–12]*Ikärakenne[[#This Row],[7–12-vuotiaat]]</f>
        <v>34265785.259999998</v>
      </c>
      <c r="M127" s="136" cm="1">
        <f t="array" ref="M127">Ikäryhmähinnat[Ikä 13–15]*Ikärakenne[[#This Row],[13–15-vuotiaat]]</f>
        <v>33519824</v>
      </c>
      <c r="N127" s="136" cm="1">
        <f t="array" ref="N127">Ikäryhmähinnat[Ikä 16+]*Ikärakenne[[#This Row],[16 vuotta täyttäneet]]</f>
        <v>4641610.32</v>
      </c>
      <c r="O127" s="136" cm="1">
        <f t="array" ref="O127">Ikäryhmähinnat[Ikä 18-64]*Ikärakenne[[#This Row],[18–64-vuotiaat]]</f>
        <v>3863450.86</v>
      </c>
      <c r="P127" s="178">
        <f>SUM(Ikärakenne[[#This Row],[Ikä 0–5]:[Ikä 18-64]])</f>
        <v>109529508.23999999</v>
      </c>
    </row>
    <row r="128" spans="1:16" x14ac:dyDescent="0.25">
      <c r="A128" s="127">
        <v>407</v>
      </c>
      <c r="B128" s="124" t="s">
        <v>133</v>
      </c>
      <c r="C128" s="38">
        <f>SUM(Ikärakenne[[#This Row],[0–5-vuotiaat]:[16 vuotta täyttäneet]])</f>
        <v>2430</v>
      </c>
      <c r="D128" s="41">
        <v>86</v>
      </c>
      <c r="E128" s="41">
        <v>15</v>
      </c>
      <c r="F128" s="41">
        <v>151</v>
      </c>
      <c r="G128" s="41">
        <v>70</v>
      </c>
      <c r="H128" s="41">
        <v>2108</v>
      </c>
      <c r="I128" s="41">
        <v>1289</v>
      </c>
      <c r="J128" s="136" cm="1">
        <f t="array" ref="J128">Ikäryhmähinnat[Ikä 0–5]*Ikärakenne[[#This Row],[0–5-vuotiaat]]</f>
        <v>804583.32000000007</v>
      </c>
      <c r="K128" s="136" cm="1">
        <f t="array" ref="K128">Ikäryhmähinnat[Ikä 6]*Ikärakenne[[#This Row],[6 vuotiaat]]</f>
        <v>149222.25</v>
      </c>
      <c r="L128" s="136" cm="1">
        <f t="array" ref="L128">Ikäryhmähinnat[Ikä 7–12]*Ikärakenne[[#This Row],[7–12-vuotiaat]]</f>
        <v>1287738.57</v>
      </c>
      <c r="M128" s="136" cm="1">
        <f t="array" ref="M128">Ikäryhmähinnat[Ikä 13–15]*Ikärakenne[[#This Row],[13–15-vuotiaat]]</f>
        <v>1011374</v>
      </c>
      <c r="N128" s="136" cm="1">
        <f t="array" ref="N128">Ikäryhmähinnat[Ikä 16+]*Ikärakenne[[#This Row],[16 vuotta täyttäneet]]</f>
        <v>154368.84</v>
      </c>
      <c r="O128" s="136" cm="1">
        <f t="array" ref="O128">Ikäryhmähinnat[Ikä 18-64]*Ikärakenne[[#This Row],[18–64-vuotiaat]]</f>
        <v>115636.18999999999</v>
      </c>
      <c r="P128" s="178">
        <f>SUM(Ikärakenne[[#This Row],[Ikä 0–5]:[Ikä 18-64]])</f>
        <v>3522923.17</v>
      </c>
    </row>
    <row r="129" spans="1:16" x14ac:dyDescent="0.25">
      <c r="A129" s="127">
        <v>408</v>
      </c>
      <c r="B129" s="124" t="s">
        <v>134</v>
      </c>
      <c r="C129" s="38">
        <f>SUM(Ikärakenne[[#This Row],[0–5-vuotiaat]:[16 vuotta täyttäneet]])</f>
        <v>13927</v>
      </c>
      <c r="D129" s="41">
        <v>661</v>
      </c>
      <c r="E129" s="41">
        <v>130</v>
      </c>
      <c r="F129" s="41">
        <v>1016</v>
      </c>
      <c r="G129" s="41">
        <v>575</v>
      </c>
      <c r="H129" s="41">
        <v>11545</v>
      </c>
      <c r="I129" s="41">
        <v>7451</v>
      </c>
      <c r="J129" s="136" cm="1">
        <f t="array" ref="J129">Ikäryhmähinnat[Ikä 0–5]*Ikärakenne[[#This Row],[0–5-vuotiaat]]</f>
        <v>6184064.8200000003</v>
      </c>
      <c r="K129" s="136" cm="1">
        <f t="array" ref="K129">Ikäryhmähinnat[Ikä 6]*Ikärakenne[[#This Row],[6 vuotiaat]]</f>
        <v>1293259.5</v>
      </c>
      <c r="L129" s="136" cm="1">
        <f t="array" ref="L129">Ikäryhmähinnat[Ikä 7–12]*Ikärakenne[[#This Row],[7–12-vuotiaat]]</f>
        <v>8664519.1199999992</v>
      </c>
      <c r="M129" s="136" cm="1">
        <f t="array" ref="M129">Ikäryhmähinnat[Ikä 13–15]*Ikärakenne[[#This Row],[13–15-vuotiaat]]</f>
        <v>8307715</v>
      </c>
      <c r="N129" s="136" cm="1">
        <f t="array" ref="N129">Ikäryhmähinnat[Ikä 16+]*Ikärakenne[[#This Row],[16 vuotta täyttäneet]]</f>
        <v>845440.35000000009</v>
      </c>
      <c r="O129" s="136" cm="1">
        <f t="array" ref="O129">Ikäryhmähinnat[Ikä 18-64]*Ikärakenne[[#This Row],[18–64-vuotiaat]]</f>
        <v>668429.21</v>
      </c>
      <c r="P129" s="178">
        <f>SUM(Ikärakenne[[#This Row],[Ikä 0–5]:[Ikä 18-64]])</f>
        <v>25963428</v>
      </c>
    </row>
    <row r="130" spans="1:16" x14ac:dyDescent="0.25">
      <c r="A130" s="127">
        <v>410</v>
      </c>
      <c r="B130" s="124" t="s">
        <v>135</v>
      </c>
      <c r="C130" s="38">
        <f>SUM(Ikärakenne[[#This Row],[0–5-vuotiaat]:[16 vuotta täyttäneet]])</f>
        <v>18808</v>
      </c>
      <c r="D130" s="41">
        <v>1160</v>
      </c>
      <c r="E130" s="41">
        <v>238</v>
      </c>
      <c r="F130" s="41">
        <v>1732</v>
      </c>
      <c r="G130" s="41">
        <v>992</v>
      </c>
      <c r="H130" s="41">
        <v>14686</v>
      </c>
      <c r="I130" s="41">
        <v>9824</v>
      </c>
      <c r="J130" s="136" cm="1">
        <f t="array" ref="J130">Ikäryhmähinnat[Ikä 0–5]*Ikärakenne[[#This Row],[0–5-vuotiaat]]</f>
        <v>10852519.200000001</v>
      </c>
      <c r="K130" s="136" cm="1">
        <f t="array" ref="K130">Ikäryhmähinnat[Ikä 6]*Ikärakenne[[#This Row],[6 vuotiaat]]</f>
        <v>2367659.6999999997</v>
      </c>
      <c r="L130" s="136" cm="1">
        <f t="array" ref="L130">Ikäryhmähinnat[Ikä 7–12]*Ikärakenne[[#This Row],[7–12-vuotiaat]]</f>
        <v>14770617.24</v>
      </c>
      <c r="M130" s="136" cm="1">
        <f t="array" ref="M130">Ikäryhmähinnat[Ikä 13–15]*Ikärakenne[[#This Row],[13–15-vuotiaat]]</f>
        <v>14332614.4</v>
      </c>
      <c r="N130" s="136" cm="1">
        <f t="array" ref="N130">Ikäryhmähinnat[Ikä 16+]*Ikärakenne[[#This Row],[16 vuotta täyttäneet]]</f>
        <v>1075455.78</v>
      </c>
      <c r="O130" s="136" cm="1">
        <f t="array" ref="O130">Ikäryhmähinnat[Ikä 18-64]*Ikärakenne[[#This Row],[18–64-vuotiaat]]</f>
        <v>881311.03999999992</v>
      </c>
      <c r="P130" s="178">
        <f>SUM(Ikärakenne[[#This Row],[Ikä 0–5]:[Ikä 18-64]])</f>
        <v>44280177.359999999</v>
      </c>
    </row>
    <row r="131" spans="1:16" x14ac:dyDescent="0.25">
      <c r="A131" s="127">
        <v>416</v>
      </c>
      <c r="B131" s="124" t="s">
        <v>136</v>
      </c>
      <c r="C131" s="38">
        <f>SUM(Ikärakenne[[#This Row],[0–5-vuotiaat]:[16 vuotta täyttäneet]])</f>
        <v>2878</v>
      </c>
      <c r="D131" s="41">
        <v>139</v>
      </c>
      <c r="E131" s="41">
        <v>26</v>
      </c>
      <c r="F131" s="41">
        <v>201</v>
      </c>
      <c r="G131" s="41">
        <v>127</v>
      </c>
      <c r="H131" s="41">
        <v>2385</v>
      </c>
      <c r="I131" s="41">
        <v>1522</v>
      </c>
      <c r="J131" s="136" cm="1">
        <f t="array" ref="J131">Ikäryhmähinnat[Ikä 0–5]*Ikärakenne[[#This Row],[0–5-vuotiaat]]</f>
        <v>1300431.1800000002</v>
      </c>
      <c r="K131" s="136" cm="1">
        <f t="array" ref="K131">Ikäryhmähinnat[Ikä 6]*Ikärakenne[[#This Row],[6 vuotiaat]]</f>
        <v>258651.9</v>
      </c>
      <c r="L131" s="136" cm="1">
        <f t="array" ref="L131">Ikäryhmähinnat[Ikä 7–12]*Ikärakenne[[#This Row],[7–12-vuotiaat]]</f>
        <v>1714142.0699999998</v>
      </c>
      <c r="M131" s="136" cm="1">
        <f t="array" ref="M131">Ikäryhmähinnat[Ikä 13–15]*Ikärakenne[[#This Row],[13–15-vuotiaat]]</f>
        <v>1834921.4000000001</v>
      </c>
      <c r="N131" s="136" cm="1">
        <f t="array" ref="N131">Ikäryhmähinnat[Ikä 16+]*Ikärakenne[[#This Row],[16 vuotta täyttäneet]]</f>
        <v>174653.55000000002</v>
      </c>
      <c r="O131" s="136" cm="1">
        <f t="array" ref="O131">Ikäryhmähinnat[Ikä 18-64]*Ikärakenne[[#This Row],[18–64-vuotiaat]]</f>
        <v>136538.62</v>
      </c>
      <c r="P131" s="178">
        <f>SUM(Ikärakenne[[#This Row],[Ikä 0–5]:[Ikä 18-64]])</f>
        <v>5419338.7199999997</v>
      </c>
    </row>
    <row r="132" spans="1:16" x14ac:dyDescent="0.25">
      <c r="A132" s="127">
        <v>418</v>
      </c>
      <c r="B132" s="124" t="s">
        <v>137</v>
      </c>
      <c r="C132" s="38">
        <f>SUM(Ikärakenne[[#This Row],[0–5-vuotiaat]:[16 vuotta täyttäneet]])</f>
        <v>25041</v>
      </c>
      <c r="D132" s="41">
        <v>1714</v>
      </c>
      <c r="E132" s="41">
        <v>302</v>
      </c>
      <c r="F132" s="41">
        <v>2082</v>
      </c>
      <c r="G132" s="41">
        <v>1200</v>
      </c>
      <c r="H132" s="41">
        <v>19743</v>
      </c>
      <c r="I132" s="41">
        <v>14404</v>
      </c>
      <c r="J132" s="136" cm="1">
        <f t="array" ref="J132">Ikäryhmähinnat[Ikä 0–5]*Ikärakenne[[#This Row],[0–5-vuotiaat]]</f>
        <v>16035532.680000002</v>
      </c>
      <c r="K132" s="136" cm="1">
        <f t="array" ref="K132">Ikäryhmähinnat[Ikä 6]*Ikärakenne[[#This Row],[6 vuotiaat]]</f>
        <v>3004341.3</v>
      </c>
      <c r="L132" s="136" cm="1">
        <f t="array" ref="L132">Ikäryhmähinnat[Ikä 7–12]*Ikärakenne[[#This Row],[7–12-vuotiaat]]</f>
        <v>17755441.739999998</v>
      </c>
      <c r="M132" s="136" cm="1">
        <f t="array" ref="M132">Ikäryhmähinnat[Ikä 13–15]*Ikärakenne[[#This Row],[13–15-vuotiaat]]</f>
        <v>17337840</v>
      </c>
      <c r="N132" s="136" cm="1">
        <f t="array" ref="N132">Ikäryhmähinnat[Ikä 16+]*Ikärakenne[[#This Row],[16 vuotta täyttäneet]]</f>
        <v>1445779.8900000001</v>
      </c>
      <c r="O132" s="136" cm="1">
        <f t="array" ref="O132">Ikäryhmähinnat[Ikä 18-64]*Ikärakenne[[#This Row],[18–64-vuotiaat]]</f>
        <v>1292182.8399999999</v>
      </c>
      <c r="P132" s="178">
        <f>SUM(Ikärakenne[[#This Row],[Ikä 0–5]:[Ikä 18-64]])</f>
        <v>56871118.450000003</v>
      </c>
    </row>
    <row r="133" spans="1:16" x14ac:dyDescent="0.25">
      <c r="A133" s="127">
        <v>420</v>
      </c>
      <c r="B133" s="124" t="s">
        <v>138</v>
      </c>
      <c r="C133" s="38">
        <f>SUM(Ikärakenne[[#This Row],[0–5-vuotiaat]:[16 vuotta täyttäneet]])</f>
        <v>8924</v>
      </c>
      <c r="D133" s="41">
        <v>375</v>
      </c>
      <c r="E133" s="41">
        <v>73</v>
      </c>
      <c r="F133" s="41">
        <v>470</v>
      </c>
      <c r="G133" s="41">
        <v>290</v>
      </c>
      <c r="H133" s="41">
        <v>7716</v>
      </c>
      <c r="I133" s="41">
        <v>4464</v>
      </c>
      <c r="J133" s="136" cm="1">
        <f t="array" ref="J133">Ikäryhmähinnat[Ikä 0–5]*Ikärakenne[[#This Row],[0–5-vuotiaat]]</f>
        <v>3508357.5000000005</v>
      </c>
      <c r="K133" s="136" cm="1">
        <f t="array" ref="K133">Ikäryhmähinnat[Ikä 6]*Ikärakenne[[#This Row],[6 vuotiaat]]</f>
        <v>726214.95</v>
      </c>
      <c r="L133" s="136" cm="1">
        <f t="array" ref="L133">Ikäryhmähinnat[Ikä 7–12]*Ikärakenne[[#This Row],[7–12-vuotiaat]]</f>
        <v>4008192.9</v>
      </c>
      <c r="M133" s="136" cm="1">
        <f t="array" ref="M133">Ikäryhmähinnat[Ikä 13–15]*Ikärakenne[[#This Row],[13–15-vuotiaat]]</f>
        <v>4189978</v>
      </c>
      <c r="N133" s="136" cm="1">
        <f t="array" ref="N133">Ikäryhmähinnat[Ikä 16+]*Ikärakenne[[#This Row],[16 vuotta täyttäneet]]</f>
        <v>565042.68000000005</v>
      </c>
      <c r="O133" s="136" cm="1">
        <f t="array" ref="O133">Ikäryhmähinnat[Ikä 18-64]*Ikärakenne[[#This Row],[18–64-vuotiaat]]</f>
        <v>400465.43999999994</v>
      </c>
      <c r="P133" s="178">
        <f>SUM(Ikärakenne[[#This Row],[Ikä 0–5]:[Ikä 18-64]])</f>
        <v>13398251.469999999</v>
      </c>
    </row>
    <row r="134" spans="1:16" x14ac:dyDescent="0.25">
      <c r="A134" s="127">
        <v>421</v>
      </c>
      <c r="B134" s="124" t="s">
        <v>139</v>
      </c>
      <c r="C134" s="38">
        <f>SUM(Ikärakenne[[#This Row],[0–5-vuotiaat]:[16 vuotta täyttäneet]])</f>
        <v>656</v>
      </c>
      <c r="D134" s="41">
        <v>33</v>
      </c>
      <c r="E134" s="41">
        <v>9</v>
      </c>
      <c r="F134" s="41">
        <v>45</v>
      </c>
      <c r="G134" s="41">
        <v>14</v>
      </c>
      <c r="H134" s="41">
        <v>555</v>
      </c>
      <c r="I134" s="41">
        <v>297</v>
      </c>
      <c r="J134" s="136" cm="1">
        <f t="array" ref="J134">Ikäryhmähinnat[Ikä 0–5]*Ikärakenne[[#This Row],[0–5-vuotiaat]]</f>
        <v>308735.46000000002</v>
      </c>
      <c r="K134" s="136" cm="1">
        <f t="array" ref="K134">Ikäryhmähinnat[Ikä 6]*Ikärakenne[[#This Row],[6 vuotiaat]]</f>
        <v>89533.349999999991</v>
      </c>
      <c r="L134" s="136" cm="1">
        <f t="array" ref="L134">Ikäryhmähinnat[Ikä 7–12]*Ikärakenne[[#This Row],[7–12-vuotiaat]]</f>
        <v>383763.14999999997</v>
      </c>
      <c r="M134" s="136" cm="1">
        <f t="array" ref="M134">Ikäryhmähinnat[Ikä 13–15]*Ikärakenne[[#This Row],[13–15-vuotiaat]]</f>
        <v>202274.80000000002</v>
      </c>
      <c r="N134" s="136" cm="1">
        <f t="array" ref="N134">Ikäryhmähinnat[Ikä 16+]*Ikärakenne[[#This Row],[16 vuotta täyttäneet]]</f>
        <v>40642.65</v>
      </c>
      <c r="O134" s="136" cm="1">
        <f t="array" ref="O134">Ikäryhmähinnat[Ikä 18-64]*Ikärakenne[[#This Row],[18–64-vuotiaat]]</f>
        <v>26643.87</v>
      </c>
      <c r="P134" s="178">
        <f>SUM(Ikärakenne[[#This Row],[Ikä 0–5]:[Ikä 18-64]])</f>
        <v>1051593.28</v>
      </c>
    </row>
    <row r="135" spans="1:16" x14ac:dyDescent="0.25">
      <c r="A135" s="127">
        <v>422</v>
      </c>
      <c r="B135" s="124" t="s">
        <v>140</v>
      </c>
      <c r="C135" s="38">
        <f>SUM(Ikärakenne[[#This Row],[0–5-vuotiaat]:[16 vuotta täyttäneet]])</f>
        <v>9846</v>
      </c>
      <c r="D135" s="41">
        <v>241</v>
      </c>
      <c r="E135" s="41">
        <v>53</v>
      </c>
      <c r="F135" s="41">
        <v>409</v>
      </c>
      <c r="G135" s="41">
        <v>251</v>
      </c>
      <c r="H135" s="41">
        <v>8892</v>
      </c>
      <c r="I135" s="41">
        <v>4463</v>
      </c>
      <c r="J135" s="136" cm="1">
        <f t="array" ref="J135">Ikäryhmähinnat[Ikä 0–5]*Ikärakenne[[#This Row],[0–5-vuotiaat]]</f>
        <v>2254704.4200000004</v>
      </c>
      <c r="K135" s="136" cm="1">
        <f t="array" ref="K135">Ikäryhmähinnat[Ikä 6]*Ikärakenne[[#This Row],[6 vuotiaat]]</f>
        <v>527251.94999999995</v>
      </c>
      <c r="L135" s="136" cm="1">
        <f t="array" ref="L135">Ikäryhmähinnat[Ikä 7–12]*Ikärakenne[[#This Row],[7–12-vuotiaat]]</f>
        <v>3487980.63</v>
      </c>
      <c r="M135" s="136" cm="1">
        <f t="array" ref="M135">Ikäryhmähinnat[Ikä 13–15]*Ikärakenne[[#This Row],[13–15-vuotiaat]]</f>
        <v>3626498.2</v>
      </c>
      <c r="N135" s="136" cm="1">
        <f t="array" ref="N135">Ikäryhmähinnat[Ikä 16+]*Ikärakenne[[#This Row],[16 vuotta täyttäneet]]</f>
        <v>651161.16</v>
      </c>
      <c r="O135" s="136" cm="1">
        <f t="array" ref="O135">Ikäryhmähinnat[Ikä 18-64]*Ikärakenne[[#This Row],[18–64-vuotiaat]]</f>
        <v>400375.73</v>
      </c>
      <c r="P135" s="178">
        <f>SUM(Ikärakenne[[#This Row],[Ikä 0–5]:[Ikä 18-64]])</f>
        <v>10947972.09</v>
      </c>
    </row>
    <row r="136" spans="1:16" x14ac:dyDescent="0.25">
      <c r="A136" s="127">
        <v>423</v>
      </c>
      <c r="B136" s="124" t="s">
        <v>141</v>
      </c>
      <c r="C136" s="38">
        <f>SUM(Ikärakenne[[#This Row],[0–5-vuotiaat]:[16 vuotta täyttäneet]])</f>
        <v>20732</v>
      </c>
      <c r="D136" s="41">
        <v>1251</v>
      </c>
      <c r="E136" s="41">
        <v>227</v>
      </c>
      <c r="F136" s="41">
        <v>1605</v>
      </c>
      <c r="G136" s="41">
        <v>927</v>
      </c>
      <c r="H136" s="41">
        <v>16722</v>
      </c>
      <c r="I136" s="41">
        <v>11732</v>
      </c>
      <c r="J136" s="136" cm="1">
        <f t="array" ref="J136">Ikäryhmähinnat[Ikä 0–5]*Ikärakenne[[#This Row],[0–5-vuotiaat]]</f>
        <v>11703880.620000001</v>
      </c>
      <c r="K136" s="136" cm="1">
        <f t="array" ref="K136">Ikäryhmähinnat[Ikä 6]*Ikärakenne[[#This Row],[6 vuotiaat]]</f>
        <v>2258230.0499999998</v>
      </c>
      <c r="L136" s="136" cm="1">
        <f t="array" ref="L136">Ikäryhmähinnat[Ikä 7–12]*Ikärakenne[[#This Row],[7–12-vuotiaat]]</f>
        <v>13687552.35</v>
      </c>
      <c r="M136" s="136" cm="1">
        <f t="array" ref="M136">Ikäryhmähinnat[Ikä 13–15]*Ikärakenne[[#This Row],[13–15-vuotiaat]]</f>
        <v>13393481.4</v>
      </c>
      <c r="N136" s="136" cm="1">
        <f t="array" ref="N136">Ikäryhmähinnat[Ikä 16+]*Ikärakenne[[#This Row],[16 vuotta täyttäneet]]</f>
        <v>1224552.06</v>
      </c>
      <c r="O136" s="136" cm="1">
        <f t="array" ref="O136">Ikäryhmähinnat[Ikä 18-64]*Ikärakenne[[#This Row],[18–64-vuotiaat]]</f>
        <v>1052477.72</v>
      </c>
      <c r="P136" s="178">
        <f>SUM(Ikärakenne[[#This Row],[Ikä 0–5]:[Ikä 18-64]])</f>
        <v>43320174.200000003</v>
      </c>
    </row>
    <row r="137" spans="1:16" x14ac:dyDescent="0.25">
      <c r="A137" s="124">
        <v>425</v>
      </c>
      <c r="B137" s="124" t="s">
        <v>142</v>
      </c>
      <c r="C137" s="38">
        <f>SUM(Ikärakenne[[#This Row],[0–5-vuotiaat]:[16 vuotta täyttäneet]])</f>
        <v>10116</v>
      </c>
      <c r="D137" s="38">
        <v>916</v>
      </c>
      <c r="E137" s="38">
        <v>165</v>
      </c>
      <c r="F137" s="38">
        <v>1241</v>
      </c>
      <c r="G137" s="38">
        <v>727</v>
      </c>
      <c r="H137" s="38">
        <v>7067</v>
      </c>
      <c r="I137" s="41">
        <v>5439</v>
      </c>
      <c r="J137" s="136" cm="1">
        <f t="array" ref="J137">Ikäryhmähinnat[Ikä 0–5]*Ikärakenne[[#This Row],[0–5-vuotiaat]]</f>
        <v>8569747.9199999999</v>
      </c>
      <c r="K137" s="136" cm="1">
        <f t="array" ref="K137">Ikäryhmähinnat[Ikä 6]*Ikärakenne[[#This Row],[6 vuotiaat]]</f>
        <v>1641444.75</v>
      </c>
      <c r="L137" s="136" cm="1">
        <f t="array" ref="L137">Ikäryhmähinnat[Ikä 7–12]*Ikärakenne[[#This Row],[7–12-vuotiaat]]</f>
        <v>10583334.869999999</v>
      </c>
      <c r="M137" s="136" cm="1">
        <f t="array" ref="M137">Ikäryhmähinnat[Ikä 13–15]*Ikärakenne[[#This Row],[13–15-vuotiaat]]</f>
        <v>10503841.4</v>
      </c>
      <c r="N137" s="136" cm="1">
        <f t="array" ref="N137">Ikäryhmähinnat[Ikä 16+]*Ikärakenne[[#This Row],[16 vuotta täyttäneet]]</f>
        <v>517516.41000000003</v>
      </c>
      <c r="O137" s="136" cm="1">
        <f t="array" ref="O137">Ikäryhmähinnat[Ikä 18-64]*Ikärakenne[[#This Row],[18–64-vuotiaat]]</f>
        <v>487932.68999999994</v>
      </c>
      <c r="P137" s="178">
        <f>SUM(Ikärakenne[[#This Row],[Ikä 0–5]:[Ikä 18-64]])</f>
        <v>32303818.039999999</v>
      </c>
    </row>
    <row r="138" spans="1:16" x14ac:dyDescent="0.25">
      <c r="A138" s="127">
        <v>426</v>
      </c>
      <c r="B138" s="124" t="s">
        <v>143</v>
      </c>
      <c r="C138" s="38">
        <f>SUM(Ikärakenne[[#This Row],[0–5-vuotiaat]:[16 vuotta täyttäneet]])</f>
        <v>11980</v>
      </c>
      <c r="D138" s="41">
        <v>607</v>
      </c>
      <c r="E138" s="41">
        <v>125</v>
      </c>
      <c r="F138" s="41">
        <v>870</v>
      </c>
      <c r="G138" s="41">
        <v>517</v>
      </c>
      <c r="H138" s="41">
        <v>9861</v>
      </c>
      <c r="I138" s="41">
        <v>6504</v>
      </c>
      <c r="J138" s="136" cm="1">
        <f t="array" ref="J138">Ikäryhmähinnat[Ikä 0–5]*Ikärakenne[[#This Row],[0–5-vuotiaat]]</f>
        <v>5678861.3400000008</v>
      </c>
      <c r="K138" s="136" cm="1">
        <f t="array" ref="K138">Ikäryhmähinnat[Ikä 6]*Ikärakenne[[#This Row],[6 vuotiaat]]</f>
        <v>1243518.75</v>
      </c>
      <c r="L138" s="136" cm="1">
        <f t="array" ref="L138">Ikäryhmähinnat[Ikä 7–12]*Ikärakenne[[#This Row],[7–12-vuotiaat]]</f>
        <v>7419420.8999999994</v>
      </c>
      <c r="M138" s="136" cm="1">
        <f t="array" ref="M138">Ikäryhmähinnat[Ikä 13–15]*Ikärakenne[[#This Row],[13–15-vuotiaat]]</f>
        <v>7469719.4000000004</v>
      </c>
      <c r="N138" s="136" cm="1">
        <f t="array" ref="N138">Ikäryhmähinnat[Ikä 16+]*Ikärakenne[[#This Row],[16 vuotta täyttäneet]]</f>
        <v>722121.03</v>
      </c>
      <c r="O138" s="136" cm="1">
        <f t="array" ref="O138">Ikäryhmähinnat[Ikä 18-64]*Ikärakenne[[#This Row],[18–64-vuotiaat]]</f>
        <v>583473.84</v>
      </c>
      <c r="P138" s="178">
        <f>SUM(Ikärakenne[[#This Row],[Ikä 0–5]:[Ikä 18-64]])</f>
        <v>23117115.260000002</v>
      </c>
    </row>
    <row r="139" spans="1:16" x14ac:dyDescent="0.25">
      <c r="A139" s="127">
        <v>430</v>
      </c>
      <c r="B139" s="124" t="s">
        <v>144</v>
      </c>
      <c r="C139" s="38">
        <f>SUM(Ikärakenne[[#This Row],[0–5-vuotiaat]:[16 vuotta täyttäneet]])</f>
        <v>15124</v>
      </c>
      <c r="D139" s="41">
        <v>641</v>
      </c>
      <c r="E139" s="41">
        <v>110</v>
      </c>
      <c r="F139" s="41">
        <v>813</v>
      </c>
      <c r="G139" s="41">
        <v>498</v>
      </c>
      <c r="H139" s="41">
        <v>13062</v>
      </c>
      <c r="I139" s="41">
        <v>7653</v>
      </c>
      <c r="J139" s="136" cm="1">
        <f t="array" ref="J139">Ikäryhmähinnat[Ikä 0–5]*Ikärakenne[[#This Row],[0–5-vuotiaat]]</f>
        <v>5996952.4200000009</v>
      </c>
      <c r="K139" s="136" cm="1">
        <f t="array" ref="K139">Ikäryhmähinnat[Ikä 6]*Ikärakenne[[#This Row],[6 vuotiaat]]</f>
        <v>1094296.5</v>
      </c>
      <c r="L139" s="136" cm="1">
        <f t="array" ref="L139">Ikäryhmähinnat[Ikä 7–12]*Ikärakenne[[#This Row],[7–12-vuotiaat]]</f>
        <v>6933320.9100000001</v>
      </c>
      <c r="M139" s="136" cm="1">
        <f t="array" ref="M139">Ikäryhmähinnat[Ikä 13–15]*Ikärakenne[[#This Row],[13–15-vuotiaat]]</f>
        <v>7195203.6000000006</v>
      </c>
      <c r="N139" s="136" cm="1">
        <f t="array" ref="N139">Ikäryhmähinnat[Ikä 16+]*Ikärakenne[[#This Row],[16 vuotta täyttäneet]]</f>
        <v>956530.26</v>
      </c>
      <c r="O139" s="136" cm="1">
        <f t="array" ref="O139">Ikäryhmähinnat[Ikä 18-64]*Ikärakenne[[#This Row],[18–64-vuotiaat]]</f>
        <v>686550.63</v>
      </c>
      <c r="P139" s="178">
        <f>SUM(Ikärakenne[[#This Row],[Ikä 0–5]:[Ikä 18-64]])</f>
        <v>22862854.320000004</v>
      </c>
    </row>
    <row r="140" spans="1:16" x14ac:dyDescent="0.25">
      <c r="A140" s="127">
        <v>433</v>
      </c>
      <c r="B140" s="124" t="s">
        <v>145</v>
      </c>
      <c r="C140" s="38">
        <f>SUM(Ikärakenne[[#This Row],[0–5-vuotiaat]:[16 vuotta täyttäneet]])</f>
        <v>7574</v>
      </c>
      <c r="D140" s="41">
        <v>331</v>
      </c>
      <c r="E140" s="41">
        <v>67</v>
      </c>
      <c r="F140" s="41">
        <v>461</v>
      </c>
      <c r="G140" s="41">
        <v>285</v>
      </c>
      <c r="H140" s="41">
        <v>6430</v>
      </c>
      <c r="I140" s="41">
        <v>4113</v>
      </c>
      <c r="J140" s="136" cm="1">
        <f t="array" ref="J140">Ikäryhmähinnat[Ikä 0–5]*Ikärakenne[[#This Row],[0–5-vuotiaat]]</f>
        <v>3096710.22</v>
      </c>
      <c r="K140" s="136" cm="1">
        <f t="array" ref="K140">Ikäryhmähinnat[Ikä 6]*Ikärakenne[[#This Row],[6 vuotiaat]]</f>
        <v>666526.04999999993</v>
      </c>
      <c r="L140" s="136" cm="1">
        <f t="array" ref="L140">Ikäryhmähinnat[Ikä 7–12]*Ikärakenne[[#This Row],[7–12-vuotiaat]]</f>
        <v>3931440.27</v>
      </c>
      <c r="M140" s="136" cm="1">
        <f t="array" ref="M140">Ikäryhmähinnat[Ikä 13–15]*Ikärakenne[[#This Row],[13–15-vuotiaat]]</f>
        <v>4117737</v>
      </c>
      <c r="N140" s="136" cm="1">
        <f t="array" ref="N140">Ikäryhmähinnat[Ikä 16+]*Ikärakenne[[#This Row],[16 vuotta täyttäneet]]</f>
        <v>470868.9</v>
      </c>
      <c r="O140" s="136" cm="1">
        <f t="array" ref="O140">Ikäryhmähinnat[Ikä 18-64]*Ikärakenne[[#This Row],[18–64-vuotiaat]]</f>
        <v>368977.23</v>
      </c>
      <c r="P140" s="178">
        <f>SUM(Ikärakenne[[#This Row],[Ikä 0–5]:[Ikä 18-64]])</f>
        <v>12652259.67</v>
      </c>
    </row>
    <row r="141" spans="1:16" x14ac:dyDescent="0.25">
      <c r="A141" s="127">
        <v>434</v>
      </c>
      <c r="B141" s="124" t="s">
        <v>146</v>
      </c>
      <c r="C141" s="38">
        <f>SUM(Ikärakenne[[#This Row],[0–5-vuotiaat]:[16 vuotta täyttäneet]])</f>
        <v>14196</v>
      </c>
      <c r="D141" s="41">
        <v>554</v>
      </c>
      <c r="E141" s="41">
        <v>105</v>
      </c>
      <c r="F141" s="41">
        <v>751</v>
      </c>
      <c r="G141" s="41">
        <v>486</v>
      </c>
      <c r="H141" s="41">
        <v>12300</v>
      </c>
      <c r="I141" s="41">
        <v>7472</v>
      </c>
      <c r="J141" s="136" cm="1">
        <f t="array" ref="J141">Ikäryhmähinnat[Ikä 0–5]*Ikärakenne[[#This Row],[0–5-vuotiaat]]</f>
        <v>5183013.4800000004</v>
      </c>
      <c r="K141" s="136" cm="1">
        <f t="array" ref="K141">Ikäryhmähinnat[Ikä 6]*Ikärakenne[[#This Row],[6 vuotiaat]]</f>
        <v>1044555.75</v>
      </c>
      <c r="L141" s="136" cm="1">
        <f t="array" ref="L141">Ikäryhmähinnat[Ikä 7–12]*Ikärakenne[[#This Row],[7–12-vuotiaat]]</f>
        <v>6404580.5699999994</v>
      </c>
      <c r="M141" s="136" cm="1">
        <f t="array" ref="M141">Ikäryhmähinnat[Ikä 13–15]*Ikärakenne[[#This Row],[13–15-vuotiaat]]</f>
        <v>7021825.2000000002</v>
      </c>
      <c r="N141" s="136" cm="1">
        <f t="array" ref="N141">Ikäryhmähinnat[Ikä 16+]*Ikärakenne[[#This Row],[16 vuotta täyttäneet]]</f>
        <v>900729</v>
      </c>
      <c r="O141" s="136" cm="1">
        <f t="array" ref="O141">Ikäryhmähinnat[Ikä 18-64]*Ikärakenne[[#This Row],[18–64-vuotiaat]]</f>
        <v>670313.12</v>
      </c>
      <c r="P141" s="178">
        <f>SUM(Ikärakenne[[#This Row],[Ikä 0–5]:[Ikä 18-64]])</f>
        <v>21225017.120000001</v>
      </c>
    </row>
    <row r="142" spans="1:16" x14ac:dyDescent="0.25">
      <c r="A142" s="127">
        <v>435</v>
      </c>
      <c r="B142" s="124" t="s">
        <v>147</v>
      </c>
      <c r="C142" s="38">
        <f>SUM(Ikärakenne[[#This Row],[0–5-vuotiaat]:[16 vuotta täyttäneet]])</f>
        <v>695</v>
      </c>
      <c r="D142" s="41">
        <v>22</v>
      </c>
      <c r="E142" s="41">
        <v>1</v>
      </c>
      <c r="F142" s="41">
        <v>25</v>
      </c>
      <c r="G142" s="41">
        <v>19</v>
      </c>
      <c r="H142" s="41">
        <v>628</v>
      </c>
      <c r="I142" s="41">
        <v>318</v>
      </c>
      <c r="J142" s="136" cm="1">
        <f t="array" ref="J142">Ikäryhmähinnat[Ikä 0–5]*Ikärakenne[[#This Row],[0–5-vuotiaat]]</f>
        <v>205823.64</v>
      </c>
      <c r="K142" s="136" cm="1">
        <f t="array" ref="K142">Ikäryhmähinnat[Ikä 6]*Ikärakenne[[#This Row],[6 vuotiaat]]</f>
        <v>9948.15</v>
      </c>
      <c r="L142" s="136" cm="1">
        <f t="array" ref="L142">Ikäryhmähinnat[Ikä 7–12]*Ikärakenne[[#This Row],[7–12-vuotiaat]]</f>
        <v>213201.75</v>
      </c>
      <c r="M142" s="136" cm="1">
        <f t="array" ref="M142">Ikäryhmähinnat[Ikä 13–15]*Ikärakenne[[#This Row],[13–15-vuotiaat]]</f>
        <v>274515.8</v>
      </c>
      <c r="N142" s="136" cm="1">
        <f t="array" ref="N142">Ikäryhmähinnat[Ikä 16+]*Ikärakenne[[#This Row],[16 vuotta täyttäneet]]</f>
        <v>45988.44</v>
      </c>
      <c r="O142" s="136" cm="1">
        <f t="array" ref="O142">Ikäryhmähinnat[Ikä 18-64]*Ikärakenne[[#This Row],[18–64-vuotiaat]]</f>
        <v>28527.78</v>
      </c>
      <c r="P142" s="178">
        <f>SUM(Ikärakenne[[#This Row],[Ikä 0–5]:[Ikä 18-64]])</f>
        <v>778005.56</v>
      </c>
    </row>
    <row r="143" spans="1:16" x14ac:dyDescent="0.25">
      <c r="A143" s="127">
        <v>436</v>
      </c>
      <c r="B143" s="124" t="s">
        <v>148</v>
      </c>
      <c r="C143" s="38">
        <f>SUM(Ikärakenne[[#This Row],[0–5-vuotiaat]:[16 vuotta täyttäneet]])</f>
        <v>2018</v>
      </c>
      <c r="D143" s="41">
        <v>155</v>
      </c>
      <c r="E143" s="41">
        <v>31</v>
      </c>
      <c r="F143" s="41">
        <v>196</v>
      </c>
      <c r="G143" s="41">
        <v>125</v>
      </c>
      <c r="H143" s="41">
        <v>1511</v>
      </c>
      <c r="I143" s="41">
        <v>1031</v>
      </c>
      <c r="J143" s="136" cm="1">
        <f t="array" ref="J143">Ikäryhmähinnat[Ikä 0–5]*Ikärakenne[[#This Row],[0–5-vuotiaat]]</f>
        <v>1450121.1</v>
      </c>
      <c r="K143" s="136" cm="1">
        <f t="array" ref="K143">Ikäryhmähinnat[Ikä 6]*Ikärakenne[[#This Row],[6 vuotiaat]]</f>
        <v>308392.64999999997</v>
      </c>
      <c r="L143" s="136" cm="1">
        <f t="array" ref="L143">Ikäryhmähinnat[Ikä 7–12]*Ikärakenne[[#This Row],[7–12-vuotiaat]]</f>
        <v>1671501.72</v>
      </c>
      <c r="M143" s="136" cm="1">
        <f t="array" ref="M143">Ikäryhmähinnat[Ikä 13–15]*Ikärakenne[[#This Row],[13–15-vuotiaat]]</f>
        <v>1806025</v>
      </c>
      <c r="N143" s="136" cm="1">
        <f t="array" ref="N143">Ikäryhmähinnat[Ikä 16+]*Ikärakenne[[#This Row],[16 vuotta täyttäneet]]</f>
        <v>110650.53</v>
      </c>
      <c r="O143" s="136" cm="1">
        <f t="array" ref="O143">Ikäryhmähinnat[Ikä 18-64]*Ikärakenne[[#This Row],[18–64-vuotiaat]]</f>
        <v>92491.01</v>
      </c>
      <c r="P143" s="178">
        <f>SUM(Ikärakenne[[#This Row],[Ikä 0–5]:[Ikä 18-64]])</f>
        <v>5439182.0099999998</v>
      </c>
    </row>
    <row r="144" spans="1:16" x14ac:dyDescent="0.25">
      <c r="A144" s="127">
        <v>440</v>
      </c>
      <c r="B144" s="124" t="s">
        <v>149</v>
      </c>
      <c r="C144" s="38">
        <f>SUM(Ikärakenne[[#This Row],[0–5-vuotiaat]:[16 vuotta täyttäneet]])</f>
        <v>5955</v>
      </c>
      <c r="D144" s="41">
        <v>751</v>
      </c>
      <c r="E144" s="41">
        <v>117</v>
      </c>
      <c r="F144" s="41">
        <v>678</v>
      </c>
      <c r="G144" s="41">
        <v>327</v>
      </c>
      <c r="H144" s="41">
        <v>4082</v>
      </c>
      <c r="I144" s="41">
        <v>3017</v>
      </c>
      <c r="J144" s="136" cm="1">
        <f t="array" ref="J144">Ikäryhmähinnat[Ikä 0–5]*Ikärakenne[[#This Row],[0–5-vuotiaat]]</f>
        <v>7026070.620000001</v>
      </c>
      <c r="K144" s="136" cm="1">
        <f t="array" ref="K144">Ikäryhmähinnat[Ikä 6]*Ikärakenne[[#This Row],[6 vuotiaat]]</f>
        <v>1163933.55</v>
      </c>
      <c r="L144" s="136" cm="1">
        <f t="array" ref="L144">Ikäryhmähinnat[Ikä 7–12]*Ikärakenne[[#This Row],[7–12-vuotiaat]]</f>
        <v>5782031.46</v>
      </c>
      <c r="M144" s="136" cm="1">
        <f t="array" ref="M144">Ikäryhmähinnat[Ikä 13–15]*Ikärakenne[[#This Row],[13–15-vuotiaat]]</f>
        <v>4724561.4000000004</v>
      </c>
      <c r="N144" s="136" cm="1">
        <f t="array" ref="N144">Ikäryhmähinnat[Ikä 16+]*Ikärakenne[[#This Row],[16 vuotta täyttäneet]]</f>
        <v>298924.86000000004</v>
      </c>
      <c r="O144" s="136" cm="1">
        <f t="array" ref="O144">Ikäryhmähinnat[Ikä 18-64]*Ikärakenne[[#This Row],[18–64-vuotiaat]]</f>
        <v>270655.07</v>
      </c>
      <c r="P144" s="178">
        <f>SUM(Ikärakenne[[#This Row],[Ikä 0–5]:[Ikä 18-64]])</f>
        <v>19266176.960000001</v>
      </c>
    </row>
    <row r="145" spans="1:16" x14ac:dyDescent="0.25">
      <c r="A145" s="127">
        <v>441</v>
      </c>
      <c r="B145" s="124" t="s">
        <v>150</v>
      </c>
      <c r="C145" s="38">
        <f>SUM(Ikärakenne[[#This Row],[0–5-vuotiaat]:[16 vuotta täyttäneet]])</f>
        <v>4304</v>
      </c>
      <c r="D145" s="41">
        <v>148</v>
      </c>
      <c r="E145" s="41">
        <v>31</v>
      </c>
      <c r="F145" s="41">
        <v>198</v>
      </c>
      <c r="G145" s="41">
        <v>140</v>
      </c>
      <c r="H145" s="41">
        <v>3787</v>
      </c>
      <c r="I145" s="41">
        <v>2093</v>
      </c>
      <c r="J145" s="136" cm="1">
        <f t="array" ref="J145">Ikäryhmähinnat[Ikä 0–5]*Ikärakenne[[#This Row],[0–5-vuotiaat]]</f>
        <v>1384631.76</v>
      </c>
      <c r="K145" s="136" cm="1">
        <f t="array" ref="K145">Ikäryhmähinnat[Ikä 6]*Ikärakenne[[#This Row],[6 vuotiaat]]</f>
        <v>308392.64999999997</v>
      </c>
      <c r="L145" s="136" cm="1">
        <f t="array" ref="L145">Ikäryhmähinnat[Ikä 7–12]*Ikärakenne[[#This Row],[7–12-vuotiaat]]</f>
        <v>1688557.8599999999</v>
      </c>
      <c r="M145" s="136" cm="1">
        <f t="array" ref="M145">Ikäryhmähinnat[Ikä 13–15]*Ikärakenne[[#This Row],[13–15-vuotiaat]]</f>
        <v>2022748</v>
      </c>
      <c r="N145" s="136" cm="1">
        <f t="array" ref="N145">Ikäryhmähinnat[Ikä 16+]*Ikärakenne[[#This Row],[16 vuotta täyttäneet]]</f>
        <v>277322.01</v>
      </c>
      <c r="O145" s="136" cm="1">
        <f t="array" ref="O145">Ikäryhmähinnat[Ikä 18-64]*Ikärakenne[[#This Row],[18–64-vuotiaat]]</f>
        <v>187763.03</v>
      </c>
      <c r="P145" s="178">
        <f>SUM(Ikärakenne[[#This Row],[Ikä 0–5]:[Ikä 18-64]])</f>
        <v>5869415.3099999996</v>
      </c>
    </row>
    <row r="146" spans="1:16" x14ac:dyDescent="0.25">
      <c r="A146" s="127">
        <v>444</v>
      </c>
      <c r="B146" s="124" t="s">
        <v>151</v>
      </c>
      <c r="C146" s="38">
        <f>SUM(Ikärakenne[[#This Row],[0–5-vuotiaat]:[16 vuotta täyttäneet]])</f>
        <v>45435</v>
      </c>
      <c r="D146" s="41">
        <v>1933</v>
      </c>
      <c r="E146" s="41">
        <v>355</v>
      </c>
      <c r="F146" s="41">
        <v>2782</v>
      </c>
      <c r="G146" s="41">
        <v>1748</v>
      </c>
      <c r="H146" s="41">
        <v>38617</v>
      </c>
      <c r="I146" s="41">
        <v>25067</v>
      </c>
      <c r="J146" s="136" cm="1">
        <f t="array" ref="J146">Ikäryhmähinnat[Ikä 0–5]*Ikärakenne[[#This Row],[0–5-vuotiaat]]</f>
        <v>18084413.460000001</v>
      </c>
      <c r="K146" s="136" cm="1">
        <f t="array" ref="K146">Ikäryhmähinnat[Ikä 6]*Ikärakenne[[#This Row],[6 vuotiaat]]</f>
        <v>3531593.25</v>
      </c>
      <c r="L146" s="136" cm="1">
        <f t="array" ref="L146">Ikäryhmähinnat[Ikä 7–12]*Ikärakenne[[#This Row],[7–12-vuotiaat]]</f>
        <v>23725090.739999998</v>
      </c>
      <c r="M146" s="136" cm="1">
        <f t="array" ref="M146">Ikäryhmähinnat[Ikä 13–15]*Ikärakenne[[#This Row],[13–15-vuotiaat]]</f>
        <v>25255453.600000001</v>
      </c>
      <c r="N146" s="136" cm="1">
        <f t="array" ref="N146">Ikäryhmähinnat[Ikä 16+]*Ikärakenne[[#This Row],[16 vuotta täyttäneet]]</f>
        <v>2827922.91</v>
      </c>
      <c r="O146" s="136" cm="1">
        <f t="array" ref="O146">Ikäryhmähinnat[Ikä 18-64]*Ikärakenne[[#This Row],[18–64-vuotiaat]]</f>
        <v>2248760.5699999998</v>
      </c>
      <c r="P146" s="178">
        <f>SUM(Ikärakenne[[#This Row],[Ikä 0–5]:[Ikä 18-64]])</f>
        <v>75673234.530000001</v>
      </c>
    </row>
    <row r="147" spans="1:16" x14ac:dyDescent="0.25">
      <c r="A147" s="127">
        <v>445</v>
      </c>
      <c r="B147" s="124" t="s">
        <v>152</v>
      </c>
      <c r="C147" s="38">
        <f>SUM(Ikärakenne[[#This Row],[0–5-vuotiaat]:[16 vuotta täyttäneet]])</f>
        <v>14712</v>
      </c>
      <c r="D147" s="41">
        <v>601</v>
      </c>
      <c r="E147" s="41">
        <v>124</v>
      </c>
      <c r="F147" s="41">
        <v>881</v>
      </c>
      <c r="G147" s="41">
        <v>551</v>
      </c>
      <c r="H147" s="41">
        <v>12555</v>
      </c>
      <c r="I147" s="41">
        <v>7718</v>
      </c>
      <c r="J147" s="136" cm="1">
        <f t="array" ref="J147">Ikäryhmähinnat[Ikä 0–5]*Ikärakenne[[#This Row],[0–5-vuotiaat]]</f>
        <v>5622727.6200000001</v>
      </c>
      <c r="K147" s="136" cm="1">
        <f t="array" ref="K147">Ikäryhmähinnat[Ikä 6]*Ikärakenne[[#This Row],[6 vuotiaat]]</f>
        <v>1233570.5999999999</v>
      </c>
      <c r="L147" s="136" cm="1">
        <f t="array" ref="L147">Ikäryhmähinnat[Ikä 7–12]*Ikärakenne[[#This Row],[7–12-vuotiaat]]</f>
        <v>7513229.6699999999</v>
      </c>
      <c r="M147" s="136" cm="1">
        <f t="array" ref="M147">Ikäryhmähinnat[Ikä 13–15]*Ikärakenne[[#This Row],[13–15-vuotiaat]]</f>
        <v>7960958.2000000002</v>
      </c>
      <c r="N147" s="136" cm="1">
        <f t="array" ref="N147">Ikäryhmähinnat[Ikä 16+]*Ikärakenne[[#This Row],[16 vuotta täyttäneet]]</f>
        <v>919402.65</v>
      </c>
      <c r="O147" s="136" cm="1">
        <f t="array" ref="O147">Ikäryhmähinnat[Ikä 18-64]*Ikärakenne[[#This Row],[18–64-vuotiaat]]</f>
        <v>692381.77999999991</v>
      </c>
      <c r="P147" s="178">
        <f>SUM(Ikärakenne[[#This Row],[Ikä 0–5]:[Ikä 18-64]])</f>
        <v>23942270.52</v>
      </c>
    </row>
    <row r="148" spans="1:16" x14ac:dyDescent="0.25">
      <c r="A148" s="127">
        <v>475</v>
      </c>
      <c r="B148" s="124" t="s">
        <v>153</v>
      </c>
      <c r="C148" s="38">
        <f>SUM(Ikärakenne[[#This Row],[0–5-vuotiaat]:[16 vuotta täyttäneet]])</f>
        <v>5392</v>
      </c>
      <c r="D148" s="41">
        <v>289</v>
      </c>
      <c r="E148" s="41">
        <v>65</v>
      </c>
      <c r="F148" s="41">
        <v>322</v>
      </c>
      <c r="G148" s="41">
        <v>171</v>
      </c>
      <c r="H148" s="41">
        <v>4545</v>
      </c>
      <c r="I148" s="41">
        <v>2777</v>
      </c>
      <c r="J148" s="136" cm="1">
        <f t="array" ref="J148">Ikäryhmähinnat[Ikä 0–5]*Ikärakenne[[#This Row],[0–5-vuotiaat]]</f>
        <v>2703774.18</v>
      </c>
      <c r="K148" s="136" cm="1">
        <f t="array" ref="K148">Ikäryhmähinnat[Ikä 6]*Ikärakenne[[#This Row],[6 vuotiaat]]</f>
        <v>646629.75</v>
      </c>
      <c r="L148" s="136" cm="1">
        <f t="array" ref="L148">Ikäryhmähinnat[Ikä 7–12]*Ikärakenne[[#This Row],[7–12-vuotiaat]]</f>
        <v>2746038.54</v>
      </c>
      <c r="M148" s="136" cm="1">
        <f t="array" ref="M148">Ikäryhmähinnat[Ikä 13–15]*Ikärakenne[[#This Row],[13–15-vuotiaat]]</f>
        <v>2470642.2000000002</v>
      </c>
      <c r="N148" s="136" cm="1">
        <f t="array" ref="N148">Ikäryhmähinnat[Ikä 16+]*Ikärakenne[[#This Row],[16 vuotta täyttäneet]]</f>
        <v>332830.35000000003</v>
      </c>
      <c r="O148" s="136" cm="1">
        <f t="array" ref="O148">Ikäryhmähinnat[Ikä 18-64]*Ikärakenne[[#This Row],[18–64-vuotiaat]]</f>
        <v>249124.66999999998</v>
      </c>
      <c r="P148" s="178">
        <f>SUM(Ikärakenne[[#This Row],[Ikä 0–5]:[Ikä 18-64]])</f>
        <v>9149039.6900000013</v>
      </c>
    </row>
    <row r="149" spans="1:16" x14ac:dyDescent="0.25">
      <c r="A149" s="127">
        <v>480</v>
      </c>
      <c r="B149" s="124" t="s">
        <v>154</v>
      </c>
      <c r="C149" s="38">
        <f>SUM(Ikärakenne[[#This Row],[0–5-vuotiaat]:[16 vuotta täyttäneet]])</f>
        <v>1890</v>
      </c>
      <c r="D149" s="41">
        <v>83</v>
      </c>
      <c r="E149" s="41">
        <v>17</v>
      </c>
      <c r="F149" s="41">
        <v>117</v>
      </c>
      <c r="G149" s="41">
        <v>71</v>
      </c>
      <c r="H149" s="41">
        <v>1602</v>
      </c>
      <c r="I149" s="41">
        <v>990</v>
      </c>
      <c r="J149" s="136" cm="1">
        <f t="array" ref="J149">Ikäryhmähinnat[Ikä 0–5]*Ikärakenne[[#This Row],[0–5-vuotiaat]]</f>
        <v>776516.46000000008</v>
      </c>
      <c r="K149" s="136" cm="1">
        <f t="array" ref="K149">Ikäryhmähinnat[Ikä 6]*Ikärakenne[[#This Row],[6 vuotiaat]]</f>
        <v>169118.55</v>
      </c>
      <c r="L149" s="136" cm="1">
        <f t="array" ref="L149">Ikäryhmähinnat[Ikä 7–12]*Ikärakenne[[#This Row],[7–12-vuotiaat]]</f>
        <v>997784.19</v>
      </c>
      <c r="M149" s="136" cm="1">
        <f t="array" ref="M149">Ikäryhmähinnat[Ikä 13–15]*Ikärakenne[[#This Row],[13–15-vuotiaat]]</f>
        <v>1025822.2000000001</v>
      </c>
      <c r="N149" s="136" cm="1">
        <f t="array" ref="N149">Ikäryhmähinnat[Ikä 16+]*Ikärakenne[[#This Row],[16 vuotta täyttäneet]]</f>
        <v>117314.46</v>
      </c>
      <c r="O149" s="136" cm="1">
        <f t="array" ref="O149">Ikäryhmähinnat[Ikä 18-64]*Ikärakenne[[#This Row],[18–64-vuotiaat]]</f>
        <v>88812.9</v>
      </c>
      <c r="P149" s="178">
        <f>SUM(Ikärakenne[[#This Row],[Ikä 0–5]:[Ikä 18-64]])</f>
        <v>3175368.76</v>
      </c>
    </row>
    <row r="150" spans="1:16" x14ac:dyDescent="0.25">
      <c r="A150" s="127">
        <v>481</v>
      </c>
      <c r="B150" s="124" t="s">
        <v>155</v>
      </c>
      <c r="C150" s="38">
        <f>SUM(Ikärakenne[[#This Row],[0–5-vuotiaat]:[16 vuotta täyttäneet]])</f>
        <v>9612</v>
      </c>
      <c r="D150" s="41">
        <v>568</v>
      </c>
      <c r="E150" s="41">
        <v>108</v>
      </c>
      <c r="F150" s="41">
        <v>760</v>
      </c>
      <c r="G150" s="41">
        <v>424</v>
      </c>
      <c r="H150" s="41">
        <v>7752</v>
      </c>
      <c r="I150" s="41">
        <v>5525</v>
      </c>
      <c r="J150" s="136" cm="1">
        <f t="array" ref="J150">Ikäryhmähinnat[Ikä 0–5]*Ikärakenne[[#This Row],[0–5-vuotiaat]]</f>
        <v>5313992.16</v>
      </c>
      <c r="K150" s="136" cm="1">
        <f t="array" ref="K150">Ikäryhmähinnat[Ikä 6]*Ikärakenne[[#This Row],[6 vuotiaat]]</f>
        <v>1074400.2</v>
      </c>
      <c r="L150" s="136" cm="1">
        <f t="array" ref="L150">Ikäryhmähinnat[Ikä 7–12]*Ikärakenne[[#This Row],[7–12-vuotiaat]]</f>
        <v>6481333.2000000002</v>
      </c>
      <c r="M150" s="136" cm="1">
        <f t="array" ref="M150">Ikäryhmähinnat[Ikä 13–15]*Ikärakenne[[#This Row],[13–15-vuotiaat]]</f>
        <v>6126036.8000000007</v>
      </c>
      <c r="N150" s="136" cm="1">
        <f t="array" ref="N150">Ikäryhmähinnat[Ikä 16+]*Ikärakenne[[#This Row],[16 vuotta täyttäneet]]</f>
        <v>567678.96000000008</v>
      </c>
      <c r="O150" s="136" cm="1">
        <f t="array" ref="O150">Ikäryhmähinnat[Ikä 18-64]*Ikärakenne[[#This Row],[18–64-vuotiaat]]</f>
        <v>495647.74999999994</v>
      </c>
      <c r="P150" s="178">
        <f>SUM(Ikärakenne[[#This Row],[Ikä 0–5]:[Ikä 18-64]])</f>
        <v>20059089.07</v>
      </c>
    </row>
    <row r="151" spans="1:16" x14ac:dyDescent="0.25">
      <c r="A151" s="127">
        <v>483</v>
      </c>
      <c r="B151" s="124" t="s">
        <v>156</v>
      </c>
      <c r="C151" s="38">
        <f>SUM(Ikärakenne[[#This Row],[0–5-vuotiaat]:[16 vuotta täyttäneet]])</f>
        <v>1031</v>
      </c>
      <c r="D151" s="41">
        <v>78</v>
      </c>
      <c r="E151" s="41">
        <v>17</v>
      </c>
      <c r="F151" s="41">
        <v>127</v>
      </c>
      <c r="G151" s="41">
        <v>46</v>
      </c>
      <c r="H151" s="41">
        <v>763</v>
      </c>
      <c r="I151" s="41">
        <v>469</v>
      </c>
      <c r="J151" s="136" cm="1">
        <f t="array" ref="J151">Ikäryhmähinnat[Ikä 0–5]*Ikärakenne[[#This Row],[0–5-vuotiaat]]</f>
        <v>729738.3600000001</v>
      </c>
      <c r="K151" s="136" cm="1">
        <f t="array" ref="K151">Ikäryhmähinnat[Ikä 6]*Ikärakenne[[#This Row],[6 vuotiaat]]</f>
        <v>169118.55</v>
      </c>
      <c r="L151" s="136" cm="1">
        <f t="array" ref="L151">Ikäryhmähinnat[Ikä 7–12]*Ikärakenne[[#This Row],[7–12-vuotiaat]]</f>
        <v>1083064.8899999999</v>
      </c>
      <c r="M151" s="136" cm="1">
        <f t="array" ref="M151">Ikäryhmähinnat[Ikä 13–15]*Ikärakenne[[#This Row],[13–15-vuotiaat]]</f>
        <v>664617.20000000007</v>
      </c>
      <c r="N151" s="136" cm="1">
        <f t="array" ref="N151">Ikäryhmähinnat[Ikä 16+]*Ikärakenne[[#This Row],[16 vuotta täyttäneet]]</f>
        <v>55874.490000000005</v>
      </c>
      <c r="O151" s="136" cm="1">
        <f t="array" ref="O151">Ikäryhmähinnat[Ikä 18-64]*Ikärakenne[[#This Row],[18–64-vuotiaat]]</f>
        <v>42073.99</v>
      </c>
      <c r="P151" s="178">
        <f>SUM(Ikärakenne[[#This Row],[Ikä 0–5]:[Ikä 18-64]])</f>
        <v>2744487.4800000004</v>
      </c>
    </row>
    <row r="152" spans="1:16" x14ac:dyDescent="0.25">
      <c r="A152" s="127">
        <v>484</v>
      </c>
      <c r="B152" s="124" t="s">
        <v>157</v>
      </c>
      <c r="C152" s="38">
        <f>SUM(Ikärakenne[[#This Row],[0–5-vuotiaat]:[16 vuotta täyttäneet]])</f>
        <v>2834</v>
      </c>
      <c r="D152" s="41">
        <v>121</v>
      </c>
      <c r="E152" s="41">
        <v>23</v>
      </c>
      <c r="F152" s="41">
        <v>197</v>
      </c>
      <c r="G152" s="41">
        <v>94</v>
      </c>
      <c r="H152" s="41">
        <v>2399</v>
      </c>
      <c r="I152" s="41">
        <v>1276</v>
      </c>
      <c r="J152" s="136" cm="1">
        <f t="array" ref="J152">Ikäryhmähinnat[Ikä 0–5]*Ikärakenne[[#This Row],[0–5-vuotiaat]]</f>
        <v>1132030.02</v>
      </c>
      <c r="K152" s="136" cm="1">
        <f t="array" ref="K152">Ikäryhmähinnat[Ikä 6]*Ikärakenne[[#This Row],[6 vuotiaat]]</f>
        <v>228807.44999999998</v>
      </c>
      <c r="L152" s="136" cm="1">
        <f t="array" ref="L152">Ikäryhmähinnat[Ikä 7–12]*Ikärakenne[[#This Row],[7–12-vuotiaat]]</f>
        <v>1680029.79</v>
      </c>
      <c r="M152" s="136" cm="1">
        <f t="array" ref="M152">Ikäryhmähinnat[Ikä 13–15]*Ikärakenne[[#This Row],[13–15-vuotiaat]]</f>
        <v>1358130.8</v>
      </c>
      <c r="N152" s="136" cm="1">
        <f t="array" ref="N152">Ikäryhmähinnat[Ikä 16+]*Ikärakenne[[#This Row],[16 vuotta täyttäneet]]</f>
        <v>175678.77000000002</v>
      </c>
      <c r="O152" s="136" cm="1">
        <f t="array" ref="O152">Ikäryhmähinnat[Ikä 18-64]*Ikärakenne[[#This Row],[18–64-vuotiaat]]</f>
        <v>114469.95999999999</v>
      </c>
      <c r="P152" s="178">
        <f>SUM(Ikärakenne[[#This Row],[Ikä 0–5]:[Ikä 18-64]])</f>
        <v>4689146.79</v>
      </c>
    </row>
    <row r="153" spans="1:16" x14ac:dyDescent="0.25">
      <c r="A153" s="127">
        <v>489</v>
      </c>
      <c r="B153" s="124" t="s">
        <v>158</v>
      </c>
      <c r="C153" s="38">
        <f>SUM(Ikärakenne[[#This Row],[0–5-vuotiaat]:[16 vuotta täyttäneet]])</f>
        <v>1664</v>
      </c>
      <c r="D153" s="41">
        <v>47</v>
      </c>
      <c r="E153" s="41">
        <v>5</v>
      </c>
      <c r="F153" s="41">
        <v>62</v>
      </c>
      <c r="G153" s="41">
        <v>43</v>
      </c>
      <c r="H153" s="41">
        <v>1507</v>
      </c>
      <c r="I153" s="41">
        <v>813</v>
      </c>
      <c r="J153" s="136" cm="1">
        <f t="array" ref="J153">Ikäryhmähinnat[Ikä 0–5]*Ikärakenne[[#This Row],[0–5-vuotiaat]]</f>
        <v>439714.14</v>
      </c>
      <c r="K153" s="136" cm="1">
        <f t="array" ref="K153">Ikäryhmähinnat[Ikä 6]*Ikärakenne[[#This Row],[6 vuotiaat]]</f>
        <v>49740.75</v>
      </c>
      <c r="L153" s="136" cm="1">
        <f t="array" ref="L153">Ikäryhmähinnat[Ikä 7–12]*Ikärakenne[[#This Row],[7–12-vuotiaat]]</f>
        <v>528740.34</v>
      </c>
      <c r="M153" s="136" cm="1">
        <f t="array" ref="M153">Ikäryhmähinnat[Ikä 13–15]*Ikärakenne[[#This Row],[13–15-vuotiaat]]</f>
        <v>621272.6</v>
      </c>
      <c r="N153" s="136" cm="1">
        <f t="array" ref="N153">Ikäryhmähinnat[Ikä 16+]*Ikärakenne[[#This Row],[16 vuotta täyttäneet]]</f>
        <v>110357.61</v>
      </c>
      <c r="O153" s="136" cm="1">
        <f t="array" ref="O153">Ikäryhmähinnat[Ikä 18-64]*Ikärakenne[[#This Row],[18–64-vuotiaat]]</f>
        <v>72934.23</v>
      </c>
      <c r="P153" s="178">
        <f>SUM(Ikärakenne[[#This Row],[Ikä 0–5]:[Ikä 18-64]])</f>
        <v>1822759.6700000002</v>
      </c>
    </row>
    <row r="154" spans="1:16" x14ac:dyDescent="0.25">
      <c r="A154" s="127">
        <v>491</v>
      </c>
      <c r="B154" s="124" t="s">
        <v>159</v>
      </c>
      <c r="C154" s="38">
        <f>SUM(Ikärakenne[[#This Row],[0–5-vuotiaat]:[16 vuotta täyttäneet]])</f>
        <v>51551</v>
      </c>
      <c r="D154" s="41">
        <v>2133</v>
      </c>
      <c r="E154" s="41">
        <v>402</v>
      </c>
      <c r="F154" s="41">
        <v>2950</v>
      </c>
      <c r="G154" s="41">
        <v>1644</v>
      </c>
      <c r="H154" s="41">
        <v>44422</v>
      </c>
      <c r="I154" s="41">
        <v>28140</v>
      </c>
      <c r="J154" s="136" cm="1">
        <f t="array" ref="J154">Ikäryhmähinnat[Ikä 0–5]*Ikärakenne[[#This Row],[0–5-vuotiaat]]</f>
        <v>19955537.460000001</v>
      </c>
      <c r="K154" s="136" cm="1">
        <f t="array" ref="K154">Ikäryhmähinnat[Ikä 6]*Ikärakenne[[#This Row],[6 vuotiaat]]</f>
        <v>3999156.3</v>
      </c>
      <c r="L154" s="136" cm="1">
        <f t="array" ref="L154">Ikäryhmähinnat[Ikä 7–12]*Ikärakenne[[#This Row],[7–12-vuotiaat]]</f>
        <v>25157806.5</v>
      </c>
      <c r="M154" s="136" cm="1">
        <f t="array" ref="M154">Ikäryhmähinnat[Ikä 13–15]*Ikärakenne[[#This Row],[13–15-vuotiaat]]</f>
        <v>23752840.800000001</v>
      </c>
      <c r="N154" s="136" cm="1">
        <f t="array" ref="N154">Ikäryhmähinnat[Ikä 16+]*Ikärakenne[[#This Row],[16 vuotta täyttäneet]]</f>
        <v>3253023.06</v>
      </c>
      <c r="O154" s="136" cm="1">
        <f t="array" ref="O154">Ikäryhmähinnat[Ikä 18-64]*Ikärakenne[[#This Row],[18–64-vuotiaat]]</f>
        <v>2524439.4</v>
      </c>
      <c r="P154" s="178">
        <f>SUM(Ikärakenne[[#This Row],[Ikä 0–5]:[Ikä 18-64]])</f>
        <v>78642803.520000011</v>
      </c>
    </row>
    <row r="155" spans="1:16" x14ac:dyDescent="0.25">
      <c r="A155" s="127">
        <v>494</v>
      </c>
      <c r="B155" s="124" t="s">
        <v>160</v>
      </c>
      <c r="C155" s="38">
        <f>SUM(Ikärakenne[[#This Row],[0–5-vuotiaat]:[16 vuotta täyttäneet]])</f>
        <v>8767</v>
      </c>
      <c r="D155" s="41">
        <v>623</v>
      </c>
      <c r="E155" s="41">
        <v>95</v>
      </c>
      <c r="F155" s="41">
        <v>828</v>
      </c>
      <c r="G155" s="41">
        <v>469</v>
      </c>
      <c r="H155" s="41">
        <v>6752</v>
      </c>
      <c r="I155" s="41">
        <v>4618</v>
      </c>
      <c r="J155" s="136" cm="1">
        <f t="array" ref="J155">Ikäryhmähinnat[Ikä 0–5]*Ikärakenne[[#This Row],[0–5-vuotiaat]]</f>
        <v>5828551.2600000007</v>
      </c>
      <c r="K155" s="136" cm="1">
        <f t="array" ref="K155">Ikäryhmähinnat[Ikä 6]*Ikärakenne[[#This Row],[6 vuotiaat]]</f>
        <v>945074.25</v>
      </c>
      <c r="L155" s="136" cm="1">
        <f t="array" ref="L155">Ikäryhmähinnat[Ikä 7–12]*Ikärakenne[[#This Row],[7–12-vuotiaat]]</f>
        <v>7061241.96</v>
      </c>
      <c r="M155" s="136" cm="1">
        <f t="array" ref="M155">Ikäryhmähinnat[Ikä 13–15]*Ikärakenne[[#This Row],[13–15-vuotiaat]]</f>
        <v>6776205.8000000007</v>
      </c>
      <c r="N155" s="136" cm="1">
        <f t="array" ref="N155">Ikäryhmähinnat[Ikä 16+]*Ikärakenne[[#This Row],[16 vuotta täyttäneet]]</f>
        <v>494448.96</v>
      </c>
      <c r="O155" s="136" cm="1">
        <f t="array" ref="O155">Ikäryhmähinnat[Ikä 18-64]*Ikärakenne[[#This Row],[18–64-vuotiaat]]</f>
        <v>414280.77999999997</v>
      </c>
      <c r="P155" s="178">
        <f>SUM(Ikärakenne[[#This Row],[Ikä 0–5]:[Ikä 18-64]])</f>
        <v>21519803.010000005</v>
      </c>
    </row>
    <row r="156" spans="1:16" x14ac:dyDescent="0.25">
      <c r="A156" s="127">
        <v>495</v>
      </c>
      <c r="B156" s="124" t="s">
        <v>161</v>
      </c>
      <c r="C156" s="38">
        <f>SUM(Ikärakenne[[#This Row],[0–5-vuotiaat]:[16 vuotta täyttäneet]])</f>
        <v>1386</v>
      </c>
      <c r="D156" s="41">
        <v>46</v>
      </c>
      <c r="E156" s="41">
        <v>9</v>
      </c>
      <c r="F156" s="41">
        <v>74</v>
      </c>
      <c r="G156" s="41">
        <v>42</v>
      </c>
      <c r="H156" s="41">
        <v>1215</v>
      </c>
      <c r="I156" s="41">
        <v>610</v>
      </c>
      <c r="J156" s="136" cm="1">
        <f t="array" ref="J156">Ikäryhmähinnat[Ikä 0–5]*Ikärakenne[[#This Row],[0–5-vuotiaat]]</f>
        <v>430358.52</v>
      </c>
      <c r="K156" s="136" cm="1">
        <f t="array" ref="K156">Ikäryhmähinnat[Ikä 6]*Ikärakenne[[#This Row],[6 vuotiaat]]</f>
        <v>89533.349999999991</v>
      </c>
      <c r="L156" s="136" cm="1">
        <f t="array" ref="L156">Ikäryhmähinnat[Ikä 7–12]*Ikärakenne[[#This Row],[7–12-vuotiaat]]</f>
        <v>631077.17999999993</v>
      </c>
      <c r="M156" s="136" cm="1">
        <f t="array" ref="M156">Ikäryhmähinnat[Ikä 13–15]*Ikärakenne[[#This Row],[13–15-vuotiaat]]</f>
        <v>606824.4</v>
      </c>
      <c r="N156" s="136" cm="1">
        <f t="array" ref="N156">Ikäryhmähinnat[Ikä 16+]*Ikärakenne[[#This Row],[16 vuotta täyttäneet]]</f>
        <v>88974.450000000012</v>
      </c>
      <c r="O156" s="136" cm="1">
        <f t="array" ref="O156">Ikäryhmähinnat[Ikä 18-64]*Ikärakenne[[#This Row],[18–64-vuotiaat]]</f>
        <v>54723.1</v>
      </c>
      <c r="P156" s="178">
        <f>SUM(Ikärakenne[[#This Row],[Ikä 0–5]:[Ikä 18-64]])</f>
        <v>1901490.9999999998</v>
      </c>
    </row>
    <row r="157" spans="1:16" x14ac:dyDescent="0.25">
      <c r="A157" s="127">
        <v>498</v>
      </c>
      <c r="B157" s="124" t="s">
        <v>162</v>
      </c>
      <c r="C157" s="38">
        <f>SUM(Ikärakenne[[#This Row],[0–5-vuotiaat]:[16 vuotta täyttäneet]])</f>
        <v>2323</v>
      </c>
      <c r="D157" s="41">
        <v>107</v>
      </c>
      <c r="E157" s="41">
        <v>21</v>
      </c>
      <c r="F157" s="41">
        <v>131</v>
      </c>
      <c r="G157" s="41">
        <v>95</v>
      </c>
      <c r="H157" s="41">
        <v>1969</v>
      </c>
      <c r="I157" s="41">
        <v>1263</v>
      </c>
      <c r="J157" s="136" cm="1">
        <f t="array" ref="J157">Ikäryhmähinnat[Ikä 0–5]*Ikärakenne[[#This Row],[0–5-vuotiaat]]</f>
        <v>1001051.3400000001</v>
      </c>
      <c r="K157" s="136" cm="1">
        <f t="array" ref="K157">Ikäryhmähinnat[Ikä 6]*Ikärakenne[[#This Row],[6 vuotiaat]]</f>
        <v>208911.15</v>
      </c>
      <c r="L157" s="136" cm="1">
        <f t="array" ref="L157">Ikäryhmähinnat[Ikä 7–12]*Ikärakenne[[#This Row],[7–12-vuotiaat]]</f>
        <v>1117177.17</v>
      </c>
      <c r="M157" s="136" cm="1">
        <f t="array" ref="M157">Ikäryhmähinnat[Ikä 13–15]*Ikärakenne[[#This Row],[13–15-vuotiaat]]</f>
        <v>1372579</v>
      </c>
      <c r="N157" s="136" cm="1">
        <f t="array" ref="N157">Ikäryhmähinnat[Ikä 16+]*Ikärakenne[[#This Row],[16 vuotta täyttäneet]]</f>
        <v>144189.87</v>
      </c>
      <c r="O157" s="136" cm="1">
        <f t="array" ref="O157">Ikäryhmähinnat[Ikä 18-64]*Ikärakenne[[#This Row],[18–64-vuotiaat]]</f>
        <v>113303.73</v>
      </c>
      <c r="P157" s="178">
        <f>SUM(Ikärakenne[[#This Row],[Ikä 0–5]:[Ikä 18-64]])</f>
        <v>3957212.2600000002</v>
      </c>
    </row>
    <row r="158" spans="1:16" x14ac:dyDescent="0.25">
      <c r="A158" s="127">
        <v>499</v>
      </c>
      <c r="B158" s="124" t="s">
        <v>163</v>
      </c>
      <c r="C158" s="38">
        <f>SUM(Ikärakenne[[#This Row],[0–5-vuotiaat]:[16 vuotta täyttäneet]])</f>
        <v>19792</v>
      </c>
      <c r="D158" s="41">
        <v>1213</v>
      </c>
      <c r="E158" s="41">
        <v>223</v>
      </c>
      <c r="F158" s="41">
        <v>1574</v>
      </c>
      <c r="G158" s="41">
        <v>858</v>
      </c>
      <c r="H158" s="41">
        <v>15924</v>
      </c>
      <c r="I158" s="41">
        <v>10720</v>
      </c>
      <c r="J158" s="136" cm="1">
        <f t="array" ref="J158">Ikäryhmähinnat[Ikä 0–5]*Ikärakenne[[#This Row],[0–5-vuotiaat]]</f>
        <v>11348367.060000001</v>
      </c>
      <c r="K158" s="136" cm="1">
        <f t="array" ref="K158">Ikäryhmähinnat[Ikä 6]*Ikärakenne[[#This Row],[6 vuotiaat]]</f>
        <v>2218437.4499999997</v>
      </c>
      <c r="L158" s="136" cm="1">
        <f t="array" ref="L158">Ikäryhmähinnat[Ikä 7–12]*Ikärakenne[[#This Row],[7–12-vuotiaat]]</f>
        <v>13423182.18</v>
      </c>
      <c r="M158" s="136" cm="1">
        <f t="array" ref="M158">Ikäryhmähinnat[Ikä 13–15]*Ikärakenne[[#This Row],[13–15-vuotiaat]]</f>
        <v>12396555.600000001</v>
      </c>
      <c r="N158" s="136" cm="1">
        <f t="array" ref="N158">Ikäryhmähinnat[Ikä 16+]*Ikärakenne[[#This Row],[16 vuotta täyttäneet]]</f>
        <v>1166114.52</v>
      </c>
      <c r="O158" s="136" cm="1">
        <f t="array" ref="O158">Ikäryhmähinnat[Ikä 18-64]*Ikärakenne[[#This Row],[18–64-vuotiaat]]</f>
        <v>961691.2</v>
      </c>
      <c r="P158" s="178">
        <f>SUM(Ikärakenne[[#This Row],[Ikä 0–5]:[Ikä 18-64]])</f>
        <v>41514348.010000005</v>
      </c>
    </row>
    <row r="159" spans="1:16" x14ac:dyDescent="0.25">
      <c r="A159" s="127">
        <v>500</v>
      </c>
      <c r="B159" s="124" t="s">
        <v>164</v>
      </c>
      <c r="C159" s="38">
        <f>SUM(Ikärakenne[[#This Row],[0–5-vuotiaat]:[16 vuotta täyttäneet]])</f>
        <v>10646</v>
      </c>
      <c r="D159" s="41">
        <v>657</v>
      </c>
      <c r="E159" s="41">
        <v>129</v>
      </c>
      <c r="F159" s="41">
        <v>943</v>
      </c>
      <c r="G159" s="41">
        <v>537</v>
      </c>
      <c r="H159" s="41">
        <v>8380</v>
      </c>
      <c r="I159" s="41">
        <v>5823</v>
      </c>
      <c r="J159" s="136" cm="1">
        <f t="array" ref="J159">Ikäryhmähinnat[Ikä 0–5]*Ikärakenne[[#This Row],[0–5-vuotiaat]]</f>
        <v>6146642.3400000008</v>
      </c>
      <c r="K159" s="136" cm="1">
        <f t="array" ref="K159">Ikäryhmähinnat[Ikä 6]*Ikärakenne[[#This Row],[6 vuotiaat]]</f>
        <v>1283311.3499999999</v>
      </c>
      <c r="L159" s="136" cm="1">
        <f t="array" ref="L159">Ikäryhmähinnat[Ikä 7–12]*Ikärakenne[[#This Row],[7–12-vuotiaat]]</f>
        <v>8041970.0099999998</v>
      </c>
      <c r="M159" s="136" cm="1">
        <f t="array" ref="M159">Ikäryhmähinnat[Ikä 13–15]*Ikärakenne[[#This Row],[13–15-vuotiaat]]</f>
        <v>7758683.4000000004</v>
      </c>
      <c r="N159" s="136" cm="1">
        <f t="array" ref="N159">Ikäryhmähinnat[Ikä 16+]*Ikärakenne[[#This Row],[16 vuotta täyttäneet]]</f>
        <v>613667.4</v>
      </c>
      <c r="O159" s="136" cm="1">
        <f t="array" ref="O159">Ikäryhmähinnat[Ikä 18-64]*Ikärakenne[[#This Row],[18–64-vuotiaat]]</f>
        <v>522381.32999999996</v>
      </c>
      <c r="P159" s="178">
        <f>SUM(Ikärakenne[[#This Row],[Ikä 0–5]:[Ikä 18-64]])</f>
        <v>24366655.829999998</v>
      </c>
    </row>
    <row r="160" spans="1:16" x14ac:dyDescent="0.25">
      <c r="A160" s="127">
        <v>503</v>
      </c>
      <c r="B160" s="124" t="s">
        <v>165</v>
      </c>
      <c r="C160" s="38">
        <f>SUM(Ikärakenne[[#This Row],[0–5-vuotiaat]:[16 vuotta täyttäneet]])</f>
        <v>7424</v>
      </c>
      <c r="D160" s="41">
        <v>353</v>
      </c>
      <c r="E160" s="41">
        <v>51</v>
      </c>
      <c r="F160" s="41">
        <v>461</v>
      </c>
      <c r="G160" s="41">
        <v>242</v>
      </c>
      <c r="H160" s="41">
        <v>6317</v>
      </c>
      <c r="I160" s="41">
        <v>3925</v>
      </c>
      <c r="J160" s="136" cm="1">
        <f t="array" ref="J160">Ikäryhmähinnat[Ikä 0–5]*Ikärakenne[[#This Row],[0–5-vuotiaat]]</f>
        <v>3302533.8600000003</v>
      </c>
      <c r="K160" s="136" cm="1">
        <f t="array" ref="K160">Ikäryhmähinnat[Ikä 6]*Ikärakenne[[#This Row],[6 vuotiaat]]</f>
        <v>507355.64999999997</v>
      </c>
      <c r="L160" s="136" cm="1">
        <f t="array" ref="L160">Ikäryhmähinnat[Ikä 7–12]*Ikärakenne[[#This Row],[7–12-vuotiaat]]</f>
        <v>3931440.27</v>
      </c>
      <c r="M160" s="136" cm="1">
        <f t="array" ref="M160">Ikäryhmähinnat[Ikä 13–15]*Ikärakenne[[#This Row],[13–15-vuotiaat]]</f>
        <v>3496464.4000000004</v>
      </c>
      <c r="N160" s="136" cm="1">
        <f t="array" ref="N160">Ikäryhmähinnat[Ikä 16+]*Ikärakenne[[#This Row],[16 vuotta täyttäneet]]</f>
        <v>462593.91000000003</v>
      </c>
      <c r="O160" s="136" cm="1">
        <f t="array" ref="O160">Ikäryhmähinnat[Ikä 18-64]*Ikärakenne[[#This Row],[18–64-vuotiaat]]</f>
        <v>352111.75</v>
      </c>
      <c r="P160" s="178">
        <f>SUM(Ikärakenne[[#This Row],[Ikä 0–5]:[Ikä 18-64]])</f>
        <v>12052499.84</v>
      </c>
    </row>
    <row r="161" spans="1:16" x14ac:dyDescent="0.25">
      <c r="A161" s="127">
        <v>504</v>
      </c>
      <c r="B161" s="124" t="s">
        <v>166</v>
      </c>
      <c r="C161" s="38">
        <f>SUM(Ikärakenne[[#This Row],[0–5-vuotiaat]:[16 vuotta täyttäneet]])</f>
        <v>1692</v>
      </c>
      <c r="D161" s="41">
        <v>70</v>
      </c>
      <c r="E161" s="41">
        <v>11</v>
      </c>
      <c r="F161" s="41">
        <v>96</v>
      </c>
      <c r="G161" s="41">
        <v>54</v>
      </c>
      <c r="H161" s="41">
        <v>1461</v>
      </c>
      <c r="I161" s="41">
        <v>877</v>
      </c>
      <c r="J161" s="136" cm="1">
        <f t="array" ref="J161">Ikäryhmähinnat[Ikä 0–5]*Ikärakenne[[#This Row],[0–5-vuotiaat]]</f>
        <v>654893.4</v>
      </c>
      <c r="K161" s="136" cm="1">
        <f t="array" ref="K161">Ikäryhmähinnat[Ikä 6]*Ikärakenne[[#This Row],[6 vuotiaat]]</f>
        <v>109429.65</v>
      </c>
      <c r="L161" s="136" cm="1">
        <f t="array" ref="L161">Ikäryhmähinnat[Ikä 7–12]*Ikärakenne[[#This Row],[7–12-vuotiaat]]</f>
        <v>818694.72</v>
      </c>
      <c r="M161" s="136" cm="1">
        <f t="array" ref="M161">Ikäryhmähinnat[Ikä 13–15]*Ikärakenne[[#This Row],[13–15-vuotiaat]]</f>
        <v>780202.8</v>
      </c>
      <c r="N161" s="136" cm="1">
        <f t="array" ref="N161">Ikäryhmähinnat[Ikä 16+]*Ikärakenne[[#This Row],[16 vuotta täyttäneet]]</f>
        <v>106989.03</v>
      </c>
      <c r="O161" s="136" cm="1">
        <f t="array" ref="O161">Ikäryhmähinnat[Ikä 18-64]*Ikärakenne[[#This Row],[18–64-vuotiaat]]</f>
        <v>78675.67</v>
      </c>
      <c r="P161" s="178">
        <f>SUM(Ikärakenne[[#This Row],[Ikä 0–5]:[Ikä 18-64]])</f>
        <v>2548885.27</v>
      </c>
    </row>
    <row r="162" spans="1:16" x14ac:dyDescent="0.25">
      <c r="A162" s="127">
        <v>505</v>
      </c>
      <c r="B162" s="124" t="s">
        <v>167</v>
      </c>
      <c r="C162" s="38">
        <f>SUM(Ikärakenne[[#This Row],[0–5-vuotiaat]:[16 vuotta täyttäneet]])</f>
        <v>20861</v>
      </c>
      <c r="D162" s="41">
        <v>1122</v>
      </c>
      <c r="E162" s="41">
        <v>207</v>
      </c>
      <c r="F162" s="41">
        <v>1555</v>
      </c>
      <c r="G162" s="41">
        <v>910</v>
      </c>
      <c r="H162" s="41">
        <v>17067</v>
      </c>
      <c r="I162" s="41">
        <v>11870</v>
      </c>
      <c r="J162" s="136" cm="1">
        <f t="array" ref="J162">Ikäryhmähinnat[Ikä 0–5]*Ikärakenne[[#This Row],[0–5-vuotiaat]]</f>
        <v>10497005.640000001</v>
      </c>
      <c r="K162" s="136" cm="1">
        <f t="array" ref="K162">Ikäryhmähinnat[Ikä 6]*Ikärakenne[[#This Row],[6 vuotiaat]]</f>
        <v>2059267.0499999998</v>
      </c>
      <c r="L162" s="136" cm="1">
        <f t="array" ref="L162">Ikäryhmähinnat[Ikä 7–12]*Ikärakenne[[#This Row],[7–12-vuotiaat]]</f>
        <v>13261148.85</v>
      </c>
      <c r="M162" s="136" cm="1">
        <f t="array" ref="M162">Ikäryhmähinnat[Ikä 13–15]*Ikärakenne[[#This Row],[13–15-vuotiaat]]</f>
        <v>13147862</v>
      </c>
      <c r="N162" s="136" cm="1">
        <f t="array" ref="N162">Ikäryhmähinnat[Ikä 16+]*Ikärakenne[[#This Row],[16 vuotta täyttäneet]]</f>
        <v>1249816.4100000001</v>
      </c>
      <c r="O162" s="136" cm="1">
        <f t="array" ref="O162">Ikäryhmähinnat[Ikä 18-64]*Ikärakenne[[#This Row],[18–64-vuotiaat]]</f>
        <v>1064857.7</v>
      </c>
      <c r="P162" s="178">
        <f>SUM(Ikärakenne[[#This Row],[Ikä 0–5]:[Ikä 18-64]])</f>
        <v>41279957.650000006</v>
      </c>
    </row>
    <row r="163" spans="1:16" x14ac:dyDescent="0.25">
      <c r="A163" s="127">
        <v>507</v>
      </c>
      <c r="B163" s="124" t="s">
        <v>168</v>
      </c>
      <c r="C163" s="38">
        <f>SUM(Ikärakenne[[#This Row],[0–5-vuotiaat]:[16 vuotta täyttäneet]])</f>
        <v>7034</v>
      </c>
      <c r="D163" s="41">
        <v>215</v>
      </c>
      <c r="E163" s="41">
        <v>47</v>
      </c>
      <c r="F163" s="41">
        <v>347</v>
      </c>
      <c r="G163" s="41">
        <v>178</v>
      </c>
      <c r="H163" s="41">
        <v>6247</v>
      </c>
      <c r="I163" s="41">
        <v>3262</v>
      </c>
      <c r="J163" s="136" cm="1">
        <f t="array" ref="J163">Ikäryhmähinnat[Ikä 0–5]*Ikärakenne[[#This Row],[0–5-vuotiaat]]</f>
        <v>2011458.3000000003</v>
      </c>
      <c r="K163" s="136" cm="1">
        <f t="array" ref="K163">Ikäryhmähinnat[Ikä 6]*Ikärakenne[[#This Row],[6 vuotiaat]]</f>
        <v>467563.05</v>
      </c>
      <c r="L163" s="136" cm="1">
        <f t="array" ref="L163">Ikäryhmähinnat[Ikä 7–12]*Ikärakenne[[#This Row],[7–12-vuotiaat]]</f>
        <v>2959240.29</v>
      </c>
      <c r="M163" s="136" cm="1">
        <f t="array" ref="M163">Ikäryhmähinnat[Ikä 13–15]*Ikärakenne[[#This Row],[13–15-vuotiaat]]</f>
        <v>2571779.6</v>
      </c>
      <c r="N163" s="136" cm="1">
        <f t="array" ref="N163">Ikäryhmähinnat[Ikä 16+]*Ikärakenne[[#This Row],[16 vuotta täyttäneet]]</f>
        <v>457467.81</v>
      </c>
      <c r="O163" s="136" cm="1">
        <f t="array" ref="O163">Ikäryhmähinnat[Ikä 18-64]*Ikärakenne[[#This Row],[18–64-vuotiaat]]</f>
        <v>292634.01999999996</v>
      </c>
      <c r="P163" s="178">
        <f>SUM(Ikärakenne[[#This Row],[Ikä 0–5]:[Ikä 18-64]])</f>
        <v>8760143.0700000003</v>
      </c>
    </row>
    <row r="164" spans="1:16" x14ac:dyDescent="0.25">
      <c r="A164" s="127">
        <v>508</v>
      </c>
      <c r="B164" s="124" t="s">
        <v>169</v>
      </c>
      <c r="C164" s="38">
        <f>SUM(Ikärakenne[[#This Row],[0–5-vuotiaat]:[16 vuotta täyttäneet]])</f>
        <v>9109</v>
      </c>
      <c r="D164" s="41">
        <v>296</v>
      </c>
      <c r="E164" s="41">
        <v>54</v>
      </c>
      <c r="F164" s="41">
        <v>425</v>
      </c>
      <c r="G164" s="41">
        <v>265</v>
      </c>
      <c r="H164" s="41">
        <v>8069</v>
      </c>
      <c r="I164" s="41">
        <v>4308</v>
      </c>
      <c r="J164" s="136" cm="1">
        <f t="array" ref="J164">Ikäryhmähinnat[Ikä 0–5]*Ikärakenne[[#This Row],[0–5-vuotiaat]]</f>
        <v>2769263.52</v>
      </c>
      <c r="K164" s="136" cm="1">
        <f t="array" ref="K164">Ikäryhmähinnat[Ikä 6]*Ikärakenne[[#This Row],[6 vuotiaat]]</f>
        <v>537200.1</v>
      </c>
      <c r="L164" s="136" cm="1">
        <f t="array" ref="L164">Ikäryhmähinnat[Ikä 7–12]*Ikärakenne[[#This Row],[7–12-vuotiaat]]</f>
        <v>3624429.75</v>
      </c>
      <c r="M164" s="136" cm="1">
        <f t="array" ref="M164">Ikäryhmähinnat[Ikä 13–15]*Ikärakenne[[#This Row],[13–15-vuotiaat]]</f>
        <v>3828773</v>
      </c>
      <c r="N164" s="136" cm="1">
        <f t="array" ref="N164">Ikäryhmähinnat[Ikä 16+]*Ikärakenne[[#This Row],[16 vuotta täyttäneet]]</f>
        <v>590892.87</v>
      </c>
      <c r="O164" s="136" cm="1">
        <f t="array" ref="O164">Ikäryhmähinnat[Ikä 18-64]*Ikärakenne[[#This Row],[18–64-vuotiaat]]</f>
        <v>386470.68</v>
      </c>
      <c r="P164" s="178">
        <f>SUM(Ikärakenne[[#This Row],[Ikä 0–5]:[Ikä 18-64]])</f>
        <v>11737029.92</v>
      </c>
    </row>
    <row r="165" spans="1:16" x14ac:dyDescent="0.25">
      <c r="A165" s="127">
        <v>529</v>
      </c>
      <c r="B165" s="124" t="s">
        <v>170</v>
      </c>
      <c r="C165" s="38">
        <f>SUM(Ikärakenne[[#This Row],[0–5-vuotiaat]:[16 vuotta täyttäneet]])</f>
        <v>20390</v>
      </c>
      <c r="D165" s="41">
        <v>1070</v>
      </c>
      <c r="E165" s="41">
        <v>165</v>
      </c>
      <c r="F165" s="41">
        <v>1223</v>
      </c>
      <c r="G165" s="41">
        <v>673</v>
      </c>
      <c r="H165" s="41">
        <v>17259</v>
      </c>
      <c r="I165" s="41">
        <v>10908</v>
      </c>
      <c r="J165" s="136" cm="1">
        <f t="array" ref="J165">Ikäryhmähinnat[Ikä 0–5]*Ikärakenne[[#This Row],[0–5-vuotiaat]]</f>
        <v>10010513.4</v>
      </c>
      <c r="K165" s="136" cm="1">
        <f t="array" ref="K165">Ikäryhmähinnat[Ikä 6]*Ikärakenne[[#This Row],[6 vuotiaat]]</f>
        <v>1641444.75</v>
      </c>
      <c r="L165" s="136" cm="1">
        <f t="array" ref="L165">Ikäryhmähinnat[Ikä 7–12]*Ikärakenne[[#This Row],[7–12-vuotiaat]]</f>
        <v>10429829.609999999</v>
      </c>
      <c r="M165" s="136" cm="1">
        <f t="array" ref="M165">Ikäryhmähinnat[Ikä 13–15]*Ikärakenne[[#This Row],[13–15-vuotiaat]]</f>
        <v>9723638.5999999996</v>
      </c>
      <c r="N165" s="136" cm="1">
        <f t="array" ref="N165">Ikäryhmähinnat[Ikä 16+]*Ikärakenne[[#This Row],[16 vuotta täyttäneet]]</f>
        <v>1263876.57</v>
      </c>
      <c r="O165" s="136" cm="1">
        <f t="array" ref="O165">Ikäryhmähinnat[Ikä 18-64]*Ikärakenne[[#This Row],[18–64-vuotiaat]]</f>
        <v>978556.67999999993</v>
      </c>
      <c r="P165" s="178">
        <f>SUM(Ikärakenne[[#This Row],[Ikä 0–5]:[Ikä 18-64]])</f>
        <v>34047859.609999999</v>
      </c>
    </row>
    <row r="166" spans="1:16" x14ac:dyDescent="0.25">
      <c r="A166" s="127">
        <v>531</v>
      </c>
      <c r="B166" s="124" t="s">
        <v>171</v>
      </c>
      <c r="C166" s="38">
        <f>SUM(Ikärakenne[[#This Row],[0–5-vuotiaat]:[16 vuotta täyttäneet]])</f>
        <v>4890</v>
      </c>
      <c r="D166" s="41">
        <v>188</v>
      </c>
      <c r="E166" s="41">
        <v>41</v>
      </c>
      <c r="F166" s="41">
        <v>265</v>
      </c>
      <c r="G166" s="41">
        <v>177</v>
      </c>
      <c r="H166" s="41">
        <v>4219</v>
      </c>
      <c r="I166" s="41">
        <v>2575</v>
      </c>
      <c r="J166" s="136" cm="1">
        <f t="array" ref="J166">Ikäryhmähinnat[Ikä 0–5]*Ikärakenne[[#This Row],[0–5-vuotiaat]]</f>
        <v>1758856.56</v>
      </c>
      <c r="K166" s="136" cm="1">
        <f t="array" ref="K166">Ikäryhmähinnat[Ikä 6]*Ikärakenne[[#This Row],[6 vuotiaat]]</f>
        <v>407874.14999999997</v>
      </c>
      <c r="L166" s="136" cm="1">
        <f t="array" ref="L166">Ikäryhmähinnat[Ikä 7–12]*Ikärakenne[[#This Row],[7–12-vuotiaat]]</f>
        <v>2259938.5499999998</v>
      </c>
      <c r="M166" s="136" cm="1">
        <f t="array" ref="M166">Ikäryhmähinnat[Ikä 13–15]*Ikärakenne[[#This Row],[13–15-vuotiaat]]</f>
        <v>2557331.4</v>
      </c>
      <c r="N166" s="136" cm="1">
        <f t="array" ref="N166">Ikäryhmähinnat[Ikä 16+]*Ikärakenne[[#This Row],[16 vuotta täyttäneet]]</f>
        <v>308957.37</v>
      </c>
      <c r="O166" s="136" cm="1">
        <f t="array" ref="O166">Ikäryhmähinnat[Ikä 18-64]*Ikärakenne[[#This Row],[18–64-vuotiaat]]</f>
        <v>231003.24999999997</v>
      </c>
      <c r="P166" s="178">
        <f>SUM(Ikärakenne[[#This Row],[Ikä 0–5]:[Ikä 18-64]])</f>
        <v>7523961.2800000003</v>
      </c>
    </row>
    <row r="167" spans="1:16" x14ac:dyDescent="0.25">
      <c r="A167" s="127">
        <v>535</v>
      </c>
      <c r="B167" s="124" t="s">
        <v>172</v>
      </c>
      <c r="C167" s="38">
        <f>SUM(Ikärakenne[[#This Row],[0–5-vuotiaat]:[16 vuotta täyttäneet]])</f>
        <v>10300</v>
      </c>
      <c r="D167" s="41">
        <v>654</v>
      </c>
      <c r="E167" s="41">
        <v>131</v>
      </c>
      <c r="F167" s="41">
        <v>923</v>
      </c>
      <c r="G167" s="41">
        <v>559</v>
      </c>
      <c r="H167" s="41">
        <v>8033</v>
      </c>
      <c r="I167" s="41">
        <v>5145</v>
      </c>
      <c r="J167" s="136" cm="1">
        <f t="array" ref="J167">Ikäryhmähinnat[Ikä 0–5]*Ikärakenne[[#This Row],[0–5-vuotiaat]]</f>
        <v>6118575.4800000004</v>
      </c>
      <c r="K167" s="136" cm="1">
        <f t="array" ref="K167">Ikäryhmähinnat[Ikä 6]*Ikärakenne[[#This Row],[6 vuotiaat]]</f>
        <v>1303207.6499999999</v>
      </c>
      <c r="L167" s="136" cm="1">
        <f t="array" ref="L167">Ikäryhmähinnat[Ikä 7–12]*Ikärakenne[[#This Row],[7–12-vuotiaat]]</f>
        <v>7871408.6099999994</v>
      </c>
      <c r="M167" s="136" cm="1">
        <f t="array" ref="M167">Ikäryhmähinnat[Ikä 13–15]*Ikärakenne[[#This Row],[13–15-vuotiaat]]</f>
        <v>8076543.8000000007</v>
      </c>
      <c r="N167" s="136" cm="1">
        <f t="array" ref="N167">Ikäryhmähinnat[Ikä 16+]*Ikärakenne[[#This Row],[16 vuotta täyttäneet]]</f>
        <v>588256.59000000008</v>
      </c>
      <c r="O167" s="136" cm="1">
        <f t="array" ref="O167">Ikäryhmähinnat[Ikä 18-64]*Ikärakenne[[#This Row],[18–64-vuotiaat]]</f>
        <v>461557.94999999995</v>
      </c>
      <c r="P167" s="178">
        <f>SUM(Ikärakenne[[#This Row],[Ikä 0–5]:[Ikä 18-64]])</f>
        <v>24419550.079999998</v>
      </c>
    </row>
    <row r="168" spans="1:16" x14ac:dyDescent="0.25">
      <c r="A168" s="127">
        <v>536</v>
      </c>
      <c r="B168" s="124" t="s">
        <v>173</v>
      </c>
      <c r="C168" s="38">
        <f>SUM(Ikärakenne[[#This Row],[0–5-vuotiaat]:[16 vuotta täyttäneet]])</f>
        <v>36571</v>
      </c>
      <c r="D168" s="41">
        <v>2058</v>
      </c>
      <c r="E168" s="41">
        <v>347</v>
      </c>
      <c r="F168" s="41">
        <v>2495</v>
      </c>
      <c r="G168" s="41">
        <v>1453</v>
      </c>
      <c r="H168" s="41">
        <v>30218</v>
      </c>
      <c r="I168" s="41">
        <v>21269</v>
      </c>
      <c r="J168" s="136" cm="1">
        <f t="array" ref="J168">Ikäryhmähinnat[Ikä 0–5]*Ikärakenne[[#This Row],[0–5-vuotiaat]]</f>
        <v>19253865.960000001</v>
      </c>
      <c r="K168" s="136" cm="1">
        <f t="array" ref="K168">Ikäryhmähinnat[Ikä 6]*Ikärakenne[[#This Row],[6 vuotiaat]]</f>
        <v>3452008.05</v>
      </c>
      <c r="L168" s="136" cm="1">
        <f t="array" ref="L168">Ikäryhmähinnat[Ikä 7–12]*Ikärakenne[[#This Row],[7–12-vuotiaat]]</f>
        <v>21277534.649999999</v>
      </c>
      <c r="M168" s="136" cm="1">
        <f t="array" ref="M168">Ikäryhmähinnat[Ikä 13–15]*Ikärakenne[[#This Row],[13–15-vuotiaat]]</f>
        <v>20993234.600000001</v>
      </c>
      <c r="N168" s="136" cm="1">
        <f t="array" ref="N168">Ikäryhmähinnat[Ikä 16+]*Ikärakenne[[#This Row],[16 vuotta täyttäneet]]</f>
        <v>2212864.14</v>
      </c>
      <c r="O168" s="136" cm="1">
        <f t="array" ref="O168">Ikäryhmähinnat[Ikä 18-64]*Ikärakenne[[#This Row],[18–64-vuotiaat]]</f>
        <v>1908041.9899999998</v>
      </c>
      <c r="P168" s="178">
        <f>SUM(Ikärakenne[[#This Row],[Ikä 0–5]:[Ikä 18-64]])</f>
        <v>69097549.389999986</v>
      </c>
    </row>
    <row r="169" spans="1:16" x14ac:dyDescent="0.25">
      <c r="A169" s="127">
        <v>538</v>
      </c>
      <c r="B169" s="124" t="s">
        <v>174</v>
      </c>
      <c r="C169" s="38">
        <f>SUM(Ikärakenne[[#This Row],[0–5-vuotiaat]:[16 vuotta täyttäneet]])</f>
        <v>4667</v>
      </c>
      <c r="D169" s="41">
        <v>269</v>
      </c>
      <c r="E169" s="41">
        <v>52</v>
      </c>
      <c r="F169" s="41">
        <v>347</v>
      </c>
      <c r="G169" s="41">
        <v>199</v>
      </c>
      <c r="H169" s="41">
        <v>3800</v>
      </c>
      <c r="I169" s="41">
        <v>2636</v>
      </c>
      <c r="J169" s="136" cm="1">
        <f t="array" ref="J169">Ikäryhmähinnat[Ikä 0–5]*Ikärakenne[[#This Row],[0–5-vuotiaat]]</f>
        <v>2516661.7800000003</v>
      </c>
      <c r="K169" s="136" cm="1">
        <f t="array" ref="K169">Ikäryhmähinnat[Ikä 6]*Ikärakenne[[#This Row],[6 vuotiaat]]</f>
        <v>517303.8</v>
      </c>
      <c r="L169" s="136" cm="1">
        <f t="array" ref="L169">Ikäryhmähinnat[Ikä 7–12]*Ikärakenne[[#This Row],[7–12-vuotiaat]]</f>
        <v>2959240.29</v>
      </c>
      <c r="M169" s="136" cm="1">
        <f t="array" ref="M169">Ikäryhmähinnat[Ikä 13–15]*Ikärakenne[[#This Row],[13–15-vuotiaat]]</f>
        <v>2875191.8000000003</v>
      </c>
      <c r="N169" s="136" cm="1">
        <f t="array" ref="N169">Ikäryhmähinnat[Ikä 16+]*Ikärakenne[[#This Row],[16 vuotta täyttäneet]]</f>
        <v>278274</v>
      </c>
      <c r="O169" s="136" cm="1">
        <f t="array" ref="O169">Ikäryhmähinnat[Ikä 18-64]*Ikärakenne[[#This Row],[18–64-vuotiaat]]</f>
        <v>236475.56</v>
      </c>
      <c r="P169" s="178">
        <f>SUM(Ikärakenne[[#This Row],[Ikä 0–5]:[Ikä 18-64]])</f>
        <v>9383147.2300000004</v>
      </c>
    </row>
    <row r="170" spans="1:16" x14ac:dyDescent="0.25">
      <c r="A170" s="127">
        <v>541</v>
      </c>
      <c r="B170" s="124" t="s">
        <v>175</v>
      </c>
      <c r="C170" s="38">
        <f>SUM(Ikärakenne[[#This Row],[0–5-vuotiaat]:[16 vuotta täyttäneet]])</f>
        <v>8760</v>
      </c>
      <c r="D170" s="41">
        <v>300</v>
      </c>
      <c r="E170" s="41">
        <v>45</v>
      </c>
      <c r="F170" s="41">
        <v>437</v>
      </c>
      <c r="G170" s="41">
        <v>253</v>
      </c>
      <c r="H170" s="41">
        <v>7725</v>
      </c>
      <c r="I170" s="41">
        <v>4112</v>
      </c>
      <c r="J170" s="136" cm="1">
        <f t="array" ref="J170">Ikäryhmähinnat[Ikä 0–5]*Ikärakenne[[#This Row],[0–5-vuotiaat]]</f>
        <v>2806686.0000000005</v>
      </c>
      <c r="K170" s="136" cm="1">
        <f t="array" ref="K170">Ikäryhmähinnat[Ikä 6]*Ikärakenne[[#This Row],[6 vuotiaat]]</f>
        <v>447666.75</v>
      </c>
      <c r="L170" s="136" cm="1">
        <f t="array" ref="L170">Ikäryhmähinnat[Ikä 7–12]*Ikärakenne[[#This Row],[7–12-vuotiaat]]</f>
        <v>3726766.59</v>
      </c>
      <c r="M170" s="136" cm="1">
        <f t="array" ref="M170">Ikäryhmähinnat[Ikä 13–15]*Ikärakenne[[#This Row],[13–15-vuotiaat]]</f>
        <v>3655394.6</v>
      </c>
      <c r="N170" s="136" cm="1">
        <f t="array" ref="N170">Ikäryhmähinnat[Ikä 16+]*Ikärakenne[[#This Row],[16 vuotta täyttäneet]]</f>
        <v>565701.75</v>
      </c>
      <c r="O170" s="136" cm="1">
        <f t="array" ref="O170">Ikäryhmähinnat[Ikä 18-64]*Ikärakenne[[#This Row],[18–64-vuotiaat]]</f>
        <v>368887.51999999996</v>
      </c>
      <c r="P170" s="178">
        <f>SUM(Ikärakenne[[#This Row],[Ikä 0–5]:[Ikä 18-64]])</f>
        <v>11571103.209999999</v>
      </c>
    </row>
    <row r="171" spans="1:16" x14ac:dyDescent="0.25">
      <c r="A171" s="127">
        <v>543</v>
      </c>
      <c r="B171" s="124" t="s">
        <v>176</v>
      </c>
      <c r="C171" s="38">
        <f>SUM(Ikärakenne[[#This Row],[0–5-vuotiaat]:[16 vuotta täyttäneet]])</f>
        <v>45333</v>
      </c>
      <c r="D171" s="41">
        <v>2882</v>
      </c>
      <c r="E171" s="41">
        <v>528</v>
      </c>
      <c r="F171" s="41">
        <v>3505</v>
      </c>
      <c r="G171" s="41">
        <v>1951</v>
      </c>
      <c r="H171" s="41">
        <v>36467</v>
      </c>
      <c r="I171" s="41">
        <v>26634</v>
      </c>
      <c r="J171" s="136" cm="1">
        <f t="array" ref="J171">Ikäryhmähinnat[Ikä 0–5]*Ikärakenne[[#This Row],[0–5-vuotiaat]]</f>
        <v>26962896.840000004</v>
      </c>
      <c r="K171" s="136" cm="1">
        <f t="array" ref="K171">Ikäryhmähinnat[Ikä 6]*Ikärakenne[[#This Row],[6 vuotiaat]]</f>
        <v>5252623.2</v>
      </c>
      <c r="L171" s="136" cm="1">
        <f t="array" ref="L171">Ikäryhmähinnat[Ikä 7–12]*Ikärakenne[[#This Row],[7–12-vuotiaat]]</f>
        <v>29890885.349999998</v>
      </c>
      <c r="M171" s="136" cm="1">
        <f t="array" ref="M171">Ikäryhmähinnat[Ikä 13–15]*Ikärakenne[[#This Row],[13–15-vuotiaat]]</f>
        <v>28188438.200000003</v>
      </c>
      <c r="N171" s="136" cm="1">
        <f t="array" ref="N171">Ikäryhmähinnat[Ikä 16+]*Ikärakenne[[#This Row],[16 vuotta täyttäneet]]</f>
        <v>2670478.41</v>
      </c>
      <c r="O171" s="136" cm="1">
        <f t="array" ref="O171">Ikäryhmähinnat[Ikä 18-64]*Ikärakenne[[#This Row],[18–64-vuotiaat]]</f>
        <v>2389336.1399999997</v>
      </c>
      <c r="P171" s="178">
        <f>SUM(Ikärakenne[[#This Row],[Ikä 0–5]:[Ikä 18-64]])</f>
        <v>95354658.140000001</v>
      </c>
    </row>
    <row r="172" spans="1:16" x14ac:dyDescent="0.25">
      <c r="A172" s="127">
        <v>545</v>
      </c>
      <c r="B172" s="124" t="s">
        <v>177</v>
      </c>
      <c r="C172" s="38">
        <f>SUM(Ikärakenne[[#This Row],[0–5-vuotiaat]:[16 vuotta täyttäneet]])</f>
        <v>9538</v>
      </c>
      <c r="D172" s="41">
        <v>480</v>
      </c>
      <c r="E172" s="41">
        <v>91</v>
      </c>
      <c r="F172" s="41">
        <v>679</v>
      </c>
      <c r="G172" s="41">
        <v>346</v>
      </c>
      <c r="H172" s="41">
        <v>7942</v>
      </c>
      <c r="I172" s="41">
        <v>5057</v>
      </c>
      <c r="J172" s="136" cm="1">
        <f t="array" ref="J172">Ikäryhmähinnat[Ikä 0–5]*Ikärakenne[[#This Row],[0–5-vuotiaat]]</f>
        <v>4490697.6000000006</v>
      </c>
      <c r="K172" s="136" cm="1">
        <f t="array" ref="K172">Ikäryhmähinnat[Ikä 6]*Ikärakenne[[#This Row],[6 vuotiaat]]</f>
        <v>905281.65</v>
      </c>
      <c r="L172" s="136" cm="1">
        <f t="array" ref="L172">Ikäryhmähinnat[Ikä 7–12]*Ikärakenne[[#This Row],[7–12-vuotiaat]]</f>
        <v>5790559.5300000003</v>
      </c>
      <c r="M172" s="136" cm="1">
        <f t="array" ref="M172">Ikäryhmähinnat[Ikä 13–15]*Ikärakenne[[#This Row],[13–15-vuotiaat]]</f>
        <v>4999077.2</v>
      </c>
      <c r="N172" s="136" cm="1">
        <f t="array" ref="N172">Ikäryhmähinnat[Ikä 16+]*Ikärakenne[[#This Row],[16 vuotta täyttäneet]]</f>
        <v>581592.66</v>
      </c>
      <c r="O172" s="136" cm="1">
        <f t="array" ref="O172">Ikäryhmähinnat[Ikä 18-64]*Ikärakenne[[#This Row],[18–64-vuotiaat]]</f>
        <v>453663.47</v>
      </c>
      <c r="P172" s="178">
        <f>SUM(Ikärakenne[[#This Row],[Ikä 0–5]:[Ikä 18-64]])</f>
        <v>17220872.109999999</v>
      </c>
    </row>
    <row r="173" spans="1:16" x14ac:dyDescent="0.25">
      <c r="A173" s="127">
        <v>560</v>
      </c>
      <c r="B173" s="124" t="s">
        <v>178</v>
      </c>
      <c r="C173" s="38">
        <f>SUM(Ikärakenne[[#This Row],[0–5-vuotiaat]:[16 vuotta täyttäneet]])</f>
        <v>15575</v>
      </c>
      <c r="D173" s="41">
        <v>735</v>
      </c>
      <c r="E173" s="41">
        <v>140</v>
      </c>
      <c r="F173" s="41">
        <v>1055</v>
      </c>
      <c r="G173" s="41">
        <v>608</v>
      </c>
      <c r="H173" s="41">
        <v>13037</v>
      </c>
      <c r="I173" s="41">
        <v>8313</v>
      </c>
      <c r="J173" s="136" cm="1">
        <f t="array" ref="J173">Ikäryhmähinnat[Ikä 0–5]*Ikärakenne[[#This Row],[0–5-vuotiaat]]</f>
        <v>6876380.7000000002</v>
      </c>
      <c r="K173" s="136" cm="1">
        <f t="array" ref="K173">Ikäryhmähinnat[Ikä 6]*Ikärakenne[[#This Row],[6 vuotiaat]]</f>
        <v>1392741</v>
      </c>
      <c r="L173" s="136" cm="1">
        <f t="array" ref="L173">Ikäryhmähinnat[Ikä 7–12]*Ikärakenne[[#This Row],[7–12-vuotiaat]]</f>
        <v>8997113.8499999996</v>
      </c>
      <c r="M173" s="136" cm="1">
        <f t="array" ref="M173">Ikäryhmähinnat[Ikä 13–15]*Ikärakenne[[#This Row],[13–15-vuotiaat]]</f>
        <v>8784505.5999999996</v>
      </c>
      <c r="N173" s="136" cm="1">
        <f t="array" ref="N173">Ikäryhmähinnat[Ikä 16+]*Ikärakenne[[#This Row],[16 vuotta täyttäneet]]</f>
        <v>954699.51</v>
      </c>
      <c r="O173" s="136" cm="1">
        <f t="array" ref="O173">Ikäryhmähinnat[Ikä 18-64]*Ikärakenne[[#This Row],[18–64-vuotiaat]]</f>
        <v>745759.23</v>
      </c>
      <c r="P173" s="178">
        <f>SUM(Ikärakenne[[#This Row],[Ikä 0–5]:[Ikä 18-64]])</f>
        <v>27751199.890000001</v>
      </c>
    </row>
    <row r="174" spans="1:16" x14ac:dyDescent="0.25">
      <c r="A174" s="127">
        <v>561</v>
      </c>
      <c r="B174" s="124" t="s">
        <v>179</v>
      </c>
      <c r="C174" s="38">
        <f>SUM(Ikärakenne[[#This Row],[0–5-vuotiaat]:[16 vuotta täyttäneet]])</f>
        <v>1264</v>
      </c>
      <c r="D174" s="41">
        <v>66</v>
      </c>
      <c r="E174" s="41">
        <v>9</v>
      </c>
      <c r="F174" s="41">
        <v>79</v>
      </c>
      <c r="G174" s="41">
        <v>51</v>
      </c>
      <c r="H174" s="41">
        <v>1059</v>
      </c>
      <c r="I174" s="41">
        <v>662</v>
      </c>
      <c r="J174" s="136" cm="1">
        <f t="array" ref="J174">Ikäryhmähinnat[Ikä 0–5]*Ikärakenne[[#This Row],[0–5-vuotiaat]]</f>
        <v>617470.92000000004</v>
      </c>
      <c r="K174" s="136" cm="1">
        <f t="array" ref="K174">Ikäryhmähinnat[Ikä 6]*Ikärakenne[[#This Row],[6 vuotiaat]]</f>
        <v>89533.349999999991</v>
      </c>
      <c r="L174" s="136" cm="1">
        <f t="array" ref="L174">Ikäryhmähinnat[Ikä 7–12]*Ikärakenne[[#This Row],[7–12-vuotiaat]]</f>
        <v>673717.53</v>
      </c>
      <c r="M174" s="136" cm="1">
        <f t="array" ref="M174">Ikäryhmähinnat[Ikä 13–15]*Ikärakenne[[#This Row],[13–15-vuotiaat]]</f>
        <v>736858.20000000007</v>
      </c>
      <c r="N174" s="136" cm="1">
        <f t="array" ref="N174">Ikäryhmähinnat[Ikä 16+]*Ikärakenne[[#This Row],[16 vuotta täyttäneet]]</f>
        <v>77550.570000000007</v>
      </c>
      <c r="O174" s="136" cm="1">
        <f t="array" ref="O174">Ikäryhmähinnat[Ikä 18-64]*Ikärakenne[[#This Row],[18–64-vuotiaat]]</f>
        <v>59388.02</v>
      </c>
      <c r="P174" s="178">
        <f>SUM(Ikärakenne[[#This Row],[Ikä 0–5]:[Ikä 18-64]])</f>
        <v>2254518.59</v>
      </c>
    </row>
    <row r="175" spans="1:16" x14ac:dyDescent="0.25">
      <c r="A175" s="127">
        <v>562</v>
      </c>
      <c r="B175" s="124" t="s">
        <v>180</v>
      </c>
      <c r="C175" s="38">
        <f>SUM(Ikärakenne[[#This Row],[0–5-vuotiaat]:[16 vuotta täyttäneet]])</f>
        <v>8858</v>
      </c>
      <c r="D175" s="41">
        <v>398</v>
      </c>
      <c r="E175" s="41">
        <v>66</v>
      </c>
      <c r="F175" s="41">
        <v>522</v>
      </c>
      <c r="G175" s="41">
        <v>285</v>
      </c>
      <c r="H175" s="41">
        <v>7587</v>
      </c>
      <c r="I175" s="41">
        <v>4511</v>
      </c>
      <c r="J175" s="136" cm="1">
        <f t="array" ref="J175">Ikäryhmähinnat[Ikä 0–5]*Ikärakenne[[#This Row],[0–5-vuotiaat]]</f>
        <v>3723536.7600000002</v>
      </c>
      <c r="K175" s="136" cm="1">
        <f t="array" ref="K175">Ikäryhmähinnat[Ikä 6]*Ikärakenne[[#This Row],[6 vuotiaat]]</f>
        <v>656577.9</v>
      </c>
      <c r="L175" s="136" cm="1">
        <f t="array" ref="L175">Ikäryhmähinnat[Ikä 7–12]*Ikärakenne[[#This Row],[7–12-vuotiaat]]</f>
        <v>4451652.54</v>
      </c>
      <c r="M175" s="136" cm="1">
        <f t="array" ref="M175">Ikäryhmähinnat[Ikä 13–15]*Ikärakenne[[#This Row],[13–15-vuotiaat]]</f>
        <v>4117737</v>
      </c>
      <c r="N175" s="136" cm="1">
        <f t="array" ref="N175">Ikäryhmähinnat[Ikä 16+]*Ikärakenne[[#This Row],[16 vuotta täyttäneet]]</f>
        <v>555596.01</v>
      </c>
      <c r="O175" s="136" cm="1">
        <f t="array" ref="O175">Ikäryhmähinnat[Ikä 18-64]*Ikärakenne[[#This Row],[18–64-vuotiaat]]</f>
        <v>404681.81</v>
      </c>
      <c r="P175" s="178">
        <f>SUM(Ikärakenne[[#This Row],[Ikä 0–5]:[Ikä 18-64]])</f>
        <v>13909782.02</v>
      </c>
    </row>
    <row r="176" spans="1:16" x14ac:dyDescent="0.25">
      <c r="A176" s="127">
        <v>563</v>
      </c>
      <c r="B176" s="124" t="s">
        <v>181</v>
      </c>
      <c r="C176" s="38">
        <f>SUM(Ikärakenne[[#This Row],[0–5-vuotiaat]:[16 vuotta täyttäneet]])</f>
        <v>6832</v>
      </c>
      <c r="D176" s="41">
        <v>343</v>
      </c>
      <c r="E176" s="41">
        <v>52</v>
      </c>
      <c r="F176" s="41">
        <v>465</v>
      </c>
      <c r="G176" s="41">
        <v>282</v>
      </c>
      <c r="H176" s="41">
        <v>5690</v>
      </c>
      <c r="I176" s="41">
        <v>3381</v>
      </c>
      <c r="J176" s="136" cm="1">
        <f t="array" ref="J176">Ikäryhmähinnat[Ikä 0–5]*Ikärakenne[[#This Row],[0–5-vuotiaat]]</f>
        <v>3208977.66</v>
      </c>
      <c r="K176" s="136" cm="1">
        <f t="array" ref="K176">Ikäryhmähinnat[Ikä 6]*Ikärakenne[[#This Row],[6 vuotiaat]]</f>
        <v>517303.8</v>
      </c>
      <c r="L176" s="136" cm="1">
        <f t="array" ref="L176">Ikäryhmähinnat[Ikä 7–12]*Ikärakenne[[#This Row],[7–12-vuotiaat]]</f>
        <v>3965552.55</v>
      </c>
      <c r="M176" s="136" cm="1">
        <f t="array" ref="M176">Ikäryhmähinnat[Ikä 13–15]*Ikärakenne[[#This Row],[13–15-vuotiaat]]</f>
        <v>4074392.4000000004</v>
      </c>
      <c r="N176" s="136" cm="1">
        <f t="array" ref="N176">Ikäryhmähinnat[Ikä 16+]*Ikärakenne[[#This Row],[16 vuotta täyttäneet]]</f>
        <v>416678.7</v>
      </c>
      <c r="O176" s="136" cm="1">
        <f t="array" ref="O176">Ikäryhmähinnat[Ikä 18-64]*Ikärakenne[[#This Row],[18–64-vuotiaat]]</f>
        <v>303309.50999999995</v>
      </c>
      <c r="P176" s="178">
        <f>SUM(Ikärakenne[[#This Row],[Ikä 0–5]:[Ikä 18-64]])</f>
        <v>12486214.619999999</v>
      </c>
    </row>
    <row r="177" spans="1:16" x14ac:dyDescent="0.25">
      <c r="A177" s="127">
        <v>564</v>
      </c>
      <c r="B177" s="124" t="s">
        <v>182</v>
      </c>
      <c r="C177" s="38">
        <f>SUM(Ikärakenne[[#This Row],[0–5-vuotiaat]:[16 vuotta täyttäneet]])</f>
        <v>217469</v>
      </c>
      <c r="D177" s="41">
        <v>11862</v>
      </c>
      <c r="E177" s="41">
        <v>1943</v>
      </c>
      <c r="F177" s="41">
        <v>13842</v>
      </c>
      <c r="G177" s="41">
        <v>8110</v>
      </c>
      <c r="H177" s="41">
        <v>181712</v>
      </c>
      <c r="I177" s="41">
        <v>137091</v>
      </c>
      <c r="J177" s="136" cm="1">
        <f t="array" ref="J177">Ikäryhmähinnat[Ikä 0–5]*Ikärakenne[[#This Row],[0–5-vuotiaat]]</f>
        <v>110976364.44000001</v>
      </c>
      <c r="K177" s="136" cm="1">
        <f t="array" ref="K177">Ikäryhmähinnat[Ikä 6]*Ikärakenne[[#This Row],[6 vuotiaat]]</f>
        <v>19329255.449999999</v>
      </c>
      <c r="L177" s="136" cm="1">
        <f t="array" ref="L177">Ikäryhmähinnat[Ikä 7–12]*Ikärakenne[[#This Row],[7–12-vuotiaat]]</f>
        <v>118045544.94</v>
      </c>
      <c r="M177" s="136" cm="1">
        <f t="array" ref="M177">Ikäryhmähinnat[Ikä 13–15]*Ikärakenne[[#This Row],[13–15-vuotiaat]]</f>
        <v>117174902</v>
      </c>
      <c r="N177" s="136" cm="1">
        <f t="array" ref="N177">Ikäryhmähinnat[Ikä 16+]*Ikärakenne[[#This Row],[16 vuotta täyttäneet]]</f>
        <v>13306769.760000002</v>
      </c>
      <c r="O177" s="136" cm="1">
        <f t="array" ref="O177">Ikäryhmähinnat[Ikä 18-64]*Ikärakenne[[#This Row],[18–64-vuotiaat]]</f>
        <v>12298433.609999999</v>
      </c>
      <c r="P177" s="178">
        <f>SUM(Ikärakenne[[#This Row],[Ikä 0–5]:[Ikä 18-64]])</f>
        <v>391131270.20000005</v>
      </c>
    </row>
    <row r="178" spans="1:16" x14ac:dyDescent="0.25">
      <c r="A178" s="127">
        <v>576</v>
      </c>
      <c r="B178" s="124" t="s">
        <v>183</v>
      </c>
      <c r="C178" s="38">
        <f>SUM(Ikärakenne[[#This Row],[0–5-vuotiaat]:[16 vuotta täyttäneet]])</f>
        <v>2656</v>
      </c>
      <c r="D178" s="41">
        <v>79</v>
      </c>
      <c r="E178" s="41">
        <v>13</v>
      </c>
      <c r="F178" s="41">
        <v>91</v>
      </c>
      <c r="G178" s="41">
        <v>65</v>
      </c>
      <c r="H178" s="41">
        <v>2408</v>
      </c>
      <c r="I178" s="41">
        <v>1172</v>
      </c>
      <c r="J178" s="136" cm="1">
        <f t="array" ref="J178">Ikäryhmähinnat[Ikä 0–5]*Ikärakenne[[#This Row],[0–5-vuotiaat]]</f>
        <v>739093.9800000001</v>
      </c>
      <c r="K178" s="136" cm="1">
        <f t="array" ref="K178">Ikäryhmähinnat[Ikä 6]*Ikärakenne[[#This Row],[6 vuotiaat]]</f>
        <v>129325.95</v>
      </c>
      <c r="L178" s="136" cm="1">
        <f t="array" ref="L178">Ikäryhmähinnat[Ikä 7–12]*Ikärakenne[[#This Row],[7–12-vuotiaat]]</f>
        <v>776054.37</v>
      </c>
      <c r="M178" s="136" cm="1">
        <f t="array" ref="M178">Ikäryhmähinnat[Ikä 13–15]*Ikärakenne[[#This Row],[13–15-vuotiaat]]</f>
        <v>939133</v>
      </c>
      <c r="N178" s="136" cm="1">
        <f t="array" ref="N178">Ikäryhmähinnat[Ikä 16+]*Ikärakenne[[#This Row],[16 vuotta täyttäneet]]</f>
        <v>176337.84</v>
      </c>
      <c r="O178" s="136" cm="1">
        <f t="array" ref="O178">Ikäryhmähinnat[Ikä 18-64]*Ikärakenne[[#This Row],[18–64-vuotiaat]]</f>
        <v>105140.12</v>
      </c>
      <c r="P178" s="178">
        <f>SUM(Ikärakenne[[#This Row],[Ikä 0–5]:[Ikä 18-64]])</f>
        <v>2865085.26</v>
      </c>
    </row>
    <row r="179" spans="1:16" x14ac:dyDescent="0.25">
      <c r="A179" s="127">
        <v>577</v>
      </c>
      <c r="B179" s="124" t="s">
        <v>184</v>
      </c>
      <c r="C179" s="38">
        <f>SUM(Ikärakenne[[#This Row],[0–5-vuotiaat]:[16 vuotta täyttäneet]])</f>
        <v>11284</v>
      </c>
      <c r="D179" s="41">
        <v>670</v>
      </c>
      <c r="E179" s="41">
        <v>113</v>
      </c>
      <c r="F179" s="41">
        <v>895</v>
      </c>
      <c r="G179" s="41">
        <v>469</v>
      </c>
      <c r="H179" s="41">
        <v>9137</v>
      </c>
      <c r="I179" s="41">
        <v>6178</v>
      </c>
      <c r="J179" s="136" cm="1">
        <f t="array" ref="J179">Ikäryhmähinnat[Ikä 0–5]*Ikärakenne[[#This Row],[0–5-vuotiaat]]</f>
        <v>6268265.4000000004</v>
      </c>
      <c r="K179" s="136" cm="1">
        <f t="array" ref="K179">Ikäryhmähinnat[Ikä 6]*Ikärakenne[[#This Row],[6 vuotiaat]]</f>
        <v>1124140.95</v>
      </c>
      <c r="L179" s="136" cm="1">
        <f t="array" ref="L179">Ikäryhmähinnat[Ikä 7–12]*Ikärakenne[[#This Row],[7–12-vuotiaat]]</f>
        <v>7632622.6499999994</v>
      </c>
      <c r="M179" s="136" cm="1">
        <f t="array" ref="M179">Ikäryhmähinnat[Ikä 13–15]*Ikärakenne[[#This Row],[13–15-vuotiaat]]</f>
        <v>6776205.8000000007</v>
      </c>
      <c r="N179" s="136" cm="1">
        <f t="array" ref="N179">Ikäryhmähinnat[Ikä 16+]*Ikärakenne[[#This Row],[16 vuotta täyttäneet]]</f>
        <v>669102.51</v>
      </c>
      <c r="O179" s="136" cm="1">
        <f t="array" ref="O179">Ikäryhmähinnat[Ikä 18-64]*Ikärakenne[[#This Row],[18–64-vuotiaat]]</f>
        <v>554228.38</v>
      </c>
      <c r="P179" s="178">
        <f>SUM(Ikärakenne[[#This Row],[Ikä 0–5]:[Ikä 18-64]])</f>
        <v>23024565.690000001</v>
      </c>
    </row>
    <row r="180" spans="1:16" x14ac:dyDescent="0.25">
      <c r="A180" s="127">
        <v>578</v>
      </c>
      <c r="B180" s="124" t="s">
        <v>185</v>
      </c>
      <c r="C180" s="38">
        <f>SUM(Ikärakenne[[#This Row],[0–5-vuotiaat]:[16 vuotta täyttäneet]])</f>
        <v>2941</v>
      </c>
      <c r="D180" s="41">
        <v>81</v>
      </c>
      <c r="E180" s="41">
        <v>19</v>
      </c>
      <c r="F180" s="41">
        <v>150</v>
      </c>
      <c r="G180" s="41">
        <v>103</v>
      </c>
      <c r="H180" s="41">
        <v>2588</v>
      </c>
      <c r="I180" s="41">
        <v>1411</v>
      </c>
      <c r="J180" s="136" cm="1">
        <f t="array" ref="J180">Ikäryhmähinnat[Ikä 0–5]*Ikärakenne[[#This Row],[0–5-vuotiaat]]</f>
        <v>757805.22000000009</v>
      </c>
      <c r="K180" s="136" cm="1">
        <f t="array" ref="K180">Ikäryhmähinnat[Ikä 6]*Ikärakenne[[#This Row],[6 vuotiaat]]</f>
        <v>189014.85</v>
      </c>
      <c r="L180" s="136" cm="1">
        <f t="array" ref="L180">Ikäryhmähinnat[Ikä 7–12]*Ikärakenne[[#This Row],[7–12-vuotiaat]]</f>
        <v>1279210.5</v>
      </c>
      <c r="M180" s="136" cm="1">
        <f t="array" ref="M180">Ikäryhmähinnat[Ikä 13–15]*Ikärakenne[[#This Row],[13–15-vuotiaat]]</f>
        <v>1488164.6</v>
      </c>
      <c r="N180" s="136" cm="1">
        <f t="array" ref="N180">Ikäryhmähinnat[Ikä 16+]*Ikärakenne[[#This Row],[16 vuotta täyttäneet]]</f>
        <v>189519.24000000002</v>
      </c>
      <c r="O180" s="136" cm="1">
        <f t="array" ref="O180">Ikäryhmähinnat[Ikä 18-64]*Ikärakenne[[#This Row],[18–64-vuotiaat]]</f>
        <v>126580.81</v>
      </c>
      <c r="P180" s="178">
        <f>SUM(Ikärakenne[[#This Row],[Ikä 0–5]:[Ikä 18-64]])</f>
        <v>4030295.2200000007</v>
      </c>
    </row>
    <row r="181" spans="1:16" x14ac:dyDescent="0.25">
      <c r="A181" s="127">
        <v>580</v>
      </c>
      <c r="B181" s="124" t="s">
        <v>186</v>
      </c>
      <c r="C181" s="38">
        <f>SUM(Ikärakenne[[#This Row],[0–5-vuotiaat]:[16 vuotta täyttäneet]])</f>
        <v>4235</v>
      </c>
      <c r="D181" s="41">
        <v>104</v>
      </c>
      <c r="E181" s="41">
        <v>20</v>
      </c>
      <c r="F181" s="41">
        <v>191</v>
      </c>
      <c r="G181" s="41">
        <v>114</v>
      </c>
      <c r="H181" s="41">
        <v>3806</v>
      </c>
      <c r="I181" s="41">
        <v>1858</v>
      </c>
      <c r="J181" s="136" cm="1">
        <f t="array" ref="J181">Ikäryhmähinnat[Ikä 0–5]*Ikärakenne[[#This Row],[0–5-vuotiaat]]</f>
        <v>972984.4800000001</v>
      </c>
      <c r="K181" s="136" cm="1">
        <f t="array" ref="K181">Ikäryhmähinnat[Ikä 6]*Ikärakenne[[#This Row],[6 vuotiaat]]</f>
        <v>198963</v>
      </c>
      <c r="L181" s="136" cm="1">
        <f t="array" ref="L181">Ikäryhmähinnat[Ikä 7–12]*Ikärakenne[[#This Row],[7–12-vuotiaat]]</f>
        <v>1628861.3699999999</v>
      </c>
      <c r="M181" s="136" cm="1">
        <f t="array" ref="M181">Ikäryhmähinnat[Ikä 13–15]*Ikärakenne[[#This Row],[13–15-vuotiaat]]</f>
        <v>1647094.8</v>
      </c>
      <c r="N181" s="136" cm="1">
        <f t="array" ref="N181">Ikäryhmähinnat[Ikä 16+]*Ikärakenne[[#This Row],[16 vuotta täyttäneet]]</f>
        <v>278713.38</v>
      </c>
      <c r="O181" s="136" cm="1">
        <f t="array" ref="O181">Ikäryhmähinnat[Ikä 18-64]*Ikärakenne[[#This Row],[18–64-vuotiaat]]</f>
        <v>166681.18</v>
      </c>
      <c r="P181" s="178">
        <f>SUM(Ikärakenne[[#This Row],[Ikä 0–5]:[Ikä 18-64]])</f>
        <v>4893298.209999999</v>
      </c>
    </row>
    <row r="182" spans="1:16" x14ac:dyDescent="0.25">
      <c r="A182" s="127">
        <v>581</v>
      </c>
      <c r="B182" s="124" t="s">
        <v>187</v>
      </c>
      <c r="C182" s="38">
        <f>SUM(Ikärakenne[[#This Row],[0–5-vuotiaat]:[16 vuotta täyttäneet]])</f>
        <v>6011</v>
      </c>
      <c r="D182" s="41">
        <v>257</v>
      </c>
      <c r="E182" s="41">
        <v>44</v>
      </c>
      <c r="F182" s="41">
        <v>333</v>
      </c>
      <c r="G182" s="41">
        <v>175</v>
      </c>
      <c r="H182" s="41">
        <v>5202</v>
      </c>
      <c r="I182" s="41">
        <v>2899</v>
      </c>
      <c r="J182" s="136" cm="1">
        <f t="array" ref="J182">Ikäryhmähinnat[Ikä 0–5]*Ikärakenne[[#This Row],[0–5-vuotiaat]]</f>
        <v>2404394.3400000003</v>
      </c>
      <c r="K182" s="136" cm="1">
        <f t="array" ref="K182">Ikäryhmähinnat[Ikä 6]*Ikärakenne[[#This Row],[6 vuotiaat]]</f>
        <v>437718.6</v>
      </c>
      <c r="L182" s="136" cm="1">
        <f t="array" ref="L182">Ikäryhmähinnat[Ikä 7–12]*Ikärakenne[[#This Row],[7–12-vuotiaat]]</f>
        <v>2839847.31</v>
      </c>
      <c r="M182" s="136" cm="1">
        <f t="array" ref="M182">Ikäryhmähinnat[Ikä 13–15]*Ikärakenne[[#This Row],[13–15-vuotiaat]]</f>
        <v>2528435</v>
      </c>
      <c r="N182" s="136" cm="1">
        <f t="array" ref="N182">Ikäryhmähinnat[Ikä 16+]*Ikärakenne[[#This Row],[16 vuotta täyttäneet]]</f>
        <v>380942.46</v>
      </c>
      <c r="O182" s="136" cm="1">
        <f t="array" ref="O182">Ikäryhmähinnat[Ikä 18-64]*Ikärakenne[[#This Row],[18–64-vuotiaat]]</f>
        <v>260069.28999999998</v>
      </c>
      <c r="P182" s="178">
        <f>SUM(Ikärakenne[[#This Row],[Ikä 0–5]:[Ikä 18-64]])</f>
        <v>8851407</v>
      </c>
    </row>
    <row r="183" spans="1:16" x14ac:dyDescent="0.25">
      <c r="A183" s="127">
        <v>583</v>
      </c>
      <c r="B183" s="124" t="s">
        <v>188</v>
      </c>
      <c r="C183" s="38">
        <f>SUM(Ikärakenne[[#This Row],[0–5-vuotiaat]:[16 vuotta täyttäneet]])</f>
        <v>932</v>
      </c>
      <c r="D183" s="41">
        <v>29</v>
      </c>
      <c r="E183" s="41">
        <v>5</v>
      </c>
      <c r="F183" s="41">
        <v>47</v>
      </c>
      <c r="G183" s="41">
        <v>13</v>
      </c>
      <c r="H183" s="41">
        <v>838</v>
      </c>
      <c r="I183" s="41">
        <v>465</v>
      </c>
      <c r="J183" s="136" cm="1">
        <f t="array" ref="J183">Ikäryhmähinnat[Ikä 0–5]*Ikärakenne[[#This Row],[0–5-vuotiaat]]</f>
        <v>271312.98000000004</v>
      </c>
      <c r="K183" s="136" cm="1">
        <f t="array" ref="K183">Ikäryhmähinnat[Ikä 6]*Ikärakenne[[#This Row],[6 vuotiaat]]</f>
        <v>49740.75</v>
      </c>
      <c r="L183" s="136" cm="1">
        <f t="array" ref="L183">Ikäryhmähinnat[Ikä 7–12]*Ikärakenne[[#This Row],[7–12-vuotiaat]]</f>
        <v>400819.29</v>
      </c>
      <c r="M183" s="136" cm="1">
        <f t="array" ref="M183">Ikäryhmähinnat[Ikä 13–15]*Ikärakenne[[#This Row],[13–15-vuotiaat]]</f>
        <v>187826.6</v>
      </c>
      <c r="N183" s="136" cm="1">
        <f t="array" ref="N183">Ikäryhmähinnat[Ikä 16+]*Ikärakenne[[#This Row],[16 vuotta täyttäneet]]</f>
        <v>61366.740000000005</v>
      </c>
      <c r="O183" s="136" cm="1">
        <f t="array" ref="O183">Ikäryhmähinnat[Ikä 18-64]*Ikärakenne[[#This Row],[18–64-vuotiaat]]</f>
        <v>41715.149999999994</v>
      </c>
      <c r="P183" s="178">
        <f>SUM(Ikärakenne[[#This Row],[Ikä 0–5]:[Ikä 18-64]])</f>
        <v>1012781.51</v>
      </c>
    </row>
    <row r="184" spans="1:16" x14ac:dyDescent="0.25">
      <c r="A184" s="127">
        <v>584</v>
      </c>
      <c r="B184" s="124" t="s">
        <v>189</v>
      </c>
      <c r="C184" s="38">
        <f>SUM(Ikärakenne[[#This Row],[0–5-vuotiaat]:[16 vuotta täyttäneet]])</f>
        <v>2547</v>
      </c>
      <c r="D184" s="41">
        <v>175</v>
      </c>
      <c r="E184" s="41">
        <v>33</v>
      </c>
      <c r="F184" s="41">
        <v>264</v>
      </c>
      <c r="G184" s="41">
        <v>153</v>
      </c>
      <c r="H184" s="41">
        <v>1922</v>
      </c>
      <c r="I184" s="41">
        <v>1151</v>
      </c>
      <c r="J184" s="136" cm="1">
        <f t="array" ref="J184">Ikäryhmähinnat[Ikä 0–5]*Ikärakenne[[#This Row],[0–5-vuotiaat]]</f>
        <v>1637233.5000000002</v>
      </c>
      <c r="K184" s="136" cm="1">
        <f t="array" ref="K184">Ikäryhmähinnat[Ikä 6]*Ikärakenne[[#This Row],[6 vuotiaat]]</f>
        <v>328288.95</v>
      </c>
      <c r="L184" s="136" cm="1">
        <f t="array" ref="L184">Ikäryhmähinnat[Ikä 7–12]*Ikärakenne[[#This Row],[7–12-vuotiaat]]</f>
        <v>2251410.48</v>
      </c>
      <c r="M184" s="136" cm="1">
        <f t="array" ref="M184">Ikäryhmähinnat[Ikä 13–15]*Ikärakenne[[#This Row],[13–15-vuotiaat]]</f>
        <v>2210574.6</v>
      </c>
      <c r="N184" s="136" cm="1">
        <f t="array" ref="N184">Ikäryhmähinnat[Ikä 16+]*Ikärakenne[[#This Row],[16 vuotta täyttäneet]]</f>
        <v>140748.06</v>
      </c>
      <c r="O184" s="136" cm="1">
        <f t="array" ref="O184">Ikäryhmähinnat[Ikä 18-64]*Ikärakenne[[#This Row],[18–64-vuotiaat]]</f>
        <v>103256.20999999999</v>
      </c>
      <c r="P184" s="178">
        <f>SUM(Ikärakenne[[#This Row],[Ikä 0–5]:[Ikä 18-64]])</f>
        <v>6671511.7999999989</v>
      </c>
    </row>
    <row r="185" spans="1:16" x14ac:dyDescent="0.25">
      <c r="A185" s="127">
        <v>592</v>
      </c>
      <c r="B185" s="124" t="s">
        <v>190</v>
      </c>
      <c r="C185" s="38">
        <f>SUM(Ikärakenne[[#This Row],[0–5-vuotiaat]:[16 vuotta täyttäneet]])</f>
        <v>3511</v>
      </c>
      <c r="D185" s="41">
        <v>159</v>
      </c>
      <c r="E185" s="41">
        <v>35</v>
      </c>
      <c r="F185" s="41">
        <v>248</v>
      </c>
      <c r="G185" s="41">
        <v>141</v>
      </c>
      <c r="H185" s="41">
        <v>2928</v>
      </c>
      <c r="I185" s="41">
        <v>1859</v>
      </c>
      <c r="J185" s="136" cm="1">
        <f t="array" ref="J185">Ikäryhmähinnat[Ikä 0–5]*Ikärakenne[[#This Row],[0–5-vuotiaat]]</f>
        <v>1487543.58</v>
      </c>
      <c r="K185" s="136" cm="1">
        <f t="array" ref="K185">Ikäryhmähinnat[Ikä 6]*Ikärakenne[[#This Row],[6 vuotiaat]]</f>
        <v>348185.25</v>
      </c>
      <c r="L185" s="136" cm="1">
        <f t="array" ref="L185">Ikäryhmähinnat[Ikä 7–12]*Ikärakenne[[#This Row],[7–12-vuotiaat]]</f>
        <v>2114961.36</v>
      </c>
      <c r="M185" s="136" cm="1">
        <f t="array" ref="M185">Ikäryhmähinnat[Ikä 13–15]*Ikärakenne[[#This Row],[13–15-vuotiaat]]</f>
        <v>2037196.2000000002</v>
      </c>
      <c r="N185" s="136" cm="1">
        <f t="array" ref="N185">Ikäryhmähinnat[Ikä 16+]*Ikärakenne[[#This Row],[16 vuotta täyttäneet]]</f>
        <v>214417.44</v>
      </c>
      <c r="O185" s="136" cm="1">
        <f t="array" ref="O185">Ikäryhmähinnat[Ikä 18-64]*Ikärakenne[[#This Row],[18–64-vuotiaat]]</f>
        <v>166770.88999999998</v>
      </c>
      <c r="P185" s="178">
        <f>SUM(Ikärakenne[[#This Row],[Ikä 0–5]:[Ikä 18-64]])</f>
        <v>6369074.7200000007</v>
      </c>
    </row>
    <row r="186" spans="1:16" x14ac:dyDescent="0.25">
      <c r="A186" s="127">
        <v>593</v>
      </c>
      <c r="B186" s="124" t="s">
        <v>191</v>
      </c>
      <c r="C186" s="38">
        <f>SUM(Ikärakenne[[#This Row],[0–5-vuotiaat]:[16 vuotta täyttäneet]])</f>
        <v>17124</v>
      </c>
      <c r="D186" s="41">
        <v>595</v>
      </c>
      <c r="E186" s="41">
        <v>127</v>
      </c>
      <c r="F186" s="41">
        <v>870</v>
      </c>
      <c r="G186" s="41">
        <v>489</v>
      </c>
      <c r="H186" s="41">
        <v>15043</v>
      </c>
      <c r="I186" s="41">
        <v>8545</v>
      </c>
      <c r="J186" s="136" cm="1">
        <f t="array" ref="J186">Ikäryhmähinnat[Ikä 0–5]*Ikärakenne[[#This Row],[0–5-vuotiaat]]</f>
        <v>5566593.9000000004</v>
      </c>
      <c r="K186" s="136" cm="1">
        <f t="array" ref="K186">Ikäryhmähinnat[Ikä 6]*Ikärakenne[[#This Row],[6 vuotiaat]]</f>
        <v>1263415.05</v>
      </c>
      <c r="L186" s="136" cm="1">
        <f t="array" ref="L186">Ikäryhmähinnat[Ikä 7–12]*Ikärakenne[[#This Row],[7–12-vuotiaat]]</f>
        <v>7419420.8999999994</v>
      </c>
      <c r="M186" s="136" cm="1">
        <f t="array" ref="M186">Ikäryhmähinnat[Ikä 13–15]*Ikärakenne[[#This Row],[13–15-vuotiaat]]</f>
        <v>7065169.8000000007</v>
      </c>
      <c r="N186" s="136" cm="1">
        <f t="array" ref="N186">Ikäryhmähinnat[Ikä 16+]*Ikärakenne[[#This Row],[16 vuotta täyttäneet]]</f>
        <v>1101598.8900000001</v>
      </c>
      <c r="O186" s="136" cm="1">
        <f t="array" ref="O186">Ikäryhmähinnat[Ikä 18-64]*Ikärakenne[[#This Row],[18–64-vuotiaat]]</f>
        <v>766571.95</v>
      </c>
      <c r="P186" s="178">
        <f>SUM(Ikärakenne[[#This Row],[Ikä 0–5]:[Ikä 18-64]])</f>
        <v>23182770.489999998</v>
      </c>
    </row>
    <row r="187" spans="1:16" x14ac:dyDescent="0.25">
      <c r="A187" s="127">
        <v>595</v>
      </c>
      <c r="B187" s="124" t="s">
        <v>192</v>
      </c>
      <c r="C187" s="38">
        <f>SUM(Ikärakenne[[#This Row],[0–5-vuotiaat]:[16 vuotta täyttäneet]])</f>
        <v>3873</v>
      </c>
      <c r="D187" s="41">
        <v>118</v>
      </c>
      <c r="E187" s="41">
        <v>26</v>
      </c>
      <c r="F187" s="41">
        <v>192</v>
      </c>
      <c r="G187" s="41">
        <v>129</v>
      </c>
      <c r="H187" s="41">
        <v>3408</v>
      </c>
      <c r="I187" s="41">
        <v>1708</v>
      </c>
      <c r="J187" s="136" cm="1">
        <f t="array" ref="J187">Ikäryhmähinnat[Ikä 0–5]*Ikärakenne[[#This Row],[0–5-vuotiaat]]</f>
        <v>1103963.1600000001</v>
      </c>
      <c r="K187" s="136" cm="1">
        <f t="array" ref="K187">Ikäryhmähinnat[Ikä 6]*Ikärakenne[[#This Row],[6 vuotiaat]]</f>
        <v>258651.9</v>
      </c>
      <c r="L187" s="136" cm="1">
        <f t="array" ref="L187">Ikäryhmähinnat[Ikä 7–12]*Ikärakenne[[#This Row],[7–12-vuotiaat]]</f>
        <v>1637389.44</v>
      </c>
      <c r="M187" s="136" cm="1">
        <f t="array" ref="M187">Ikäryhmähinnat[Ikä 13–15]*Ikärakenne[[#This Row],[13–15-vuotiaat]]</f>
        <v>1863817.8</v>
      </c>
      <c r="N187" s="136" cm="1">
        <f t="array" ref="N187">Ikäryhmähinnat[Ikä 16+]*Ikärakenne[[#This Row],[16 vuotta täyttäneet]]</f>
        <v>249567.84000000003</v>
      </c>
      <c r="O187" s="136" cm="1">
        <f t="array" ref="O187">Ikäryhmähinnat[Ikä 18-64]*Ikärakenne[[#This Row],[18–64-vuotiaat]]</f>
        <v>153224.68</v>
      </c>
      <c r="P187" s="178">
        <f>SUM(Ikärakenne[[#This Row],[Ikä 0–5]:[Ikä 18-64]])</f>
        <v>5266614.8199999994</v>
      </c>
    </row>
    <row r="188" spans="1:16" x14ac:dyDescent="0.25">
      <c r="A188" s="127">
        <v>598</v>
      </c>
      <c r="B188" s="124" t="s">
        <v>193</v>
      </c>
      <c r="C188" s="38">
        <f>SUM(Ikärakenne[[#This Row],[0–5-vuotiaat]:[16 vuotta täyttäneet]])</f>
        <v>19657</v>
      </c>
      <c r="D188" s="41">
        <v>1031</v>
      </c>
      <c r="E188" s="41">
        <v>172</v>
      </c>
      <c r="F188" s="41">
        <v>1187</v>
      </c>
      <c r="G188" s="41">
        <v>688</v>
      </c>
      <c r="H188" s="41">
        <v>16579</v>
      </c>
      <c r="I188" s="41">
        <v>11010</v>
      </c>
      <c r="J188" s="136" cm="1">
        <f t="array" ref="J188">Ikäryhmähinnat[Ikä 0–5]*Ikärakenne[[#This Row],[0–5-vuotiaat]]</f>
        <v>9645644.2200000007</v>
      </c>
      <c r="K188" s="136" cm="1">
        <f t="array" ref="K188">Ikäryhmähinnat[Ikä 6]*Ikärakenne[[#This Row],[6 vuotiaat]]</f>
        <v>1711081.8</v>
      </c>
      <c r="L188" s="136" cm="1">
        <f t="array" ref="L188">Ikäryhmähinnat[Ikä 7–12]*Ikärakenne[[#This Row],[7–12-vuotiaat]]</f>
        <v>10122819.09</v>
      </c>
      <c r="M188" s="136" cm="1">
        <f t="array" ref="M188">Ikäryhmähinnat[Ikä 13–15]*Ikärakenne[[#This Row],[13–15-vuotiaat]]</f>
        <v>9940361.5999999996</v>
      </c>
      <c r="N188" s="136" cm="1">
        <f t="array" ref="N188">Ikäryhmähinnat[Ikä 16+]*Ikärakenne[[#This Row],[16 vuotta täyttäneet]]</f>
        <v>1214080.1700000002</v>
      </c>
      <c r="O188" s="136" cm="1">
        <f t="array" ref="O188">Ikäryhmähinnat[Ikä 18-64]*Ikärakenne[[#This Row],[18–64-vuotiaat]]</f>
        <v>987707.1</v>
      </c>
      <c r="P188" s="178">
        <f>SUM(Ikärakenne[[#This Row],[Ikä 0–5]:[Ikä 18-64]])</f>
        <v>33621693.980000004</v>
      </c>
    </row>
    <row r="189" spans="1:16" x14ac:dyDescent="0.25">
      <c r="A189" s="127">
        <v>599</v>
      </c>
      <c r="B189" s="124" t="s">
        <v>194</v>
      </c>
      <c r="C189" s="38">
        <f>SUM(Ikärakenne[[#This Row],[0–5-vuotiaat]:[16 vuotta täyttäneet]])</f>
        <v>11289</v>
      </c>
      <c r="D189" s="41">
        <v>981</v>
      </c>
      <c r="E189" s="41">
        <v>173</v>
      </c>
      <c r="F189" s="41">
        <v>1004</v>
      </c>
      <c r="G189" s="41">
        <v>539</v>
      </c>
      <c r="H189" s="41">
        <v>8592</v>
      </c>
      <c r="I189" s="41">
        <v>5994</v>
      </c>
      <c r="J189" s="136" cm="1">
        <f t="array" ref="J189">Ikäryhmähinnat[Ikä 0–5]*Ikärakenne[[#This Row],[0–5-vuotiaat]]</f>
        <v>9177863.2200000007</v>
      </c>
      <c r="K189" s="136" cm="1">
        <f t="array" ref="K189">Ikäryhmähinnat[Ikä 6]*Ikärakenne[[#This Row],[6 vuotiaat]]</f>
        <v>1721029.95</v>
      </c>
      <c r="L189" s="136" cm="1">
        <f t="array" ref="L189">Ikäryhmähinnat[Ikä 7–12]*Ikärakenne[[#This Row],[7–12-vuotiaat]]</f>
        <v>8562182.2799999993</v>
      </c>
      <c r="M189" s="136" cm="1">
        <f t="array" ref="M189">Ikäryhmähinnat[Ikä 13–15]*Ikärakenne[[#This Row],[13–15-vuotiaat]]</f>
        <v>7787579.8000000007</v>
      </c>
      <c r="N189" s="136" cm="1">
        <f t="array" ref="N189">Ikäryhmähinnat[Ikä 16+]*Ikärakenne[[#This Row],[16 vuotta täyttäneet]]</f>
        <v>629192.16</v>
      </c>
      <c r="O189" s="136" cm="1">
        <f t="array" ref="O189">Ikäryhmähinnat[Ikä 18-64]*Ikärakenne[[#This Row],[18–64-vuotiaat]]</f>
        <v>537721.74</v>
      </c>
      <c r="P189" s="178">
        <f>SUM(Ikärakenne[[#This Row],[Ikä 0–5]:[Ikä 18-64]])</f>
        <v>28415569.149999999</v>
      </c>
    </row>
    <row r="190" spans="1:16" x14ac:dyDescent="0.25">
      <c r="A190" s="127">
        <v>601</v>
      </c>
      <c r="B190" s="124" t="s">
        <v>195</v>
      </c>
      <c r="C190" s="38">
        <f>SUM(Ikärakenne[[#This Row],[0–5-vuotiaat]:[16 vuotta täyttäneet]])</f>
        <v>3676</v>
      </c>
      <c r="D190" s="41">
        <v>137</v>
      </c>
      <c r="E190" s="41">
        <v>28</v>
      </c>
      <c r="F190" s="41">
        <v>198</v>
      </c>
      <c r="G190" s="41">
        <v>132</v>
      </c>
      <c r="H190" s="41">
        <v>3181</v>
      </c>
      <c r="I190" s="41">
        <v>1758</v>
      </c>
      <c r="J190" s="136" cm="1">
        <f t="array" ref="J190">Ikäryhmähinnat[Ikä 0–5]*Ikärakenne[[#This Row],[0–5-vuotiaat]]</f>
        <v>1281719.9400000002</v>
      </c>
      <c r="K190" s="136" cm="1">
        <f t="array" ref="K190">Ikäryhmähinnat[Ikä 6]*Ikärakenne[[#This Row],[6 vuotiaat]]</f>
        <v>278548.2</v>
      </c>
      <c r="L190" s="136" cm="1">
        <f t="array" ref="L190">Ikäryhmähinnat[Ikä 7–12]*Ikärakenne[[#This Row],[7–12-vuotiaat]]</f>
        <v>1688557.8599999999</v>
      </c>
      <c r="M190" s="136" cm="1">
        <f t="array" ref="M190">Ikäryhmähinnat[Ikä 13–15]*Ikärakenne[[#This Row],[13–15-vuotiaat]]</f>
        <v>1907162.4000000001</v>
      </c>
      <c r="N190" s="136" cm="1">
        <f t="array" ref="N190">Ikäryhmähinnat[Ikä 16+]*Ikärakenne[[#This Row],[16 vuotta täyttäneet]]</f>
        <v>232944.63</v>
      </c>
      <c r="O190" s="136" cm="1">
        <f t="array" ref="O190">Ikäryhmähinnat[Ikä 18-64]*Ikärakenne[[#This Row],[18–64-vuotiaat]]</f>
        <v>157710.18</v>
      </c>
      <c r="P190" s="178">
        <f>SUM(Ikärakenne[[#This Row],[Ikä 0–5]:[Ikä 18-64]])</f>
        <v>5546643.21</v>
      </c>
    </row>
    <row r="191" spans="1:16" x14ac:dyDescent="0.25">
      <c r="A191" s="127">
        <v>604</v>
      </c>
      <c r="B191" s="124" t="s">
        <v>196</v>
      </c>
      <c r="C191" s="38">
        <f>SUM(Ikärakenne[[#This Row],[0–5-vuotiaat]:[16 vuotta täyttäneet]])</f>
        <v>21373</v>
      </c>
      <c r="D191" s="41">
        <v>1289</v>
      </c>
      <c r="E191" s="41">
        <v>233</v>
      </c>
      <c r="F191" s="41">
        <v>1655</v>
      </c>
      <c r="G191" s="41">
        <v>934</v>
      </c>
      <c r="H191" s="41">
        <v>17262</v>
      </c>
      <c r="I191" s="41">
        <v>12652</v>
      </c>
      <c r="J191" s="136" cm="1">
        <f t="array" ref="J191">Ikäryhmähinnat[Ikä 0–5]*Ikärakenne[[#This Row],[0–5-vuotiaat]]</f>
        <v>12059394.180000002</v>
      </c>
      <c r="K191" s="136" cm="1">
        <f t="array" ref="K191">Ikäryhmähinnat[Ikä 6]*Ikärakenne[[#This Row],[6 vuotiaat]]</f>
        <v>2317918.9499999997</v>
      </c>
      <c r="L191" s="136" cm="1">
        <f t="array" ref="L191">Ikäryhmähinnat[Ikä 7–12]*Ikärakenne[[#This Row],[7–12-vuotiaat]]</f>
        <v>14113955.85</v>
      </c>
      <c r="M191" s="136" cm="1">
        <f t="array" ref="M191">Ikäryhmähinnat[Ikä 13–15]*Ikärakenne[[#This Row],[13–15-vuotiaat]]</f>
        <v>13494618.800000001</v>
      </c>
      <c r="N191" s="136" cm="1">
        <f t="array" ref="N191">Ikäryhmähinnat[Ikä 16+]*Ikärakenne[[#This Row],[16 vuotta täyttäneet]]</f>
        <v>1264096.26</v>
      </c>
      <c r="O191" s="136" cm="1">
        <f t="array" ref="O191">Ikäryhmähinnat[Ikä 18-64]*Ikärakenne[[#This Row],[18–64-vuotiaat]]</f>
        <v>1135010.92</v>
      </c>
      <c r="P191" s="178">
        <f>SUM(Ikärakenne[[#This Row],[Ikä 0–5]:[Ikä 18-64]])</f>
        <v>44384994.960000001</v>
      </c>
    </row>
    <row r="192" spans="1:16" x14ac:dyDescent="0.25">
      <c r="A192" s="127">
        <v>607</v>
      </c>
      <c r="B192" s="124" t="s">
        <v>197</v>
      </c>
      <c r="C192" s="38">
        <f>SUM(Ikärakenne[[#This Row],[0–5-vuotiaat]:[16 vuotta täyttäneet]])</f>
        <v>3942</v>
      </c>
      <c r="D192" s="41">
        <v>158</v>
      </c>
      <c r="E192" s="41">
        <v>26</v>
      </c>
      <c r="F192" s="41">
        <v>229</v>
      </c>
      <c r="G192" s="41">
        <v>126</v>
      </c>
      <c r="H192" s="41">
        <v>3403</v>
      </c>
      <c r="I192" s="41">
        <v>1817</v>
      </c>
      <c r="J192" s="136" cm="1">
        <f t="array" ref="J192">Ikäryhmähinnat[Ikä 0–5]*Ikärakenne[[#This Row],[0–5-vuotiaat]]</f>
        <v>1478187.9600000002</v>
      </c>
      <c r="K192" s="136" cm="1">
        <f t="array" ref="K192">Ikäryhmähinnat[Ikä 6]*Ikärakenne[[#This Row],[6 vuotiaat]]</f>
        <v>258651.9</v>
      </c>
      <c r="L192" s="136" cm="1">
        <f t="array" ref="L192">Ikäryhmähinnat[Ikä 7–12]*Ikärakenne[[#This Row],[7–12-vuotiaat]]</f>
        <v>1952928.03</v>
      </c>
      <c r="M192" s="136" cm="1">
        <f t="array" ref="M192">Ikäryhmähinnat[Ikä 13–15]*Ikärakenne[[#This Row],[13–15-vuotiaat]]</f>
        <v>1820473.2000000002</v>
      </c>
      <c r="N192" s="136" cm="1">
        <f t="array" ref="N192">Ikäryhmähinnat[Ikä 16+]*Ikärakenne[[#This Row],[16 vuotta täyttäneet]]</f>
        <v>249201.69</v>
      </c>
      <c r="O192" s="136" cm="1">
        <f t="array" ref="O192">Ikäryhmähinnat[Ikä 18-64]*Ikärakenne[[#This Row],[18–64-vuotiaat]]</f>
        <v>163003.06999999998</v>
      </c>
      <c r="P192" s="178">
        <f>SUM(Ikärakenne[[#This Row],[Ikä 0–5]:[Ikä 18-64]])</f>
        <v>5922445.8500000006</v>
      </c>
    </row>
    <row r="193" spans="1:16" x14ac:dyDescent="0.25">
      <c r="A193" s="127">
        <v>608</v>
      </c>
      <c r="B193" s="124" t="s">
        <v>198</v>
      </c>
      <c r="C193" s="38">
        <f>SUM(Ikärakenne[[#This Row],[0–5-vuotiaat]:[16 vuotta täyttäneet]])</f>
        <v>1893</v>
      </c>
      <c r="D193" s="41">
        <v>88</v>
      </c>
      <c r="E193" s="41">
        <v>13</v>
      </c>
      <c r="F193" s="41">
        <v>110</v>
      </c>
      <c r="G193" s="41">
        <v>51</v>
      </c>
      <c r="H193" s="41">
        <v>1631</v>
      </c>
      <c r="I193" s="41">
        <v>906</v>
      </c>
      <c r="J193" s="136" cm="1">
        <f t="array" ref="J193">Ikäryhmähinnat[Ikä 0–5]*Ikärakenne[[#This Row],[0–5-vuotiaat]]</f>
        <v>823294.56</v>
      </c>
      <c r="K193" s="136" cm="1">
        <f t="array" ref="K193">Ikäryhmähinnat[Ikä 6]*Ikärakenne[[#This Row],[6 vuotiaat]]</f>
        <v>129325.95</v>
      </c>
      <c r="L193" s="136" cm="1">
        <f t="array" ref="L193">Ikäryhmähinnat[Ikä 7–12]*Ikärakenne[[#This Row],[7–12-vuotiaat]]</f>
        <v>938087.7</v>
      </c>
      <c r="M193" s="136" cm="1">
        <f t="array" ref="M193">Ikäryhmähinnat[Ikä 13–15]*Ikärakenne[[#This Row],[13–15-vuotiaat]]</f>
        <v>736858.20000000007</v>
      </c>
      <c r="N193" s="136" cm="1">
        <f t="array" ref="N193">Ikäryhmähinnat[Ikä 16+]*Ikärakenne[[#This Row],[16 vuotta täyttäneet]]</f>
        <v>119438.13</v>
      </c>
      <c r="O193" s="136" cm="1">
        <f t="array" ref="O193">Ikäryhmähinnat[Ikä 18-64]*Ikärakenne[[#This Row],[18–64-vuotiaat]]</f>
        <v>81277.259999999995</v>
      </c>
      <c r="P193" s="178">
        <f>SUM(Ikärakenne[[#This Row],[Ikä 0–5]:[Ikä 18-64]])</f>
        <v>2828281.8</v>
      </c>
    </row>
    <row r="194" spans="1:16" x14ac:dyDescent="0.25">
      <c r="A194" s="127">
        <v>609</v>
      </c>
      <c r="B194" s="124" t="s">
        <v>199</v>
      </c>
      <c r="C194" s="38">
        <f>SUM(Ikärakenne[[#This Row],[0–5-vuotiaat]:[16 vuotta täyttäneet]])</f>
        <v>83010</v>
      </c>
      <c r="D194" s="41">
        <v>3704</v>
      </c>
      <c r="E194" s="41">
        <v>623</v>
      </c>
      <c r="F194" s="41">
        <v>4702</v>
      </c>
      <c r="G194" s="41">
        <v>2651</v>
      </c>
      <c r="H194" s="41">
        <v>71330</v>
      </c>
      <c r="I194" s="41">
        <v>46924</v>
      </c>
      <c r="J194" s="136" cm="1">
        <f t="array" ref="J194">Ikäryhmähinnat[Ikä 0–5]*Ikärakenne[[#This Row],[0–5-vuotiaat]]</f>
        <v>34653216.480000004</v>
      </c>
      <c r="K194" s="136" cm="1">
        <f t="array" ref="K194">Ikäryhmähinnat[Ikä 6]*Ikärakenne[[#This Row],[6 vuotiaat]]</f>
        <v>6197697.4500000002</v>
      </c>
      <c r="L194" s="136" cm="1">
        <f t="array" ref="L194">Ikäryhmähinnat[Ikä 7–12]*Ikärakenne[[#This Row],[7–12-vuotiaat]]</f>
        <v>40098985.140000001</v>
      </c>
      <c r="M194" s="136" cm="1">
        <f t="array" ref="M194">Ikäryhmähinnat[Ikä 13–15]*Ikärakenne[[#This Row],[13–15-vuotiaat]]</f>
        <v>38302178.200000003</v>
      </c>
      <c r="N194" s="136" cm="1">
        <f t="array" ref="N194">Ikäryhmähinnat[Ikä 16+]*Ikärakenne[[#This Row],[16 vuotta täyttäneet]]</f>
        <v>5223495.9000000004</v>
      </c>
      <c r="O194" s="136" cm="1">
        <f t="array" ref="O194">Ikäryhmähinnat[Ikä 18-64]*Ikärakenne[[#This Row],[18–64-vuotiaat]]</f>
        <v>4209552.04</v>
      </c>
      <c r="P194" s="178">
        <f>SUM(Ikärakenne[[#This Row],[Ikä 0–5]:[Ikä 18-64]])</f>
        <v>128685125.21000002</v>
      </c>
    </row>
    <row r="195" spans="1:16" x14ac:dyDescent="0.25">
      <c r="A195" s="124">
        <v>611</v>
      </c>
      <c r="B195" s="124" t="s">
        <v>200</v>
      </c>
      <c r="C195" s="38">
        <f>SUM(Ikärakenne[[#This Row],[0–5-vuotiaat]:[16 vuotta täyttäneet]])</f>
        <v>4919</v>
      </c>
      <c r="D195" s="41">
        <v>273</v>
      </c>
      <c r="E195" s="41">
        <v>53</v>
      </c>
      <c r="F195" s="41">
        <v>352</v>
      </c>
      <c r="G195" s="41">
        <v>200</v>
      </c>
      <c r="H195" s="41">
        <v>4041</v>
      </c>
      <c r="I195" s="41">
        <v>2901</v>
      </c>
      <c r="J195" s="136" cm="1">
        <f t="array" ref="J195">Ikäryhmähinnat[Ikä 0–5]*Ikärakenne[[#This Row],[0–5-vuotiaat]]</f>
        <v>2554084.2600000002</v>
      </c>
      <c r="K195" s="136" cm="1">
        <f t="array" ref="K195">Ikäryhmähinnat[Ikä 6]*Ikärakenne[[#This Row],[6 vuotiaat]]</f>
        <v>527251.94999999995</v>
      </c>
      <c r="L195" s="136" cm="1">
        <f t="array" ref="L195">Ikäryhmähinnat[Ikä 7–12]*Ikärakenne[[#This Row],[7–12-vuotiaat]]</f>
        <v>3001880.6399999997</v>
      </c>
      <c r="M195" s="136" cm="1">
        <f t="array" ref="M195">Ikäryhmähinnat[Ikä 13–15]*Ikärakenne[[#This Row],[13–15-vuotiaat]]</f>
        <v>2889640</v>
      </c>
      <c r="N195" s="136" cm="1">
        <f t="array" ref="N195">Ikäryhmähinnat[Ikä 16+]*Ikärakenne[[#This Row],[16 vuotta täyttäneet]]</f>
        <v>295922.43</v>
      </c>
      <c r="O195" s="136" cm="1">
        <f t="array" ref="O195">Ikäryhmähinnat[Ikä 18-64]*Ikärakenne[[#This Row],[18–64-vuotiaat]]</f>
        <v>260248.71</v>
      </c>
      <c r="P195" s="178">
        <f>SUM(Ikärakenne[[#This Row],[Ikä 0–5]:[Ikä 18-64]])</f>
        <v>9529027.9900000002</v>
      </c>
    </row>
    <row r="196" spans="1:16" x14ac:dyDescent="0.25">
      <c r="A196" s="127">
        <v>614</v>
      </c>
      <c r="B196" s="124" t="s">
        <v>201</v>
      </c>
      <c r="C196" s="38">
        <f>SUM(Ikärakenne[[#This Row],[0–5-vuotiaat]:[16 vuotta täyttäneet]])</f>
        <v>2826</v>
      </c>
      <c r="D196" s="41">
        <v>66</v>
      </c>
      <c r="E196" s="41">
        <v>15</v>
      </c>
      <c r="F196" s="41">
        <v>91</v>
      </c>
      <c r="G196" s="41">
        <v>56</v>
      </c>
      <c r="H196" s="41">
        <v>2598</v>
      </c>
      <c r="I196" s="41">
        <v>1259</v>
      </c>
      <c r="J196" s="136" cm="1">
        <f t="array" ref="J196">Ikäryhmähinnat[Ikä 0–5]*Ikärakenne[[#This Row],[0–5-vuotiaat]]</f>
        <v>617470.92000000004</v>
      </c>
      <c r="K196" s="136" cm="1">
        <f t="array" ref="K196">Ikäryhmähinnat[Ikä 6]*Ikärakenne[[#This Row],[6 vuotiaat]]</f>
        <v>149222.25</v>
      </c>
      <c r="L196" s="136" cm="1">
        <f t="array" ref="L196">Ikäryhmähinnat[Ikä 7–12]*Ikärakenne[[#This Row],[7–12-vuotiaat]]</f>
        <v>776054.37</v>
      </c>
      <c r="M196" s="136" cm="1">
        <f t="array" ref="M196">Ikäryhmähinnat[Ikä 13–15]*Ikärakenne[[#This Row],[13–15-vuotiaat]]</f>
        <v>809099.20000000007</v>
      </c>
      <c r="N196" s="136" cm="1">
        <f t="array" ref="N196">Ikäryhmähinnat[Ikä 16+]*Ikärakenne[[#This Row],[16 vuotta täyttäneet]]</f>
        <v>190251.54</v>
      </c>
      <c r="O196" s="136" cm="1">
        <f t="array" ref="O196">Ikäryhmähinnat[Ikä 18-64]*Ikärakenne[[#This Row],[18–64-vuotiaat]]</f>
        <v>112944.88999999998</v>
      </c>
      <c r="P196" s="178">
        <f>SUM(Ikärakenne[[#This Row],[Ikä 0–5]:[Ikä 18-64]])</f>
        <v>2655043.1700000004</v>
      </c>
    </row>
    <row r="197" spans="1:16" x14ac:dyDescent="0.25">
      <c r="A197" s="127">
        <v>615</v>
      </c>
      <c r="B197" s="124" t="s">
        <v>202</v>
      </c>
      <c r="C197" s="38">
        <f>SUM(Ikärakenne[[#This Row],[0–5-vuotiaat]:[16 vuotta täyttäneet]])</f>
        <v>7168</v>
      </c>
      <c r="D197" s="41">
        <v>309</v>
      </c>
      <c r="E197" s="41">
        <v>55</v>
      </c>
      <c r="F197" s="41">
        <v>449</v>
      </c>
      <c r="G197" s="41">
        <v>276</v>
      </c>
      <c r="H197" s="41">
        <v>6079</v>
      </c>
      <c r="I197" s="41">
        <v>3223</v>
      </c>
      <c r="J197" s="136" cm="1">
        <f t="array" ref="J197">Ikäryhmähinnat[Ikä 0–5]*Ikärakenne[[#This Row],[0–5-vuotiaat]]</f>
        <v>2890886.58</v>
      </c>
      <c r="K197" s="136" cm="1">
        <f t="array" ref="K197">Ikäryhmähinnat[Ikä 6]*Ikärakenne[[#This Row],[6 vuotiaat]]</f>
        <v>547148.25</v>
      </c>
      <c r="L197" s="136" cm="1">
        <f t="array" ref="L197">Ikäryhmähinnat[Ikä 7–12]*Ikärakenne[[#This Row],[7–12-vuotiaat]]</f>
        <v>3829103.4299999997</v>
      </c>
      <c r="M197" s="136" cm="1">
        <f t="array" ref="M197">Ikäryhmähinnat[Ikä 13–15]*Ikärakenne[[#This Row],[13–15-vuotiaat]]</f>
        <v>3987703.2</v>
      </c>
      <c r="N197" s="136" cm="1">
        <f t="array" ref="N197">Ikäryhmähinnat[Ikä 16+]*Ikärakenne[[#This Row],[16 vuotta täyttäneet]]</f>
        <v>445165.17000000004</v>
      </c>
      <c r="O197" s="136" cm="1">
        <f t="array" ref="O197">Ikäryhmähinnat[Ikä 18-64]*Ikärakenne[[#This Row],[18–64-vuotiaat]]</f>
        <v>289135.32999999996</v>
      </c>
      <c r="P197" s="178">
        <f>SUM(Ikärakenne[[#This Row],[Ikä 0–5]:[Ikä 18-64]])</f>
        <v>11989141.960000001</v>
      </c>
    </row>
    <row r="198" spans="1:16" x14ac:dyDescent="0.25">
      <c r="A198" s="127">
        <v>616</v>
      </c>
      <c r="B198" s="124" t="s">
        <v>203</v>
      </c>
      <c r="C198" s="38">
        <f>SUM(Ikärakenne[[#This Row],[0–5-vuotiaat]:[16 vuotta täyttäneet]])</f>
        <v>1720</v>
      </c>
      <c r="D198" s="41">
        <v>68</v>
      </c>
      <c r="E198" s="41">
        <v>13</v>
      </c>
      <c r="F198" s="41">
        <v>105</v>
      </c>
      <c r="G198" s="41">
        <v>65</v>
      </c>
      <c r="H198" s="41">
        <v>1469</v>
      </c>
      <c r="I198" s="41">
        <v>983</v>
      </c>
      <c r="J198" s="136" cm="1">
        <f t="array" ref="J198">Ikäryhmähinnat[Ikä 0–5]*Ikärakenne[[#This Row],[0–5-vuotiaat]]</f>
        <v>636182.16</v>
      </c>
      <c r="K198" s="136" cm="1">
        <f t="array" ref="K198">Ikäryhmähinnat[Ikä 6]*Ikärakenne[[#This Row],[6 vuotiaat]]</f>
        <v>129325.95</v>
      </c>
      <c r="L198" s="136" cm="1">
        <f t="array" ref="L198">Ikäryhmähinnat[Ikä 7–12]*Ikärakenne[[#This Row],[7–12-vuotiaat]]</f>
        <v>895447.35</v>
      </c>
      <c r="M198" s="136" cm="1">
        <f t="array" ref="M198">Ikäryhmähinnat[Ikä 13–15]*Ikärakenne[[#This Row],[13–15-vuotiaat]]</f>
        <v>939133</v>
      </c>
      <c r="N198" s="136" cm="1">
        <f t="array" ref="N198">Ikäryhmähinnat[Ikä 16+]*Ikärakenne[[#This Row],[16 vuotta täyttäneet]]</f>
        <v>107574.87000000001</v>
      </c>
      <c r="O198" s="136" cm="1">
        <f t="array" ref="O198">Ikäryhmähinnat[Ikä 18-64]*Ikärakenne[[#This Row],[18–64-vuotiaat]]</f>
        <v>88184.93</v>
      </c>
      <c r="P198" s="178">
        <f>SUM(Ikärakenne[[#This Row],[Ikä 0–5]:[Ikä 18-64]])</f>
        <v>2795848.2600000002</v>
      </c>
    </row>
    <row r="199" spans="1:16" x14ac:dyDescent="0.25">
      <c r="A199" s="127">
        <v>619</v>
      </c>
      <c r="B199" s="124" t="s">
        <v>204</v>
      </c>
      <c r="C199" s="38">
        <f>SUM(Ikärakenne[[#This Row],[0–5-vuotiaat]:[16 vuotta täyttäneet]])</f>
        <v>2546</v>
      </c>
      <c r="D199" s="41">
        <v>84</v>
      </c>
      <c r="E199" s="41">
        <v>11</v>
      </c>
      <c r="F199" s="41">
        <v>126</v>
      </c>
      <c r="G199" s="41">
        <v>79</v>
      </c>
      <c r="H199" s="41">
        <v>2246</v>
      </c>
      <c r="I199" s="41">
        <v>1198</v>
      </c>
      <c r="J199" s="136" cm="1">
        <f t="array" ref="J199">Ikäryhmähinnat[Ikä 0–5]*Ikärakenne[[#This Row],[0–5-vuotiaat]]</f>
        <v>785872.08000000007</v>
      </c>
      <c r="K199" s="136" cm="1">
        <f t="array" ref="K199">Ikäryhmähinnat[Ikä 6]*Ikärakenne[[#This Row],[6 vuotiaat]]</f>
        <v>109429.65</v>
      </c>
      <c r="L199" s="136" cm="1">
        <f t="array" ref="L199">Ikäryhmähinnat[Ikä 7–12]*Ikärakenne[[#This Row],[7–12-vuotiaat]]</f>
        <v>1074536.82</v>
      </c>
      <c r="M199" s="136" cm="1">
        <f t="array" ref="M199">Ikäryhmähinnat[Ikä 13–15]*Ikärakenne[[#This Row],[13–15-vuotiaat]]</f>
        <v>1141407.8</v>
      </c>
      <c r="N199" s="136" cm="1">
        <f t="array" ref="N199">Ikäryhmähinnat[Ikä 16+]*Ikärakenne[[#This Row],[16 vuotta täyttäneet]]</f>
        <v>164474.58000000002</v>
      </c>
      <c r="O199" s="136" cm="1">
        <f t="array" ref="O199">Ikäryhmähinnat[Ikä 18-64]*Ikärakenne[[#This Row],[18–64-vuotiaat]]</f>
        <v>107472.57999999999</v>
      </c>
      <c r="P199" s="178">
        <f>SUM(Ikärakenne[[#This Row],[Ikä 0–5]:[Ikä 18-64]])</f>
        <v>3383193.5100000007</v>
      </c>
    </row>
    <row r="200" spans="1:16" x14ac:dyDescent="0.25">
      <c r="A200" s="127">
        <v>620</v>
      </c>
      <c r="B200" s="124" t="s">
        <v>205</v>
      </c>
      <c r="C200" s="38">
        <f>SUM(Ikärakenne[[#This Row],[0–5-vuotiaat]:[16 vuotta täyttäneet]])</f>
        <v>2322</v>
      </c>
      <c r="D200" s="41">
        <v>54</v>
      </c>
      <c r="E200" s="41">
        <v>10</v>
      </c>
      <c r="F200" s="41">
        <v>92</v>
      </c>
      <c r="G200" s="41">
        <v>57</v>
      </c>
      <c r="H200" s="41">
        <v>2109</v>
      </c>
      <c r="I200" s="41">
        <v>1031</v>
      </c>
      <c r="J200" s="136" cm="1">
        <f t="array" ref="J200">Ikäryhmähinnat[Ikä 0–5]*Ikärakenne[[#This Row],[0–5-vuotiaat]]</f>
        <v>505203.48000000004</v>
      </c>
      <c r="K200" s="136" cm="1">
        <f t="array" ref="K200">Ikäryhmähinnat[Ikä 6]*Ikärakenne[[#This Row],[6 vuotiaat]]</f>
        <v>99481.5</v>
      </c>
      <c r="L200" s="136" cm="1">
        <f t="array" ref="L200">Ikäryhmähinnat[Ikä 7–12]*Ikärakenne[[#This Row],[7–12-vuotiaat]]</f>
        <v>784582.44</v>
      </c>
      <c r="M200" s="136" cm="1">
        <f t="array" ref="M200">Ikäryhmähinnat[Ikä 13–15]*Ikärakenne[[#This Row],[13–15-vuotiaat]]</f>
        <v>823547.4</v>
      </c>
      <c r="N200" s="136" cm="1">
        <f t="array" ref="N200">Ikäryhmähinnat[Ikä 16+]*Ikärakenne[[#This Row],[16 vuotta täyttäneet]]</f>
        <v>154442.07</v>
      </c>
      <c r="O200" s="136" cm="1">
        <f t="array" ref="O200">Ikäryhmähinnat[Ikä 18-64]*Ikärakenne[[#This Row],[18–64-vuotiaat]]</f>
        <v>92491.01</v>
      </c>
      <c r="P200" s="178">
        <f>SUM(Ikärakenne[[#This Row],[Ikä 0–5]:[Ikä 18-64]])</f>
        <v>2459747.8999999994</v>
      </c>
    </row>
    <row r="201" spans="1:16" x14ac:dyDescent="0.25">
      <c r="A201" s="127">
        <v>623</v>
      </c>
      <c r="B201" s="124" t="s">
        <v>206</v>
      </c>
      <c r="C201" s="38">
        <f>SUM(Ikärakenne[[#This Row],[0–5-vuotiaat]:[16 vuotta täyttäneet]])</f>
        <v>2081</v>
      </c>
      <c r="D201" s="41">
        <v>61</v>
      </c>
      <c r="E201" s="41">
        <v>9</v>
      </c>
      <c r="F201" s="41">
        <v>45</v>
      </c>
      <c r="G201" s="41">
        <v>34</v>
      </c>
      <c r="H201" s="41">
        <v>1932</v>
      </c>
      <c r="I201" s="41">
        <v>905</v>
      </c>
      <c r="J201" s="136" cm="1">
        <f t="array" ref="J201">Ikäryhmähinnat[Ikä 0–5]*Ikärakenne[[#This Row],[0–5-vuotiaat]]</f>
        <v>570692.82000000007</v>
      </c>
      <c r="K201" s="136" cm="1">
        <f t="array" ref="K201">Ikäryhmähinnat[Ikä 6]*Ikärakenne[[#This Row],[6 vuotiaat]]</f>
        <v>89533.349999999991</v>
      </c>
      <c r="L201" s="136" cm="1">
        <f t="array" ref="L201">Ikäryhmähinnat[Ikä 7–12]*Ikärakenne[[#This Row],[7–12-vuotiaat]]</f>
        <v>383763.14999999997</v>
      </c>
      <c r="M201" s="136" cm="1">
        <f t="array" ref="M201">Ikäryhmähinnat[Ikä 13–15]*Ikärakenne[[#This Row],[13–15-vuotiaat]]</f>
        <v>491238.80000000005</v>
      </c>
      <c r="N201" s="136" cm="1">
        <f t="array" ref="N201">Ikäryhmähinnat[Ikä 16+]*Ikärakenne[[#This Row],[16 vuotta täyttäneet]]</f>
        <v>141480.36000000002</v>
      </c>
      <c r="O201" s="136" cm="1">
        <f t="array" ref="O201">Ikäryhmähinnat[Ikä 18-64]*Ikärakenne[[#This Row],[18–64-vuotiaat]]</f>
        <v>81187.549999999988</v>
      </c>
      <c r="P201" s="178">
        <f>SUM(Ikärakenne[[#This Row],[Ikä 0–5]:[Ikä 18-64]])</f>
        <v>1757896.0300000003</v>
      </c>
    </row>
    <row r="202" spans="1:16" x14ac:dyDescent="0.25">
      <c r="A202" s="127">
        <v>624</v>
      </c>
      <c r="B202" s="124" t="s">
        <v>207</v>
      </c>
      <c r="C202" s="38">
        <f>SUM(Ikärakenne[[#This Row],[0–5-vuotiaat]:[16 vuotta täyttäneet]])</f>
        <v>5016</v>
      </c>
      <c r="D202" s="41">
        <v>240</v>
      </c>
      <c r="E202" s="41">
        <v>38</v>
      </c>
      <c r="F202" s="41">
        <v>304</v>
      </c>
      <c r="G202" s="41">
        <v>211</v>
      </c>
      <c r="H202" s="41">
        <v>4223</v>
      </c>
      <c r="I202" s="41">
        <v>2666</v>
      </c>
      <c r="J202" s="136" cm="1">
        <f t="array" ref="J202">Ikäryhmähinnat[Ikä 0–5]*Ikärakenne[[#This Row],[0–5-vuotiaat]]</f>
        <v>2245348.8000000003</v>
      </c>
      <c r="K202" s="136" cm="1">
        <f t="array" ref="K202">Ikäryhmähinnat[Ikä 6]*Ikärakenne[[#This Row],[6 vuotiaat]]</f>
        <v>378029.7</v>
      </c>
      <c r="L202" s="136" cm="1">
        <f t="array" ref="L202">Ikäryhmähinnat[Ikä 7–12]*Ikärakenne[[#This Row],[7–12-vuotiaat]]</f>
        <v>2592533.2799999998</v>
      </c>
      <c r="M202" s="136" cm="1">
        <f t="array" ref="M202">Ikäryhmähinnat[Ikä 13–15]*Ikärakenne[[#This Row],[13–15-vuotiaat]]</f>
        <v>3048570.2</v>
      </c>
      <c r="N202" s="136" cm="1">
        <f t="array" ref="N202">Ikäryhmähinnat[Ikä 16+]*Ikärakenne[[#This Row],[16 vuotta täyttäneet]]</f>
        <v>309250.29000000004</v>
      </c>
      <c r="O202" s="136" cm="1">
        <f t="array" ref="O202">Ikäryhmähinnat[Ikä 18-64]*Ikärakenne[[#This Row],[18–64-vuotiaat]]</f>
        <v>239166.86</v>
      </c>
      <c r="P202" s="178">
        <f>SUM(Ikärakenne[[#This Row],[Ikä 0–5]:[Ikä 18-64]])</f>
        <v>8812899.129999999</v>
      </c>
    </row>
    <row r="203" spans="1:16" x14ac:dyDescent="0.25">
      <c r="A203" s="127">
        <v>625</v>
      </c>
      <c r="B203" s="124" t="s">
        <v>208</v>
      </c>
      <c r="C203" s="38">
        <f>SUM(Ikärakenne[[#This Row],[0–5-vuotiaat]:[16 vuotta täyttäneet]])</f>
        <v>2938</v>
      </c>
      <c r="D203" s="41">
        <v>152</v>
      </c>
      <c r="E203" s="41">
        <v>27</v>
      </c>
      <c r="F203" s="41">
        <v>197</v>
      </c>
      <c r="G203" s="41">
        <v>126</v>
      </c>
      <c r="H203" s="41">
        <v>2436</v>
      </c>
      <c r="I203" s="41">
        <v>1459</v>
      </c>
      <c r="J203" s="136" cm="1">
        <f t="array" ref="J203">Ikäryhmähinnat[Ikä 0–5]*Ikärakenne[[#This Row],[0–5-vuotiaat]]</f>
        <v>1422054.2400000002</v>
      </c>
      <c r="K203" s="136" cm="1">
        <f t="array" ref="K203">Ikäryhmähinnat[Ikä 6]*Ikärakenne[[#This Row],[6 vuotiaat]]</f>
        <v>268600.05</v>
      </c>
      <c r="L203" s="136" cm="1">
        <f t="array" ref="L203">Ikäryhmähinnat[Ikä 7–12]*Ikärakenne[[#This Row],[7–12-vuotiaat]]</f>
        <v>1680029.79</v>
      </c>
      <c r="M203" s="136" cm="1">
        <f t="array" ref="M203">Ikäryhmähinnat[Ikä 13–15]*Ikärakenne[[#This Row],[13–15-vuotiaat]]</f>
        <v>1820473.2000000002</v>
      </c>
      <c r="N203" s="136" cm="1">
        <f t="array" ref="N203">Ikäryhmähinnat[Ikä 16+]*Ikärakenne[[#This Row],[16 vuotta täyttäneet]]</f>
        <v>178388.28</v>
      </c>
      <c r="O203" s="136" cm="1">
        <f t="array" ref="O203">Ikäryhmähinnat[Ikä 18-64]*Ikärakenne[[#This Row],[18–64-vuotiaat]]</f>
        <v>130886.88999999998</v>
      </c>
      <c r="P203" s="178">
        <f>SUM(Ikärakenne[[#This Row],[Ikä 0–5]:[Ikä 18-64]])</f>
        <v>5500432.4500000002</v>
      </c>
    </row>
    <row r="204" spans="1:16" x14ac:dyDescent="0.25">
      <c r="A204" s="127">
        <v>626</v>
      </c>
      <c r="B204" s="124" t="s">
        <v>209</v>
      </c>
      <c r="C204" s="38">
        <f>SUM(Ikärakenne[[#This Row],[0–5-vuotiaat]:[16 vuotta täyttäneet]])</f>
        <v>4551</v>
      </c>
      <c r="D204" s="41">
        <v>146</v>
      </c>
      <c r="E204" s="41">
        <v>41</v>
      </c>
      <c r="F204" s="41">
        <v>269</v>
      </c>
      <c r="G204" s="41">
        <v>173</v>
      </c>
      <c r="H204" s="41">
        <v>3922</v>
      </c>
      <c r="I204" s="41">
        <v>2040</v>
      </c>
      <c r="J204" s="136" cm="1">
        <f t="array" ref="J204">Ikäryhmähinnat[Ikä 0–5]*Ikärakenne[[#This Row],[0–5-vuotiaat]]</f>
        <v>1365920.52</v>
      </c>
      <c r="K204" s="136" cm="1">
        <f t="array" ref="K204">Ikäryhmähinnat[Ikä 6]*Ikärakenne[[#This Row],[6 vuotiaat]]</f>
        <v>407874.14999999997</v>
      </c>
      <c r="L204" s="136" cm="1">
        <f t="array" ref="L204">Ikäryhmähinnat[Ikä 7–12]*Ikärakenne[[#This Row],[7–12-vuotiaat]]</f>
        <v>2294050.83</v>
      </c>
      <c r="M204" s="136" cm="1">
        <f t="array" ref="M204">Ikäryhmähinnat[Ikä 13–15]*Ikärakenne[[#This Row],[13–15-vuotiaat]]</f>
        <v>2499538.6</v>
      </c>
      <c r="N204" s="136" cm="1">
        <f t="array" ref="N204">Ikäryhmähinnat[Ikä 16+]*Ikärakenne[[#This Row],[16 vuotta täyttäneet]]</f>
        <v>287208.06</v>
      </c>
      <c r="O204" s="136" cm="1">
        <f t="array" ref="O204">Ikäryhmähinnat[Ikä 18-64]*Ikärakenne[[#This Row],[18–64-vuotiaat]]</f>
        <v>183008.4</v>
      </c>
      <c r="P204" s="178">
        <f>SUM(Ikärakenne[[#This Row],[Ikä 0–5]:[Ikä 18-64]])</f>
        <v>7037600.5599999996</v>
      </c>
    </row>
    <row r="205" spans="1:16" x14ac:dyDescent="0.25">
      <c r="A205" s="127">
        <v>630</v>
      </c>
      <c r="B205" s="124" t="s">
        <v>210</v>
      </c>
      <c r="C205" s="38">
        <f>SUM(Ikärakenne[[#This Row],[0–5-vuotiaat]:[16 vuotta täyttäneet]])</f>
        <v>1678</v>
      </c>
      <c r="D205" s="41">
        <v>138</v>
      </c>
      <c r="E205" s="41">
        <v>20</v>
      </c>
      <c r="F205" s="41">
        <v>142</v>
      </c>
      <c r="G205" s="41">
        <v>81</v>
      </c>
      <c r="H205" s="41">
        <v>1297</v>
      </c>
      <c r="I205" s="41">
        <v>829</v>
      </c>
      <c r="J205" s="136" cm="1">
        <f t="array" ref="J205">Ikäryhmähinnat[Ikä 0–5]*Ikärakenne[[#This Row],[0–5-vuotiaat]]</f>
        <v>1291075.56</v>
      </c>
      <c r="K205" s="136" cm="1">
        <f t="array" ref="K205">Ikäryhmähinnat[Ikä 6]*Ikärakenne[[#This Row],[6 vuotiaat]]</f>
        <v>198963</v>
      </c>
      <c r="L205" s="136" cm="1">
        <f t="array" ref="L205">Ikäryhmähinnat[Ikä 7–12]*Ikärakenne[[#This Row],[7–12-vuotiaat]]</f>
        <v>1210985.94</v>
      </c>
      <c r="M205" s="136" cm="1">
        <f t="array" ref="M205">Ikäryhmähinnat[Ikä 13–15]*Ikärakenne[[#This Row],[13–15-vuotiaat]]</f>
        <v>1170304.2</v>
      </c>
      <c r="N205" s="136" cm="1">
        <f t="array" ref="N205">Ikäryhmähinnat[Ikä 16+]*Ikärakenne[[#This Row],[16 vuotta täyttäneet]]</f>
        <v>94979.310000000012</v>
      </c>
      <c r="O205" s="136" cm="1">
        <f t="array" ref="O205">Ikäryhmähinnat[Ikä 18-64]*Ikärakenne[[#This Row],[18–64-vuotiaat]]</f>
        <v>74369.59</v>
      </c>
      <c r="P205" s="178">
        <f>SUM(Ikärakenne[[#This Row],[Ikä 0–5]:[Ikä 18-64]])</f>
        <v>4040677.6</v>
      </c>
    </row>
    <row r="206" spans="1:16" x14ac:dyDescent="0.25">
      <c r="A206" s="127">
        <v>631</v>
      </c>
      <c r="B206" s="124" t="s">
        <v>211</v>
      </c>
      <c r="C206" s="38">
        <f>SUM(Ikärakenne[[#This Row],[0–5-vuotiaat]:[16 vuotta täyttäneet]])</f>
        <v>1892</v>
      </c>
      <c r="D206" s="41">
        <v>88</v>
      </c>
      <c r="E206" s="41">
        <v>22</v>
      </c>
      <c r="F206" s="41">
        <v>102</v>
      </c>
      <c r="G206" s="41">
        <v>75</v>
      </c>
      <c r="H206" s="41">
        <v>1605</v>
      </c>
      <c r="I206" s="41">
        <v>968</v>
      </c>
      <c r="J206" s="136" cm="1">
        <f t="array" ref="J206">Ikäryhmähinnat[Ikä 0–5]*Ikärakenne[[#This Row],[0–5-vuotiaat]]</f>
        <v>823294.56</v>
      </c>
      <c r="K206" s="136" cm="1">
        <f t="array" ref="K206">Ikäryhmähinnat[Ikä 6]*Ikärakenne[[#This Row],[6 vuotiaat]]</f>
        <v>218859.3</v>
      </c>
      <c r="L206" s="136" cm="1">
        <f t="array" ref="L206">Ikäryhmähinnat[Ikä 7–12]*Ikärakenne[[#This Row],[7–12-vuotiaat]]</f>
        <v>869863.14</v>
      </c>
      <c r="M206" s="136" cm="1">
        <f t="array" ref="M206">Ikäryhmähinnat[Ikä 13–15]*Ikärakenne[[#This Row],[13–15-vuotiaat]]</f>
        <v>1083615</v>
      </c>
      <c r="N206" s="136" cm="1">
        <f t="array" ref="N206">Ikäryhmähinnat[Ikä 16+]*Ikärakenne[[#This Row],[16 vuotta täyttäneet]]</f>
        <v>117534.15000000001</v>
      </c>
      <c r="O206" s="136" cm="1">
        <f t="array" ref="O206">Ikäryhmähinnat[Ikä 18-64]*Ikärakenne[[#This Row],[18–64-vuotiaat]]</f>
        <v>86839.28</v>
      </c>
      <c r="P206" s="178">
        <f>SUM(Ikärakenne[[#This Row],[Ikä 0–5]:[Ikä 18-64]])</f>
        <v>3200005.4299999997</v>
      </c>
    </row>
    <row r="207" spans="1:16" x14ac:dyDescent="0.25">
      <c r="A207" s="127">
        <v>635</v>
      </c>
      <c r="B207" s="124" t="s">
        <v>212</v>
      </c>
      <c r="C207" s="38">
        <f>SUM(Ikärakenne[[#This Row],[0–5-vuotiaat]:[16 vuotta täyttäneet]])</f>
        <v>6146</v>
      </c>
      <c r="D207" s="41">
        <v>237</v>
      </c>
      <c r="E207" s="41">
        <v>42</v>
      </c>
      <c r="F207" s="41">
        <v>337</v>
      </c>
      <c r="G207" s="41">
        <v>213</v>
      </c>
      <c r="H207" s="41">
        <v>5317</v>
      </c>
      <c r="I207" s="41">
        <v>3179</v>
      </c>
      <c r="J207" s="136" cm="1">
        <f t="array" ref="J207">Ikäryhmähinnat[Ikä 0–5]*Ikärakenne[[#This Row],[0–5-vuotiaat]]</f>
        <v>2217281.9400000004</v>
      </c>
      <c r="K207" s="136" cm="1">
        <f t="array" ref="K207">Ikäryhmähinnat[Ikä 6]*Ikärakenne[[#This Row],[6 vuotiaat]]</f>
        <v>417822.3</v>
      </c>
      <c r="L207" s="136" cm="1">
        <f t="array" ref="L207">Ikäryhmähinnat[Ikä 7–12]*Ikärakenne[[#This Row],[7–12-vuotiaat]]</f>
        <v>2873959.59</v>
      </c>
      <c r="M207" s="136" cm="1">
        <f t="array" ref="M207">Ikäryhmähinnat[Ikä 13–15]*Ikärakenne[[#This Row],[13–15-vuotiaat]]</f>
        <v>3077466.6</v>
      </c>
      <c r="N207" s="136" cm="1">
        <f t="array" ref="N207">Ikäryhmähinnat[Ikä 16+]*Ikärakenne[[#This Row],[16 vuotta täyttäneet]]</f>
        <v>389363.91000000003</v>
      </c>
      <c r="O207" s="136" cm="1">
        <f t="array" ref="O207">Ikäryhmähinnat[Ikä 18-64]*Ikärakenne[[#This Row],[18–64-vuotiaat]]</f>
        <v>285188.08999999997</v>
      </c>
      <c r="P207" s="178">
        <f>SUM(Ikärakenne[[#This Row],[Ikä 0–5]:[Ikä 18-64]])</f>
        <v>9261082.4299999997</v>
      </c>
    </row>
    <row r="208" spans="1:16" x14ac:dyDescent="0.25">
      <c r="A208" s="127">
        <v>636</v>
      </c>
      <c r="B208" s="124" t="s">
        <v>213</v>
      </c>
      <c r="C208" s="38">
        <f>SUM(Ikärakenne[[#This Row],[0–5-vuotiaat]:[16 vuotta täyttäneet]])</f>
        <v>7903</v>
      </c>
      <c r="D208" s="41">
        <v>380</v>
      </c>
      <c r="E208" s="41">
        <v>75</v>
      </c>
      <c r="F208" s="41">
        <v>544</v>
      </c>
      <c r="G208" s="41">
        <v>341</v>
      </c>
      <c r="H208" s="41">
        <v>6563</v>
      </c>
      <c r="I208" s="41">
        <v>4136</v>
      </c>
      <c r="J208" s="136" cm="1">
        <f t="array" ref="J208">Ikäryhmähinnat[Ikä 0–5]*Ikärakenne[[#This Row],[0–5-vuotiaat]]</f>
        <v>3555135.6</v>
      </c>
      <c r="K208" s="136" cm="1">
        <f t="array" ref="K208">Ikäryhmähinnat[Ikä 6]*Ikärakenne[[#This Row],[6 vuotiaat]]</f>
        <v>746111.25</v>
      </c>
      <c r="L208" s="136" cm="1">
        <f t="array" ref="L208">Ikäryhmähinnat[Ikä 7–12]*Ikärakenne[[#This Row],[7–12-vuotiaat]]</f>
        <v>4639270.08</v>
      </c>
      <c r="M208" s="136" cm="1">
        <f t="array" ref="M208">Ikäryhmähinnat[Ikä 13–15]*Ikärakenne[[#This Row],[13–15-vuotiaat]]</f>
        <v>4926836.2</v>
      </c>
      <c r="N208" s="136" cm="1">
        <f t="array" ref="N208">Ikäryhmähinnat[Ikä 16+]*Ikärakenne[[#This Row],[16 vuotta täyttäneet]]</f>
        <v>480608.49000000005</v>
      </c>
      <c r="O208" s="136" cm="1">
        <f t="array" ref="O208">Ikäryhmähinnat[Ikä 18-64]*Ikärakenne[[#This Row],[18–64-vuotiaat]]</f>
        <v>371040.56</v>
      </c>
      <c r="P208" s="178">
        <f>SUM(Ikärakenne[[#This Row],[Ikä 0–5]:[Ikä 18-64]])</f>
        <v>14719002.18</v>
      </c>
    </row>
    <row r="209" spans="1:16" x14ac:dyDescent="0.25">
      <c r="A209" s="127">
        <v>638</v>
      </c>
      <c r="B209" s="124" t="s">
        <v>214</v>
      </c>
      <c r="C209" s="38">
        <f>SUM(Ikärakenne[[#This Row],[0–5-vuotiaat]:[16 vuotta täyttäneet]])</f>
        <v>51863</v>
      </c>
      <c r="D209" s="41">
        <v>2699</v>
      </c>
      <c r="E209" s="41">
        <v>501</v>
      </c>
      <c r="F209" s="41">
        <v>3479</v>
      </c>
      <c r="G209" s="41">
        <v>2001</v>
      </c>
      <c r="H209" s="41">
        <v>43183</v>
      </c>
      <c r="I209" s="41">
        <v>29593</v>
      </c>
      <c r="J209" s="136" cm="1">
        <f t="array" ref="J209">Ikäryhmähinnat[Ikä 0–5]*Ikärakenne[[#This Row],[0–5-vuotiaat]]</f>
        <v>25250818.380000003</v>
      </c>
      <c r="K209" s="136" cm="1">
        <f t="array" ref="K209">Ikäryhmähinnat[Ikä 6]*Ikärakenne[[#This Row],[6 vuotiaat]]</f>
        <v>4984023.1499999994</v>
      </c>
      <c r="L209" s="136" cm="1">
        <f t="array" ref="L209">Ikäryhmähinnat[Ikä 7–12]*Ikärakenne[[#This Row],[7–12-vuotiaat]]</f>
        <v>29669155.529999997</v>
      </c>
      <c r="M209" s="136" cm="1">
        <f t="array" ref="M209">Ikäryhmähinnat[Ikä 13–15]*Ikärakenne[[#This Row],[13–15-vuotiaat]]</f>
        <v>28910848.200000003</v>
      </c>
      <c r="N209" s="136" cm="1">
        <f t="array" ref="N209">Ikäryhmähinnat[Ikä 16+]*Ikärakenne[[#This Row],[16 vuotta täyttäneet]]</f>
        <v>3162291.0900000003</v>
      </c>
      <c r="O209" s="136" cm="1">
        <f t="array" ref="O209">Ikäryhmähinnat[Ikä 18-64]*Ikärakenne[[#This Row],[18–64-vuotiaat]]</f>
        <v>2654788.0299999998</v>
      </c>
      <c r="P209" s="178">
        <f>SUM(Ikärakenne[[#This Row],[Ikä 0–5]:[Ikä 18-64]])</f>
        <v>94631924.38000001</v>
      </c>
    </row>
    <row r="210" spans="1:16" x14ac:dyDescent="0.25">
      <c r="A210" s="127">
        <v>678</v>
      </c>
      <c r="B210" s="124" t="s">
        <v>215</v>
      </c>
      <c r="C210" s="38">
        <f>SUM(Ikärakenne[[#This Row],[0–5-vuotiaat]:[16 vuotta täyttäneet]])</f>
        <v>23413</v>
      </c>
      <c r="D210" s="41">
        <v>1058</v>
      </c>
      <c r="E210" s="41">
        <v>214</v>
      </c>
      <c r="F210" s="41">
        <v>1641</v>
      </c>
      <c r="G210" s="41">
        <v>1049</v>
      </c>
      <c r="H210" s="41">
        <v>19451</v>
      </c>
      <c r="I210" s="41">
        <v>12057</v>
      </c>
      <c r="J210" s="136" cm="1">
        <f t="array" ref="J210">Ikäryhmähinnat[Ikä 0–5]*Ikärakenne[[#This Row],[0–5-vuotiaat]]</f>
        <v>9898245.9600000009</v>
      </c>
      <c r="K210" s="136" cm="1">
        <f t="array" ref="K210">Ikäryhmähinnat[Ikä 6]*Ikärakenne[[#This Row],[6 vuotiaat]]</f>
        <v>2128904.1</v>
      </c>
      <c r="L210" s="136" cm="1">
        <f t="array" ref="L210">Ikäryhmähinnat[Ikä 7–12]*Ikärakenne[[#This Row],[7–12-vuotiaat]]</f>
        <v>13994562.869999999</v>
      </c>
      <c r="M210" s="136" cm="1">
        <f t="array" ref="M210">Ikäryhmähinnat[Ikä 13–15]*Ikärakenne[[#This Row],[13–15-vuotiaat]]</f>
        <v>15156161.800000001</v>
      </c>
      <c r="N210" s="136" cm="1">
        <f t="array" ref="N210">Ikäryhmähinnat[Ikä 16+]*Ikärakenne[[#This Row],[16 vuotta täyttäneet]]</f>
        <v>1424396.73</v>
      </c>
      <c r="O210" s="136" cm="1">
        <f t="array" ref="O210">Ikäryhmähinnat[Ikä 18-64]*Ikärakenne[[#This Row],[18–64-vuotiaat]]</f>
        <v>1081633.47</v>
      </c>
      <c r="P210" s="178">
        <f>SUM(Ikärakenne[[#This Row],[Ikä 0–5]:[Ikä 18-64]])</f>
        <v>43683904.93</v>
      </c>
    </row>
    <row r="211" spans="1:16" x14ac:dyDescent="0.25">
      <c r="A211" s="127">
        <v>680</v>
      </c>
      <c r="B211" s="124" t="s">
        <v>216</v>
      </c>
      <c r="C211" s="38">
        <f>SUM(Ikärakenne[[#This Row],[0–5-vuotiaat]:[16 vuotta täyttäneet]])</f>
        <v>26036</v>
      </c>
      <c r="D211" s="41">
        <v>1427</v>
      </c>
      <c r="E211" s="41">
        <v>235</v>
      </c>
      <c r="F211" s="41">
        <v>1625</v>
      </c>
      <c r="G211" s="41">
        <v>858</v>
      </c>
      <c r="H211" s="41">
        <v>21891</v>
      </c>
      <c r="I211" s="41">
        <v>15030</v>
      </c>
      <c r="J211" s="136" cm="1">
        <f t="array" ref="J211">Ikäryhmähinnat[Ikä 0–5]*Ikärakenne[[#This Row],[0–5-vuotiaat]]</f>
        <v>13350469.74</v>
      </c>
      <c r="K211" s="136" cm="1">
        <f t="array" ref="K211">Ikäryhmähinnat[Ikä 6]*Ikärakenne[[#This Row],[6 vuotiaat]]</f>
        <v>2337815.25</v>
      </c>
      <c r="L211" s="136" cm="1">
        <f t="array" ref="L211">Ikäryhmähinnat[Ikä 7–12]*Ikärakenne[[#This Row],[7–12-vuotiaat]]</f>
        <v>13858113.75</v>
      </c>
      <c r="M211" s="136" cm="1">
        <f t="array" ref="M211">Ikäryhmähinnat[Ikä 13–15]*Ikärakenne[[#This Row],[13–15-vuotiaat]]</f>
        <v>12396555.600000001</v>
      </c>
      <c r="N211" s="136" cm="1">
        <f t="array" ref="N211">Ikäryhmähinnat[Ikä 16+]*Ikärakenne[[#This Row],[16 vuotta täyttäneet]]</f>
        <v>1603077.9300000002</v>
      </c>
      <c r="O211" s="136" cm="1">
        <f t="array" ref="O211">Ikäryhmähinnat[Ikä 18-64]*Ikärakenne[[#This Row],[18–64-vuotiaat]]</f>
        <v>1348341.2999999998</v>
      </c>
      <c r="P211" s="178">
        <f>SUM(Ikärakenne[[#This Row],[Ikä 0–5]:[Ikä 18-64]])</f>
        <v>44894373.57</v>
      </c>
    </row>
    <row r="212" spans="1:16" x14ac:dyDescent="0.25">
      <c r="A212" s="127">
        <v>681</v>
      </c>
      <c r="B212" s="124" t="s">
        <v>217</v>
      </c>
      <c r="C212" s="38">
        <f>SUM(Ikärakenne[[#This Row],[0–5-vuotiaat]:[16 vuotta täyttäneet]])</f>
        <v>3219</v>
      </c>
      <c r="D212" s="41">
        <v>95</v>
      </c>
      <c r="E212" s="41">
        <v>22</v>
      </c>
      <c r="F212" s="41">
        <v>152</v>
      </c>
      <c r="G212" s="41">
        <v>111</v>
      </c>
      <c r="H212" s="41">
        <v>2839</v>
      </c>
      <c r="I212" s="41">
        <v>1540</v>
      </c>
      <c r="J212" s="136" cm="1">
        <f t="array" ref="J212">Ikäryhmähinnat[Ikä 0–5]*Ikärakenne[[#This Row],[0–5-vuotiaat]]</f>
        <v>888783.9</v>
      </c>
      <c r="K212" s="136" cm="1">
        <f t="array" ref="K212">Ikäryhmähinnat[Ikä 6]*Ikärakenne[[#This Row],[6 vuotiaat]]</f>
        <v>218859.3</v>
      </c>
      <c r="L212" s="136" cm="1">
        <f t="array" ref="L212">Ikäryhmähinnat[Ikä 7–12]*Ikärakenne[[#This Row],[7–12-vuotiaat]]</f>
        <v>1296266.6399999999</v>
      </c>
      <c r="M212" s="136" cm="1">
        <f t="array" ref="M212">Ikäryhmähinnat[Ikä 13–15]*Ikärakenne[[#This Row],[13–15-vuotiaat]]</f>
        <v>1603750.2000000002</v>
      </c>
      <c r="N212" s="136" cm="1">
        <f t="array" ref="N212">Ikäryhmähinnat[Ikä 16+]*Ikärakenne[[#This Row],[16 vuotta täyttäneet]]</f>
        <v>207899.97</v>
      </c>
      <c r="O212" s="136" cm="1">
        <f t="array" ref="O212">Ikäryhmähinnat[Ikä 18-64]*Ikärakenne[[#This Row],[18–64-vuotiaat]]</f>
        <v>138153.4</v>
      </c>
      <c r="P212" s="178">
        <f>SUM(Ikärakenne[[#This Row],[Ikä 0–5]:[Ikä 18-64]])</f>
        <v>4353713.41</v>
      </c>
    </row>
    <row r="213" spans="1:16" x14ac:dyDescent="0.25">
      <c r="A213" s="127">
        <v>683</v>
      </c>
      <c r="B213" s="124" t="s">
        <v>218</v>
      </c>
      <c r="C213" s="38">
        <f>SUM(Ikärakenne[[#This Row],[0–5-vuotiaat]:[16 vuotta täyttäneet]])</f>
        <v>3530</v>
      </c>
      <c r="D213" s="41">
        <v>175</v>
      </c>
      <c r="E213" s="41">
        <v>22</v>
      </c>
      <c r="F213" s="41">
        <v>245</v>
      </c>
      <c r="G213" s="41">
        <v>171</v>
      </c>
      <c r="H213" s="41">
        <v>2917</v>
      </c>
      <c r="I213" s="41">
        <v>1609</v>
      </c>
      <c r="J213" s="136" cm="1">
        <f t="array" ref="J213">Ikäryhmähinnat[Ikä 0–5]*Ikärakenne[[#This Row],[0–5-vuotiaat]]</f>
        <v>1637233.5000000002</v>
      </c>
      <c r="K213" s="136" cm="1">
        <f t="array" ref="K213">Ikäryhmähinnat[Ikä 6]*Ikärakenne[[#This Row],[6 vuotiaat]]</f>
        <v>218859.3</v>
      </c>
      <c r="L213" s="136" cm="1">
        <f t="array" ref="L213">Ikäryhmähinnat[Ikä 7–12]*Ikärakenne[[#This Row],[7–12-vuotiaat]]</f>
        <v>2089377.15</v>
      </c>
      <c r="M213" s="136" cm="1">
        <f t="array" ref="M213">Ikäryhmähinnat[Ikä 13–15]*Ikärakenne[[#This Row],[13–15-vuotiaat]]</f>
        <v>2470642.2000000002</v>
      </c>
      <c r="N213" s="136" cm="1">
        <f t="array" ref="N213">Ikäryhmähinnat[Ikä 16+]*Ikärakenne[[#This Row],[16 vuotta täyttäneet]]</f>
        <v>213611.91</v>
      </c>
      <c r="O213" s="136" cm="1">
        <f t="array" ref="O213">Ikäryhmähinnat[Ikä 18-64]*Ikärakenne[[#This Row],[18–64-vuotiaat]]</f>
        <v>144343.38999999998</v>
      </c>
      <c r="P213" s="178">
        <f>SUM(Ikärakenne[[#This Row],[Ikä 0–5]:[Ikä 18-64]])</f>
        <v>6774067.4500000002</v>
      </c>
    </row>
    <row r="214" spans="1:16" x14ac:dyDescent="0.25">
      <c r="A214" s="127">
        <v>684</v>
      </c>
      <c r="B214" s="124" t="s">
        <v>219</v>
      </c>
      <c r="C214" s="38">
        <f>SUM(Ikärakenne[[#This Row],[0–5-vuotiaat]:[16 vuotta täyttäneet]])</f>
        <v>38773</v>
      </c>
      <c r="D214" s="41">
        <v>1677</v>
      </c>
      <c r="E214" s="41">
        <v>308</v>
      </c>
      <c r="F214" s="41">
        <v>2166</v>
      </c>
      <c r="G214" s="41">
        <v>1295</v>
      </c>
      <c r="H214" s="41">
        <v>33327</v>
      </c>
      <c r="I214" s="41">
        <v>21789</v>
      </c>
      <c r="J214" s="136" cm="1">
        <f t="array" ref="J214">Ikäryhmähinnat[Ikä 0–5]*Ikärakenne[[#This Row],[0–5-vuotiaat]]</f>
        <v>15689374.740000002</v>
      </c>
      <c r="K214" s="136" cm="1">
        <f t="array" ref="K214">Ikäryhmähinnat[Ikä 6]*Ikärakenne[[#This Row],[6 vuotiaat]]</f>
        <v>3064030.1999999997</v>
      </c>
      <c r="L214" s="136" cm="1">
        <f t="array" ref="L214">Ikäryhmähinnat[Ikä 7–12]*Ikärakenne[[#This Row],[7–12-vuotiaat]]</f>
        <v>18471799.620000001</v>
      </c>
      <c r="M214" s="136" cm="1">
        <f t="array" ref="M214">Ikäryhmähinnat[Ikä 13–15]*Ikärakenne[[#This Row],[13–15-vuotiaat]]</f>
        <v>18710419</v>
      </c>
      <c r="N214" s="136" cm="1">
        <f t="array" ref="N214">Ikäryhmähinnat[Ikä 16+]*Ikärakenne[[#This Row],[16 vuotta täyttäneet]]</f>
        <v>2440536.21</v>
      </c>
      <c r="O214" s="136" cm="1">
        <f t="array" ref="O214">Ikäryhmähinnat[Ikä 18-64]*Ikärakenne[[#This Row],[18–64-vuotiaat]]</f>
        <v>1954691.19</v>
      </c>
      <c r="P214" s="178">
        <f>SUM(Ikärakenne[[#This Row],[Ikä 0–5]:[Ikä 18-64]])</f>
        <v>60330850.960000001</v>
      </c>
    </row>
    <row r="215" spans="1:16" x14ac:dyDescent="0.25">
      <c r="A215" s="127">
        <v>686</v>
      </c>
      <c r="B215" s="124" t="s">
        <v>220</v>
      </c>
      <c r="C215" s="38">
        <f>SUM(Ikärakenne[[#This Row],[0–5-vuotiaat]:[16 vuotta täyttäneet]])</f>
        <v>2928</v>
      </c>
      <c r="D215" s="41">
        <v>84</v>
      </c>
      <c r="E215" s="41">
        <v>15</v>
      </c>
      <c r="F215" s="41">
        <v>138</v>
      </c>
      <c r="G215" s="41">
        <v>90</v>
      </c>
      <c r="H215" s="41">
        <v>2601</v>
      </c>
      <c r="I215" s="41">
        <v>1394</v>
      </c>
      <c r="J215" s="136" cm="1">
        <f t="array" ref="J215">Ikäryhmähinnat[Ikä 0–5]*Ikärakenne[[#This Row],[0–5-vuotiaat]]</f>
        <v>785872.08000000007</v>
      </c>
      <c r="K215" s="136" cm="1">
        <f t="array" ref="K215">Ikäryhmähinnat[Ikä 6]*Ikärakenne[[#This Row],[6 vuotiaat]]</f>
        <v>149222.25</v>
      </c>
      <c r="L215" s="136" cm="1">
        <f t="array" ref="L215">Ikäryhmähinnat[Ikä 7–12]*Ikärakenne[[#This Row],[7–12-vuotiaat]]</f>
        <v>1176873.6599999999</v>
      </c>
      <c r="M215" s="136" cm="1">
        <f t="array" ref="M215">Ikäryhmähinnat[Ikä 13–15]*Ikärakenne[[#This Row],[13–15-vuotiaat]]</f>
        <v>1300338</v>
      </c>
      <c r="N215" s="136" cm="1">
        <f t="array" ref="N215">Ikäryhmähinnat[Ikä 16+]*Ikärakenne[[#This Row],[16 vuotta täyttäneet]]</f>
        <v>190471.23</v>
      </c>
      <c r="O215" s="136" cm="1">
        <f t="array" ref="O215">Ikäryhmähinnat[Ikä 18-64]*Ikärakenne[[#This Row],[18–64-vuotiaat]]</f>
        <v>125055.73999999999</v>
      </c>
      <c r="P215" s="178">
        <f>SUM(Ikärakenne[[#This Row],[Ikä 0–5]:[Ikä 18-64]])</f>
        <v>3727832.96</v>
      </c>
    </row>
    <row r="216" spans="1:16" x14ac:dyDescent="0.25">
      <c r="A216" s="127">
        <v>687</v>
      </c>
      <c r="B216" s="124" t="s">
        <v>221</v>
      </c>
      <c r="C216" s="38">
        <f>SUM(Ikärakenne[[#This Row],[0–5-vuotiaat]:[16 vuotta täyttäneet]])</f>
        <v>1398</v>
      </c>
      <c r="D216" s="41">
        <v>28</v>
      </c>
      <c r="E216" s="41">
        <v>9</v>
      </c>
      <c r="F216" s="41">
        <v>54</v>
      </c>
      <c r="G216" s="41">
        <v>36</v>
      </c>
      <c r="H216" s="41">
        <v>1271</v>
      </c>
      <c r="I216" s="41">
        <v>636</v>
      </c>
      <c r="J216" s="136" cm="1">
        <f t="array" ref="J216">Ikäryhmähinnat[Ikä 0–5]*Ikärakenne[[#This Row],[0–5-vuotiaat]]</f>
        <v>261957.36000000002</v>
      </c>
      <c r="K216" s="136" cm="1">
        <f t="array" ref="K216">Ikäryhmähinnat[Ikä 6]*Ikärakenne[[#This Row],[6 vuotiaat]]</f>
        <v>89533.349999999991</v>
      </c>
      <c r="L216" s="136" cm="1">
        <f t="array" ref="L216">Ikäryhmähinnat[Ikä 7–12]*Ikärakenne[[#This Row],[7–12-vuotiaat]]</f>
        <v>460515.77999999997</v>
      </c>
      <c r="M216" s="136" cm="1">
        <f t="array" ref="M216">Ikäryhmähinnat[Ikä 13–15]*Ikärakenne[[#This Row],[13–15-vuotiaat]]</f>
        <v>520135.2</v>
      </c>
      <c r="N216" s="136" cm="1">
        <f t="array" ref="N216">Ikäryhmähinnat[Ikä 16+]*Ikärakenne[[#This Row],[16 vuotta täyttäneet]]</f>
        <v>93075.33</v>
      </c>
      <c r="O216" s="136" cm="1">
        <f t="array" ref="O216">Ikäryhmähinnat[Ikä 18-64]*Ikärakenne[[#This Row],[18–64-vuotiaat]]</f>
        <v>57055.56</v>
      </c>
      <c r="P216" s="178">
        <f>SUM(Ikärakenne[[#This Row],[Ikä 0–5]:[Ikä 18-64]])</f>
        <v>1482272.58</v>
      </c>
    </row>
    <row r="217" spans="1:16" x14ac:dyDescent="0.25">
      <c r="A217" s="127">
        <v>689</v>
      </c>
      <c r="B217" s="124" t="s">
        <v>222</v>
      </c>
      <c r="C217" s="38">
        <f>SUM(Ikärakenne[[#This Row],[0–5-vuotiaat]:[16 vuotta täyttäneet]])</f>
        <v>2888</v>
      </c>
      <c r="D217" s="41">
        <v>65</v>
      </c>
      <c r="E217" s="41">
        <v>12</v>
      </c>
      <c r="F217" s="41">
        <v>109</v>
      </c>
      <c r="G217" s="41">
        <v>61</v>
      </c>
      <c r="H217" s="41">
        <v>2641</v>
      </c>
      <c r="I217" s="41">
        <v>1324</v>
      </c>
      <c r="J217" s="136" cm="1">
        <f t="array" ref="J217">Ikäryhmähinnat[Ikä 0–5]*Ikärakenne[[#This Row],[0–5-vuotiaat]]</f>
        <v>608115.30000000005</v>
      </c>
      <c r="K217" s="136" cm="1">
        <f t="array" ref="K217">Ikäryhmähinnat[Ikä 6]*Ikärakenne[[#This Row],[6 vuotiaat]]</f>
        <v>119377.79999999999</v>
      </c>
      <c r="L217" s="136" cm="1">
        <f t="array" ref="L217">Ikäryhmähinnat[Ikä 7–12]*Ikärakenne[[#This Row],[7–12-vuotiaat]]</f>
        <v>929559.63</v>
      </c>
      <c r="M217" s="136" cm="1">
        <f t="array" ref="M217">Ikäryhmähinnat[Ikä 13–15]*Ikärakenne[[#This Row],[13–15-vuotiaat]]</f>
        <v>881340.20000000007</v>
      </c>
      <c r="N217" s="136" cm="1">
        <f t="array" ref="N217">Ikäryhmähinnat[Ikä 16+]*Ikärakenne[[#This Row],[16 vuotta täyttäneet]]</f>
        <v>193400.43000000002</v>
      </c>
      <c r="O217" s="136" cm="1">
        <f t="array" ref="O217">Ikäryhmähinnat[Ikä 18-64]*Ikärakenne[[#This Row],[18–64-vuotiaat]]</f>
        <v>118776.04</v>
      </c>
      <c r="P217" s="178">
        <f>SUM(Ikärakenne[[#This Row],[Ikä 0–5]:[Ikä 18-64]])</f>
        <v>2850569.4000000004</v>
      </c>
    </row>
    <row r="218" spans="1:16" x14ac:dyDescent="0.25">
      <c r="A218" s="127">
        <v>691</v>
      </c>
      <c r="B218" s="124" t="s">
        <v>223</v>
      </c>
      <c r="C218" s="38">
        <f>SUM(Ikärakenne[[#This Row],[0–5-vuotiaat]:[16 vuotta täyttäneet]])</f>
        <v>2476</v>
      </c>
      <c r="D218" s="41">
        <v>154</v>
      </c>
      <c r="E218" s="41">
        <v>16</v>
      </c>
      <c r="F218" s="41">
        <v>199</v>
      </c>
      <c r="G218" s="41">
        <v>96</v>
      </c>
      <c r="H218" s="41">
        <v>2011</v>
      </c>
      <c r="I218" s="41">
        <v>1190</v>
      </c>
      <c r="J218" s="136" cm="1">
        <f t="array" ref="J218">Ikäryhmähinnat[Ikä 0–5]*Ikärakenne[[#This Row],[0–5-vuotiaat]]</f>
        <v>1440765.4800000002</v>
      </c>
      <c r="K218" s="136" cm="1">
        <f t="array" ref="K218">Ikäryhmähinnat[Ikä 6]*Ikärakenne[[#This Row],[6 vuotiaat]]</f>
        <v>159170.4</v>
      </c>
      <c r="L218" s="136" cm="1">
        <f t="array" ref="L218">Ikäryhmähinnat[Ikä 7–12]*Ikärakenne[[#This Row],[7–12-vuotiaat]]</f>
        <v>1697085.93</v>
      </c>
      <c r="M218" s="136" cm="1">
        <f t="array" ref="M218">Ikäryhmähinnat[Ikä 13–15]*Ikärakenne[[#This Row],[13–15-vuotiaat]]</f>
        <v>1387027.2000000002</v>
      </c>
      <c r="N218" s="136" cm="1">
        <f t="array" ref="N218">Ikäryhmähinnat[Ikä 16+]*Ikärakenne[[#This Row],[16 vuotta täyttäneet]]</f>
        <v>147265.53</v>
      </c>
      <c r="O218" s="136" cm="1">
        <f t="array" ref="O218">Ikäryhmähinnat[Ikä 18-64]*Ikärakenne[[#This Row],[18–64-vuotiaat]]</f>
        <v>106754.9</v>
      </c>
      <c r="P218" s="178">
        <f>SUM(Ikärakenne[[#This Row],[Ikä 0–5]:[Ikä 18-64]])</f>
        <v>4938069.4400000004</v>
      </c>
    </row>
    <row r="219" spans="1:16" x14ac:dyDescent="0.25">
      <c r="A219" s="127">
        <v>694</v>
      </c>
      <c r="B219" s="124" t="s">
        <v>224</v>
      </c>
      <c r="C219" s="38">
        <f>SUM(Ikärakenne[[#This Row],[0–5-vuotiaat]:[16 vuotta täyttäneet]])</f>
        <v>28555</v>
      </c>
      <c r="D219" s="41">
        <v>1157</v>
      </c>
      <c r="E219" s="41">
        <v>224</v>
      </c>
      <c r="F219" s="41">
        <v>1712</v>
      </c>
      <c r="G219" s="41">
        <v>1072</v>
      </c>
      <c r="H219" s="41">
        <v>24390</v>
      </c>
      <c r="I219" s="41">
        <v>16401</v>
      </c>
      <c r="J219" s="136" cm="1">
        <f t="array" ref="J219">Ikäryhmähinnat[Ikä 0–5]*Ikärakenne[[#This Row],[0–5-vuotiaat]]</f>
        <v>10824452.340000002</v>
      </c>
      <c r="K219" s="136" cm="1">
        <f t="array" ref="K219">Ikäryhmähinnat[Ikä 6]*Ikärakenne[[#This Row],[6 vuotiaat]]</f>
        <v>2228385.6</v>
      </c>
      <c r="L219" s="136" cm="1">
        <f t="array" ref="L219">Ikäryhmähinnat[Ikä 7–12]*Ikärakenne[[#This Row],[7–12-vuotiaat]]</f>
        <v>14600055.84</v>
      </c>
      <c r="M219" s="136" cm="1">
        <f t="array" ref="M219">Ikäryhmähinnat[Ikä 13–15]*Ikärakenne[[#This Row],[13–15-vuotiaat]]</f>
        <v>15488470.4</v>
      </c>
      <c r="N219" s="136" cm="1">
        <f t="array" ref="N219">Ikäryhmähinnat[Ikä 16+]*Ikärakenne[[#This Row],[16 vuotta täyttäneet]]</f>
        <v>1786079.7000000002</v>
      </c>
      <c r="O219" s="136" cm="1">
        <f t="array" ref="O219">Ikäryhmähinnat[Ikä 18-64]*Ikärakenne[[#This Row],[18–64-vuotiaat]]</f>
        <v>1471333.71</v>
      </c>
      <c r="P219" s="178">
        <f>SUM(Ikärakenne[[#This Row],[Ikä 0–5]:[Ikä 18-64]])</f>
        <v>46398777.590000004</v>
      </c>
    </row>
    <row r="220" spans="1:16" x14ac:dyDescent="0.25">
      <c r="A220" s="127">
        <v>697</v>
      </c>
      <c r="B220" s="124" t="s">
        <v>225</v>
      </c>
      <c r="C220" s="38">
        <f>SUM(Ikärakenne[[#This Row],[0–5-vuotiaat]:[16 vuotta täyttäneet]])</f>
        <v>1158</v>
      </c>
      <c r="D220" s="41">
        <v>35</v>
      </c>
      <c r="E220" s="41">
        <v>7</v>
      </c>
      <c r="F220" s="41">
        <v>63</v>
      </c>
      <c r="G220" s="41">
        <v>28</v>
      </c>
      <c r="H220" s="41">
        <v>1025</v>
      </c>
      <c r="I220" s="41">
        <v>497</v>
      </c>
      <c r="J220" s="136" cm="1">
        <f t="array" ref="J220">Ikäryhmähinnat[Ikä 0–5]*Ikärakenne[[#This Row],[0–5-vuotiaat]]</f>
        <v>327446.7</v>
      </c>
      <c r="K220" s="136" cm="1">
        <f t="array" ref="K220">Ikäryhmähinnat[Ikä 6]*Ikärakenne[[#This Row],[6 vuotiaat]]</f>
        <v>69637.05</v>
      </c>
      <c r="L220" s="136" cm="1">
        <f t="array" ref="L220">Ikäryhmähinnat[Ikä 7–12]*Ikärakenne[[#This Row],[7–12-vuotiaat]]</f>
        <v>537268.41</v>
      </c>
      <c r="M220" s="136" cm="1">
        <f t="array" ref="M220">Ikäryhmähinnat[Ikä 13–15]*Ikärakenne[[#This Row],[13–15-vuotiaat]]</f>
        <v>404549.60000000003</v>
      </c>
      <c r="N220" s="136" cm="1">
        <f t="array" ref="N220">Ikäryhmähinnat[Ikä 16+]*Ikärakenne[[#This Row],[16 vuotta täyttäneet]]</f>
        <v>75060.75</v>
      </c>
      <c r="O220" s="136" cm="1">
        <f t="array" ref="O220">Ikäryhmähinnat[Ikä 18-64]*Ikärakenne[[#This Row],[18–64-vuotiaat]]</f>
        <v>44585.869999999995</v>
      </c>
      <c r="P220" s="178">
        <f>SUM(Ikärakenne[[#This Row],[Ikä 0–5]:[Ikä 18-64]])</f>
        <v>1458548.38</v>
      </c>
    </row>
    <row r="221" spans="1:16" x14ac:dyDescent="0.25">
      <c r="A221" s="127">
        <v>698</v>
      </c>
      <c r="B221" s="124" t="s">
        <v>226</v>
      </c>
      <c r="C221" s="38">
        <f>SUM(Ikärakenne[[#This Row],[0–5-vuotiaat]:[16 vuotta täyttäneet]])</f>
        <v>66191</v>
      </c>
      <c r="D221" s="41">
        <v>3582</v>
      </c>
      <c r="E221" s="41">
        <v>606</v>
      </c>
      <c r="F221" s="41">
        <v>4135</v>
      </c>
      <c r="G221" s="41">
        <v>2396</v>
      </c>
      <c r="H221" s="41">
        <v>55472</v>
      </c>
      <c r="I221" s="41">
        <v>39428</v>
      </c>
      <c r="J221" s="136" cm="1">
        <f t="array" ref="J221">Ikäryhmähinnat[Ikä 0–5]*Ikärakenne[[#This Row],[0–5-vuotiaat]]</f>
        <v>33511830.840000004</v>
      </c>
      <c r="K221" s="136" cm="1">
        <f t="array" ref="K221">Ikäryhmähinnat[Ikä 6]*Ikärakenne[[#This Row],[6 vuotiaat]]</f>
        <v>6028578.8999999994</v>
      </c>
      <c r="L221" s="136" cm="1">
        <f t="array" ref="L221">Ikäryhmähinnat[Ikä 7–12]*Ikärakenne[[#This Row],[7–12-vuotiaat]]</f>
        <v>35263569.449999996</v>
      </c>
      <c r="M221" s="136" cm="1">
        <f t="array" ref="M221">Ikäryhmähinnat[Ikä 13–15]*Ikärakenne[[#This Row],[13–15-vuotiaat]]</f>
        <v>34617887.200000003</v>
      </c>
      <c r="N221" s="136" cm="1">
        <f t="array" ref="N221">Ikäryhmähinnat[Ikä 16+]*Ikärakenne[[#This Row],[16 vuotta täyttäneet]]</f>
        <v>4062214.56</v>
      </c>
      <c r="O221" s="136" cm="1">
        <f t="array" ref="O221">Ikäryhmähinnat[Ikä 18-64]*Ikärakenne[[#This Row],[18–64-vuotiaat]]</f>
        <v>3537085.88</v>
      </c>
      <c r="P221" s="178">
        <f>SUM(Ikärakenne[[#This Row],[Ikä 0–5]:[Ikä 18-64]])</f>
        <v>117021166.83</v>
      </c>
    </row>
    <row r="222" spans="1:16" x14ac:dyDescent="0.25">
      <c r="A222" s="127">
        <v>700</v>
      </c>
      <c r="B222" s="124" t="s">
        <v>227</v>
      </c>
      <c r="C222" s="38">
        <f>SUM(Ikärakenne[[#This Row],[0–5-vuotiaat]:[16 vuotta täyttäneet]])</f>
        <v>4679</v>
      </c>
      <c r="D222" s="41">
        <v>137</v>
      </c>
      <c r="E222" s="41">
        <v>24</v>
      </c>
      <c r="F222" s="41">
        <v>228</v>
      </c>
      <c r="G222" s="41">
        <v>157</v>
      </c>
      <c r="H222" s="41">
        <v>4133</v>
      </c>
      <c r="I222" s="41">
        <v>2247</v>
      </c>
      <c r="J222" s="136" cm="1">
        <f t="array" ref="J222">Ikäryhmähinnat[Ikä 0–5]*Ikärakenne[[#This Row],[0–5-vuotiaat]]</f>
        <v>1281719.9400000002</v>
      </c>
      <c r="K222" s="136" cm="1">
        <f t="array" ref="K222">Ikäryhmähinnat[Ikä 6]*Ikärakenne[[#This Row],[6 vuotiaat]]</f>
        <v>238755.59999999998</v>
      </c>
      <c r="L222" s="136" cm="1">
        <f t="array" ref="L222">Ikäryhmähinnat[Ikä 7–12]*Ikärakenne[[#This Row],[7–12-vuotiaat]]</f>
        <v>1944399.96</v>
      </c>
      <c r="M222" s="136" cm="1">
        <f t="array" ref="M222">Ikäryhmähinnat[Ikä 13–15]*Ikärakenne[[#This Row],[13–15-vuotiaat]]</f>
        <v>2268367.4</v>
      </c>
      <c r="N222" s="136" cm="1">
        <f t="array" ref="N222">Ikäryhmähinnat[Ikä 16+]*Ikärakenne[[#This Row],[16 vuotta täyttäneet]]</f>
        <v>302659.59000000003</v>
      </c>
      <c r="O222" s="136" cm="1">
        <f t="array" ref="O222">Ikäryhmähinnat[Ikä 18-64]*Ikärakenne[[#This Row],[18–64-vuotiaat]]</f>
        <v>201578.37</v>
      </c>
      <c r="P222" s="178">
        <f>SUM(Ikärakenne[[#This Row],[Ikä 0–5]:[Ikä 18-64]])</f>
        <v>6237480.8600000003</v>
      </c>
    </row>
    <row r="223" spans="1:16" x14ac:dyDescent="0.25">
      <c r="A223" s="127">
        <v>702</v>
      </c>
      <c r="B223" s="124" t="s">
        <v>228</v>
      </c>
      <c r="C223" s="38">
        <f>SUM(Ikärakenne[[#This Row],[0–5-vuotiaat]:[16 vuotta täyttäneet]])</f>
        <v>3995</v>
      </c>
      <c r="D223" s="41">
        <v>127</v>
      </c>
      <c r="E223" s="41">
        <v>25</v>
      </c>
      <c r="F223" s="41">
        <v>187</v>
      </c>
      <c r="G223" s="41">
        <v>104</v>
      </c>
      <c r="H223" s="41">
        <v>3552</v>
      </c>
      <c r="I223" s="41">
        <v>1833</v>
      </c>
      <c r="J223" s="136" cm="1">
        <f t="array" ref="J223">Ikäryhmähinnat[Ikä 0–5]*Ikärakenne[[#This Row],[0–5-vuotiaat]]</f>
        <v>1188163.74</v>
      </c>
      <c r="K223" s="136" cm="1">
        <f t="array" ref="K223">Ikäryhmähinnat[Ikä 6]*Ikärakenne[[#This Row],[6 vuotiaat]]</f>
        <v>248703.75</v>
      </c>
      <c r="L223" s="136" cm="1">
        <f t="array" ref="L223">Ikäryhmähinnat[Ikä 7–12]*Ikärakenne[[#This Row],[7–12-vuotiaat]]</f>
        <v>1594749.0899999999</v>
      </c>
      <c r="M223" s="136" cm="1">
        <f t="array" ref="M223">Ikäryhmähinnat[Ikä 13–15]*Ikärakenne[[#This Row],[13–15-vuotiaat]]</f>
        <v>1502612.8</v>
      </c>
      <c r="N223" s="136" cm="1">
        <f t="array" ref="N223">Ikäryhmähinnat[Ikä 16+]*Ikärakenne[[#This Row],[16 vuotta täyttäneet]]</f>
        <v>260112.96000000002</v>
      </c>
      <c r="O223" s="136" cm="1">
        <f t="array" ref="O223">Ikäryhmähinnat[Ikä 18-64]*Ikärakenne[[#This Row],[18–64-vuotiaat]]</f>
        <v>164438.43</v>
      </c>
      <c r="P223" s="178">
        <f>SUM(Ikärakenne[[#This Row],[Ikä 0–5]:[Ikä 18-64]])</f>
        <v>4958780.7699999996</v>
      </c>
    </row>
    <row r="224" spans="1:16" x14ac:dyDescent="0.25">
      <c r="A224" s="127">
        <v>704</v>
      </c>
      <c r="B224" s="124" t="s">
        <v>229</v>
      </c>
      <c r="C224" s="38">
        <f>SUM(Ikärakenne[[#This Row],[0–5-vuotiaat]:[16 vuotta täyttäneet]])</f>
        <v>6381</v>
      </c>
      <c r="D224" s="41">
        <v>403</v>
      </c>
      <c r="E224" s="41">
        <v>97</v>
      </c>
      <c r="F224" s="41">
        <v>547</v>
      </c>
      <c r="G224" s="41">
        <v>290</v>
      </c>
      <c r="H224" s="41">
        <v>5044</v>
      </c>
      <c r="I224" s="41">
        <v>3528</v>
      </c>
      <c r="J224" s="136" cm="1">
        <f t="array" ref="J224">Ikäryhmähinnat[Ikä 0–5]*Ikärakenne[[#This Row],[0–5-vuotiaat]]</f>
        <v>3770314.8600000003</v>
      </c>
      <c r="K224" s="136" cm="1">
        <f t="array" ref="K224">Ikäryhmähinnat[Ikä 6]*Ikärakenne[[#This Row],[6 vuotiaat]]</f>
        <v>964970.54999999993</v>
      </c>
      <c r="L224" s="136" cm="1">
        <f t="array" ref="L224">Ikäryhmähinnat[Ikä 7–12]*Ikärakenne[[#This Row],[7–12-vuotiaat]]</f>
        <v>4664854.29</v>
      </c>
      <c r="M224" s="136" cm="1">
        <f t="array" ref="M224">Ikäryhmähinnat[Ikä 13–15]*Ikärakenne[[#This Row],[13–15-vuotiaat]]</f>
        <v>4189978</v>
      </c>
      <c r="N224" s="136" cm="1">
        <f t="array" ref="N224">Ikäryhmähinnat[Ikä 16+]*Ikärakenne[[#This Row],[16 vuotta täyttäneet]]</f>
        <v>369372.12</v>
      </c>
      <c r="O224" s="136" cm="1">
        <f t="array" ref="O224">Ikäryhmähinnat[Ikä 18-64]*Ikärakenne[[#This Row],[18–64-vuotiaat]]</f>
        <v>316496.88</v>
      </c>
      <c r="P224" s="178">
        <f>SUM(Ikärakenne[[#This Row],[Ikä 0–5]:[Ikä 18-64]])</f>
        <v>14275986.699999999</v>
      </c>
    </row>
    <row r="225" spans="1:16" x14ac:dyDescent="0.25">
      <c r="A225" s="127">
        <v>707</v>
      </c>
      <c r="B225" s="124" t="s">
        <v>230</v>
      </c>
      <c r="C225" s="38">
        <f>SUM(Ikärakenne[[#This Row],[0–5-vuotiaat]:[16 vuotta täyttäneet]])</f>
        <v>1830</v>
      </c>
      <c r="D225" s="41">
        <v>24</v>
      </c>
      <c r="E225" s="41">
        <v>5</v>
      </c>
      <c r="F225" s="41">
        <v>54</v>
      </c>
      <c r="G225" s="41">
        <v>45</v>
      </c>
      <c r="H225" s="41">
        <v>1702</v>
      </c>
      <c r="I225" s="41">
        <v>780</v>
      </c>
      <c r="J225" s="136" cm="1">
        <f t="array" ref="J225">Ikäryhmähinnat[Ikä 0–5]*Ikärakenne[[#This Row],[0–5-vuotiaat]]</f>
        <v>224534.88</v>
      </c>
      <c r="K225" s="136" cm="1">
        <f t="array" ref="K225">Ikäryhmähinnat[Ikä 6]*Ikärakenne[[#This Row],[6 vuotiaat]]</f>
        <v>49740.75</v>
      </c>
      <c r="L225" s="136" cm="1">
        <f t="array" ref="L225">Ikäryhmähinnat[Ikä 7–12]*Ikärakenne[[#This Row],[7–12-vuotiaat]]</f>
        <v>460515.77999999997</v>
      </c>
      <c r="M225" s="136" cm="1">
        <f t="array" ref="M225">Ikäryhmähinnat[Ikä 13–15]*Ikärakenne[[#This Row],[13–15-vuotiaat]]</f>
        <v>650169</v>
      </c>
      <c r="N225" s="136" cm="1">
        <f t="array" ref="N225">Ikäryhmähinnat[Ikä 16+]*Ikärakenne[[#This Row],[16 vuotta täyttäneet]]</f>
        <v>124637.46</v>
      </c>
      <c r="O225" s="136" cm="1">
        <f t="array" ref="O225">Ikäryhmähinnat[Ikä 18-64]*Ikärakenne[[#This Row],[18–64-vuotiaat]]</f>
        <v>69973.799999999988</v>
      </c>
      <c r="P225" s="178">
        <f>SUM(Ikärakenne[[#This Row],[Ikä 0–5]:[Ikä 18-64]])</f>
        <v>1579571.67</v>
      </c>
    </row>
    <row r="226" spans="1:16" x14ac:dyDescent="0.25">
      <c r="A226" s="127">
        <v>710</v>
      </c>
      <c r="B226" s="124" t="s">
        <v>231</v>
      </c>
      <c r="C226" s="38">
        <f>SUM(Ikärakenne[[#This Row],[0–5-vuotiaat]:[16 vuotta täyttäneet]])</f>
        <v>26856</v>
      </c>
      <c r="D226" s="41">
        <v>1249</v>
      </c>
      <c r="E226" s="41">
        <v>214</v>
      </c>
      <c r="F226" s="41">
        <v>1525</v>
      </c>
      <c r="G226" s="41">
        <v>892</v>
      </c>
      <c r="H226" s="41">
        <v>22976</v>
      </c>
      <c r="I226" s="41">
        <v>14472</v>
      </c>
      <c r="J226" s="136" cm="1">
        <f t="array" ref="J226">Ikäryhmähinnat[Ikä 0–5]*Ikärakenne[[#This Row],[0–5-vuotiaat]]</f>
        <v>11685169.380000001</v>
      </c>
      <c r="K226" s="136" cm="1">
        <f t="array" ref="K226">Ikäryhmähinnat[Ikä 6]*Ikärakenne[[#This Row],[6 vuotiaat]]</f>
        <v>2128904.1</v>
      </c>
      <c r="L226" s="136" cm="1">
        <f t="array" ref="L226">Ikäryhmähinnat[Ikä 7–12]*Ikärakenne[[#This Row],[7–12-vuotiaat]]</f>
        <v>13005306.75</v>
      </c>
      <c r="M226" s="136" cm="1">
        <f t="array" ref="M226">Ikäryhmähinnat[Ikä 13–15]*Ikärakenne[[#This Row],[13–15-vuotiaat]]</f>
        <v>12887794.4</v>
      </c>
      <c r="N226" s="136" cm="1">
        <f t="array" ref="N226">Ikäryhmähinnat[Ikä 16+]*Ikärakenne[[#This Row],[16 vuotta täyttäneet]]</f>
        <v>1682532.48</v>
      </c>
      <c r="O226" s="136" cm="1">
        <f t="array" ref="O226">Ikäryhmähinnat[Ikä 18-64]*Ikärakenne[[#This Row],[18–64-vuotiaat]]</f>
        <v>1298283.1199999999</v>
      </c>
      <c r="P226" s="178">
        <f>SUM(Ikärakenne[[#This Row],[Ikä 0–5]:[Ikä 18-64]])</f>
        <v>42687990.229999997</v>
      </c>
    </row>
    <row r="227" spans="1:16" x14ac:dyDescent="0.25">
      <c r="A227" s="127">
        <v>729</v>
      </c>
      <c r="B227" s="124" t="s">
        <v>232</v>
      </c>
      <c r="C227" s="38">
        <f>SUM(Ikärakenne[[#This Row],[0–5-vuotiaat]:[16 vuotta täyttäneet]])</f>
        <v>8763</v>
      </c>
      <c r="D227" s="41">
        <v>302</v>
      </c>
      <c r="E227" s="41">
        <v>51</v>
      </c>
      <c r="F227" s="41">
        <v>498</v>
      </c>
      <c r="G227" s="41">
        <v>271</v>
      </c>
      <c r="H227" s="41">
        <v>7641</v>
      </c>
      <c r="I227" s="41">
        <v>4171</v>
      </c>
      <c r="J227" s="136" cm="1">
        <f t="array" ref="J227">Ikäryhmähinnat[Ikä 0–5]*Ikärakenne[[#This Row],[0–5-vuotiaat]]</f>
        <v>2825397.24</v>
      </c>
      <c r="K227" s="136" cm="1">
        <f t="array" ref="K227">Ikäryhmähinnat[Ikä 6]*Ikärakenne[[#This Row],[6 vuotiaat]]</f>
        <v>507355.64999999997</v>
      </c>
      <c r="L227" s="136" cm="1">
        <f t="array" ref="L227">Ikäryhmähinnat[Ikä 7–12]*Ikärakenne[[#This Row],[7–12-vuotiaat]]</f>
        <v>4246978.8599999994</v>
      </c>
      <c r="M227" s="136" cm="1">
        <f t="array" ref="M227">Ikäryhmähinnat[Ikä 13–15]*Ikärakenne[[#This Row],[13–15-vuotiaat]]</f>
        <v>3915462.2</v>
      </c>
      <c r="N227" s="136" cm="1">
        <f t="array" ref="N227">Ikäryhmähinnat[Ikä 16+]*Ikärakenne[[#This Row],[16 vuotta täyttäneet]]</f>
        <v>559550.43000000005</v>
      </c>
      <c r="O227" s="136" cm="1">
        <f t="array" ref="O227">Ikäryhmähinnat[Ikä 18-64]*Ikärakenne[[#This Row],[18–64-vuotiaat]]</f>
        <v>374180.41</v>
      </c>
      <c r="P227" s="178">
        <f>SUM(Ikärakenne[[#This Row],[Ikä 0–5]:[Ikä 18-64]])</f>
        <v>12428924.789999999</v>
      </c>
    </row>
    <row r="228" spans="1:16" x14ac:dyDescent="0.25">
      <c r="A228" s="127">
        <v>732</v>
      </c>
      <c r="B228" s="124" t="s">
        <v>233</v>
      </c>
      <c r="C228" s="38">
        <f>SUM(Ikärakenne[[#This Row],[0–5-vuotiaat]:[16 vuotta täyttäneet]])</f>
        <v>3231</v>
      </c>
      <c r="D228" s="41">
        <v>76</v>
      </c>
      <c r="E228" s="41">
        <v>11</v>
      </c>
      <c r="F228" s="41">
        <v>115</v>
      </c>
      <c r="G228" s="41">
        <v>62</v>
      </c>
      <c r="H228" s="41">
        <v>2967</v>
      </c>
      <c r="I228" s="41">
        <v>1519</v>
      </c>
      <c r="J228" s="136" cm="1">
        <f t="array" ref="J228">Ikäryhmähinnat[Ikä 0–5]*Ikärakenne[[#This Row],[0–5-vuotiaat]]</f>
        <v>711027.12000000011</v>
      </c>
      <c r="K228" s="136" cm="1">
        <f t="array" ref="K228">Ikäryhmähinnat[Ikä 6]*Ikärakenne[[#This Row],[6 vuotiaat]]</f>
        <v>109429.65</v>
      </c>
      <c r="L228" s="136" cm="1">
        <f t="array" ref="L228">Ikäryhmähinnat[Ikä 7–12]*Ikärakenne[[#This Row],[7–12-vuotiaat]]</f>
        <v>980728.04999999993</v>
      </c>
      <c r="M228" s="136" cm="1">
        <f t="array" ref="M228">Ikäryhmähinnat[Ikä 13–15]*Ikärakenne[[#This Row],[13–15-vuotiaat]]</f>
        <v>895788.4</v>
      </c>
      <c r="N228" s="136" cm="1">
        <f t="array" ref="N228">Ikäryhmähinnat[Ikä 16+]*Ikärakenne[[#This Row],[16 vuotta täyttäneet]]</f>
        <v>217273.41</v>
      </c>
      <c r="O228" s="136" cm="1">
        <f t="array" ref="O228">Ikäryhmähinnat[Ikä 18-64]*Ikärakenne[[#This Row],[18–64-vuotiaat]]</f>
        <v>136269.49</v>
      </c>
      <c r="P228" s="178">
        <f>SUM(Ikärakenne[[#This Row],[Ikä 0–5]:[Ikä 18-64]])</f>
        <v>3050516.12</v>
      </c>
    </row>
    <row r="229" spans="1:16" x14ac:dyDescent="0.25">
      <c r="A229" s="127">
        <v>734</v>
      </c>
      <c r="B229" s="124" t="s">
        <v>234</v>
      </c>
      <c r="C229" s="38">
        <f>SUM(Ikärakenne[[#This Row],[0–5-vuotiaat]:[16 vuotta täyttäneet]])</f>
        <v>50339</v>
      </c>
      <c r="D229" s="41">
        <v>1931</v>
      </c>
      <c r="E229" s="41">
        <v>335</v>
      </c>
      <c r="F229" s="41">
        <v>2692</v>
      </c>
      <c r="G229" s="41">
        <v>1748</v>
      </c>
      <c r="H229" s="41">
        <v>43633</v>
      </c>
      <c r="I229" s="41">
        <v>27183</v>
      </c>
      <c r="J229" s="136" cm="1">
        <f t="array" ref="J229">Ikäryhmähinnat[Ikä 0–5]*Ikärakenne[[#This Row],[0–5-vuotiaat]]</f>
        <v>18065702.220000003</v>
      </c>
      <c r="K229" s="136" cm="1">
        <f t="array" ref="K229">Ikäryhmähinnat[Ikä 6]*Ikärakenne[[#This Row],[6 vuotiaat]]</f>
        <v>3332630.25</v>
      </c>
      <c r="L229" s="136" cm="1">
        <f t="array" ref="L229">Ikäryhmähinnat[Ikä 7–12]*Ikärakenne[[#This Row],[7–12-vuotiaat]]</f>
        <v>22957564.439999998</v>
      </c>
      <c r="M229" s="136" cm="1">
        <f t="array" ref="M229">Ikäryhmähinnat[Ikä 13–15]*Ikärakenne[[#This Row],[13–15-vuotiaat]]</f>
        <v>25255453.600000001</v>
      </c>
      <c r="N229" s="136" cm="1">
        <f t="array" ref="N229">Ikäryhmähinnat[Ikä 16+]*Ikärakenne[[#This Row],[16 vuotta täyttäneet]]</f>
        <v>3195244.5900000003</v>
      </c>
      <c r="O229" s="136" cm="1">
        <f t="array" ref="O229">Ikäryhmähinnat[Ikä 18-64]*Ikärakenne[[#This Row],[18–64-vuotiaat]]</f>
        <v>2438586.9299999997</v>
      </c>
      <c r="P229" s="178">
        <f>SUM(Ikärakenne[[#This Row],[Ikä 0–5]:[Ikä 18-64]])</f>
        <v>75245182.030000001</v>
      </c>
    </row>
    <row r="230" spans="1:16" x14ac:dyDescent="0.25">
      <c r="A230" s="127">
        <v>738</v>
      </c>
      <c r="B230" s="124" t="s">
        <v>235</v>
      </c>
      <c r="C230" s="38">
        <f>SUM(Ikärakenne[[#This Row],[0–5-vuotiaat]:[16 vuotta täyttäneet]])</f>
        <v>2957</v>
      </c>
      <c r="D230" s="41">
        <v>136</v>
      </c>
      <c r="E230" s="41">
        <v>21</v>
      </c>
      <c r="F230" s="41">
        <v>183</v>
      </c>
      <c r="G230" s="41">
        <v>119</v>
      </c>
      <c r="H230" s="41">
        <v>2498</v>
      </c>
      <c r="I230" s="41">
        <v>1573</v>
      </c>
      <c r="J230" s="136" cm="1">
        <f t="array" ref="J230">Ikäryhmähinnat[Ikä 0–5]*Ikärakenne[[#This Row],[0–5-vuotiaat]]</f>
        <v>1272364.32</v>
      </c>
      <c r="K230" s="136" cm="1">
        <f t="array" ref="K230">Ikäryhmähinnat[Ikä 6]*Ikärakenne[[#This Row],[6 vuotiaat]]</f>
        <v>208911.15</v>
      </c>
      <c r="L230" s="136" cm="1">
        <f t="array" ref="L230">Ikäryhmähinnat[Ikä 7–12]*Ikärakenne[[#This Row],[7–12-vuotiaat]]</f>
        <v>1560636.81</v>
      </c>
      <c r="M230" s="136" cm="1">
        <f t="array" ref="M230">Ikäryhmähinnat[Ikä 13–15]*Ikärakenne[[#This Row],[13–15-vuotiaat]]</f>
        <v>1719335.8</v>
      </c>
      <c r="N230" s="136" cm="1">
        <f t="array" ref="N230">Ikäryhmähinnat[Ikä 16+]*Ikärakenne[[#This Row],[16 vuotta täyttäneet]]</f>
        <v>182928.54</v>
      </c>
      <c r="O230" s="136" cm="1">
        <f t="array" ref="O230">Ikäryhmähinnat[Ikä 18-64]*Ikärakenne[[#This Row],[18–64-vuotiaat]]</f>
        <v>141113.82999999999</v>
      </c>
      <c r="P230" s="178">
        <f>SUM(Ikärakenne[[#This Row],[Ikä 0–5]:[Ikä 18-64]])</f>
        <v>5085290.45</v>
      </c>
    </row>
    <row r="231" spans="1:16" x14ac:dyDescent="0.25">
      <c r="A231" s="127">
        <v>739</v>
      </c>
      <c r="B231" s="124" t="s">
        <v>236</v>
      </c>
      <c r="C231" s="38">
        <f>SUM(Ikärakenne[[#This Row],[0–5-vuotiaat]:[16 vuotta täyttäneet]])</f>
        <v>3094</v>
      </c>
      <c r="D231" s="41">
        <v>103</v>
      </c>
      <c r="E231" s="41">
        <v>20</v>
      </c>
      <c r="F231" s="41">
        <v>132</v>
      </c>
      <c r="G231" s="41">
        <v>93</v>
      </c>
      <c r="H231" s="41">
        <v>2746</v>
      </c>
      <c r="I231" s="41">
        <v>1396</v>
      </c>
      <c r="J231" s="136" cm="1">
        <f t="array" ref="J231">Ikäryhmähinnat[Ikä 0–5]*Ikärakenne[[#This Row],[0–5-vuotiaat]]</f>
        <v>963628.8600000001</v>
      </c>
      <c r="K231" s="136" cm="1">
        <f t="array" ref="K231">Ikäryhmähinnat[Ikä 6]*Ikärakenne[[#This Row],[6 vuotiaat]]</f>
        <v>198963</v>
      </c>
      <c r="L231" s="136" cm="1">
        <f t="array" ref="L231">Ikäryhmähinnat[Ikä 7–12]*Ikärakenne[[#This Row],[7–12-vuotiaat]]</f>
        <v>1125705.24</v>
      </c>
      <c r="M231" s="136" cm="1">
        <f t="array" ref="M231">Ikäryhmähinnat[Ikä 13–15]*Ikärakenne[[#This Row],[13–15-vuotiaat]]</f>
        <v>1343682.6</v>
      </c>
      <c r="N231" s="136" cm="1">
        <f t="array" ref="N231">Ikäryhmähinnat[Ikä 16+]*Ikärakenne[[#This Row],[16 vuotta täyttäneet]]</f>
        <v>201089.58000000002</v>
      </c>
      <c r="O231" s="136" cm="1">
        <f t="array" ref="O231">Ikäryhmähinnat[Ikä 18-64]*Ikärakenne[[#This Row],[18–64-vuotiaat]]</f>
        <v>125235.15999999999</v>
      </c>
      <c r="P231" s="178">
        <f>SUM(Ikärakenne[[#This Row],[Ikä 0–5]:[Ikä 18-64]])</f>
        <v>3958304.4400000004</v>
      </c>
    </row>
    <row r="232" spans="1:16" x14ac:dyDescent="0.25">
      <c r="A232" s="127">
        <v>740</v>
      </c>
      <c r="B232" s="124" t="s">
        <v>237</v>
      </c>
      <c r="C232" s="38">
        <f>SUM(Ikärakenne[[#This Row],[0–5-vuotiaat]:[16 vuotta täyttäneet]])</f>
        <v>31008</v>
      </c>
      <c r="D232" s="41">
        <v>903</v>
      </c>
      <c r="E232" s="41">
        <v>157</v>
      </c>
      <c r="F232" s="41">
        <v>1449</v>
      </c>
      <c r="G232" s="41">
        <v>884</v>
      </c>
      <c r="H232" s="41">
        <v>27615</v>
      </c>
      <c r="I232" s="41">
        <v>15747</v>
      </c>
      <c r="J232" s="136" cm="1">
        <f t="array" ref="J232">Ikäryhmähinnat[Ikä 0–5]*Ikärakenne[[#This Row],[0–5-vuotiaat]]</f>
        <v>8448124.8600000013</v>
      </c>
      <c r="K232" s="136" cm="1">
        <f t="array" ref="K232">Ikäryhmähinnat[Ikä 6]*Ikärakenne[[#This Row],[6 vuotiaat]]</f>
        <v>1561859.55</v>
      </c>
      <c r="L232" s="136" cm="1">
        <f t="array" ref="L232">Ikäryhmähinnat[Ikä 7–12]*Ikärakenne[[#This Row],[7–12-vuotiaat]]</f>
        <v>12357173.43</v>
      </c>
      <c r="M232" s="136" cm="1">
        <f t="array" ref="M232">Ikäryhmähinnat[Ikä 13–15]*Ikärakenne[[#This Row],[13–15-vuotiaat]]</f>
        <v>12772208.800000001</v>
      </c>
      <c r="N232" s="136" cm="1">
        <f t="array" ref="N232">Ikäryhmähinnat[Ikä 16+]*Ikärakenne[[#This Row],[16 vuotta täyttäneet]]</f>
        <v>2022246.4500000002</v>
      </c>
      <c r="O232" s="136" cm="1">
        <f t="array" ref="O232">Ikäryhmähinnat[Ikä 18-64]*Ikärakenne[[#This Row],[18–64-vuotiaat]]</f>
        <v>1412663.3699999999</v>
      </c>
      <c r="P232" s="178">
        <f>SUM(Ikärakenne[[#This Row],[Ikä 0–5]:[Ikä 18-64]])</f>
        <v>38574276.460000001</v>
      </c>
    </row>
    <row r="233" spans="1:16" x14ac:dyDescent="0.25">
      <c r="A233" s="127">
        <v>742</v>
      </c>
      <c r="B233" s="124" t="s">
        <v>238</v>
      </c>
      <c r="C233" s="38">
        <f>SUM(Ikärakenne[[#This Row],[0–5-vuotiaat]:[16 vuotta täyttäneet]])</f>
        <v>974</v>
      </c>
      <c r="D233" s="41">
        <v>38</v>
      </c>
      <c r="E233" s="41">
        <v>6</v>
      </c>
      <c r="F233" s="41">
        <v>40</v>
      </c>
      <c r="G233" s="41">
        <v>24</v>
      </c>
      <c r="H233" s="41">
        <v>866</v>
      </c>
      <c r="I233" s="41">
        <v>485</v>
      </c>
      <c r="J233" s="136" cm="1">
        <f t="array" ref="J233">Ikäryhmähinnat[Ikä 0–5]*Ikärakenne[[#This Row],[0–5-vuotiaat]]</f>
        <v>355513.56000000006</v>
      </c>
      <c r="K233" s="136" cm="1">
        <f t="array" ref="K233">Ikäryhmähinnat[Ikä 6]*Ikärakenne[[#This Row],[6 vuotiaat]]</f>
        <v>59688.899999999994</v>
      </c>
      <c r="L233" s="136" cm="1">
        <f t="array" ref="L233">Ikäryhmähinnat[Ikä 7–12]*Ikärakenne[[#This Row],[7–12-vuotiaat]]</f>
        <v>341122.8</v>
      </c>
      <c r="M233" s="136" cm="1">
        <f t="array" ref="M233">Ikäryhmähinnat[Ikä 13–15]*Ikärakenne[[#This Row],[13–15-vuotiaat]]</f>
        <v>346756.80000000005</v>
      </c>
      <c r="N233" s="136" cm="1">
        <f t="array" ref="N233">Ikäryhmähinnat[Ikä 16+]*Ikärakenne[[#This Row],[16 vuotta täyttäneet]]</f>
        <v>63417.18</v>
      </c>
      <c r="O233" s="136" cm="1">
        <f t="array" ref="O233">Ikäryhmähinnat[Ikä 18-64]*Ikärakenne[[#This Row],[18–64-vuotiaat]]</f>
        <v>43509.35</v>
      </c>
      <c r="P233" s="178">
        <f>SUM(Ikärakenne[[#This Row],[Ikä 0–5]:[Ikä 18-64]])</f>
        <v>1210008.5900000001</v>
      </c>
    </row>
    <row r="234" spans="1:16" x14ac:dyDescent="0.25">
      <c r="A234" s="127">
        <v>743</v>
      </c>
      <c r="B234" s="124" t="s">
        <v>239</v>
      </c>
      <c r="C234" s="38">
        <f>SUM(Ikärakenne[[#This Row],[0–5-vuotiaat]:[16 vuotta täyttäneet]])</f>
        <v>67283</v>
      </c>
      <c r="D234" s="41">
        <v>3785</v>
      </c>
      <c r="E234" s="41">
        <v>677</v>
      </c>
      <c r="F234" s="41">
        <v>4591</v>
      </c>
      <c r="G234" s="41">
        <v>2538</v>
      </c>
      <c r="H234" s="41">
        <v>55692</v>
      </c>
      <c r="I234" s="41">
        <v>39743</v>
      </c>
      <c r="J234" s="136" cm="1">
        <f t="array" ref="J234">Ikäryhmähinnat[Ikä 0–5]*Ikärakenne[[#This Row],[0–5-vuotiaat]]</f>
        <v>35411021.700000003</v>
      </c>
      <c r="K234" s="136" cm="1">
        <f t="array" ref="K234">Ikäryhmähinnat[Ikä 6]*Ikärakenne[[#This Row],[6 vuotiaat]]</f>
        <v>6734897.5499999998</v>
      </c>
      <c r="L234" s="136" cm="1">
        <f t="array" ref="L234">Ikäryhmähinnat[Ikä 7–12]*Ikärakenne[[#This Row],[7–12-vuotiaat]]</f>
        <v>39152369.369999997</v>
      </c>
      <c r="M234" s="136" cm="1">
        <f t="array" ref="M234">Ikäryhmähinnat[Ikä 13–15]*Ikärakenne[[#This Row],[13–15-vuotiaat]]</f>
        <v>36669531.600000001</v>
      </c>
      <c r="N234" s="136" cm="1">
        <f t="array" ref="N234">Ikäryhmähinnat[Ikä 16+]*Ikärakenne[[#This Row],[16 vuotta täyttäneet]]</f>
        <v>4078325.16</v>
      </c>
      <c r="O234" s="136" cm="1">
        <f t="array" ref="O234">Ikäryhmähinnat[Ikä 18-64]*Ikärakenne[[#This Row],[18–64-vuotiaat]]</f>
        <v>3565344.53</v>
      </c>
      <c r="P234" s="178">
        <f>SUM(Ikärakenne[[#This Row],[Ikä 0–5]:[Ikä 18-64]])</f>
        <v>125611489.91</v>
      </c>
    </row>
    <row r="235" spans="1:16" x14ac:dyDescent="0.25">
      <c r="A235" s="127">
        <v>746</v>
      </c>
      <c r="B235" s="124" t="s">
        <v>240</v>
      </c>
      <c r="C235" s="38">
        <f>SUM(Ikärakenne[[#This Row],[0–5-vuotiaat]:[16 vuotta täyttäneet]])</f>
        <v>4585</v>
      </c>
      <c r="D235" s="41">
        <v>297</v>
      </c>
      <c r="E235" s="41">
        <v>54</v>
      </c>
      <c r="F235" s="41">
        <v>425</v>
      </c>
      <c r="G235" s="41">
        <v>267</v>
      </c>
      <c r="H235" s="41">
        <v>3542</v>
      </c>
      <c r="I235" s="41">
        <v>2366</v>
      </c>
      <c r="J235" s="136" cm="1">
        <f t="array" ref="J235">Ikäryhmähinnat[Ikä 0–5]*Ikärakenne[[#This Row],[0–5-vuotiaat]]</f>
        <v>2778619.14</v>
      </c>
      <c r="K235" s="136" cm="1">
        <f t="array" ref="K235">Ikäryhmähinnat[Ikä 6]*Ikärakenne[[#This Row],[6 vuotiaat]]</f>
        <v>537200.1</v>
      </c>
      <c r="L235" s="136" cm="1">
        <f t="array" ref="L235">Ikäryhmähinnat[Ikä 7–12]*Ikärakenne[[#This Row],[7–12-vuotiaat]]</f>
        <v>3624429.75</v>
      </c>
      <c r="M235" s="136" cm="1">
        <f t="array" ref="M235">Ikäryhmähinnat[Ikä 13–15]*Ikärakenne[[#This Row],[13–15-vuotiaat]]</f>
        <v>3857669.4000000004</v>
      </c>
      <c r="N235" s="136" cm="1">
        <f t="array" ref="N235">Ikäryhmähinnat[Ikä 16+]*Ikärakenne[[#This Row],[16 vuotta täyttäneet]]</f>
        <v>259380.66</v>
      </c>
      <c r="O235" s="136" cm="1">
        <f t="array" ref="O235">Ikäryhmähinnat[Ikä 18-64]*Ikärakenne[[#This Row],[18–64-vuotiaat]]</f>
        <v>212253.86</v>
      </c>
      <c r="P235" s="178">
        <f>SUM(Ikärakenne[[#This Row],[Ikä 0–5]:[Ikä 18-64]])</f>
        <v>11269552.91</v>
      </c>
    </row>
    <row r="236" spans="1:16" x14ac:dyDescent="0.25">
      <c r="A236" s="127">
        <v>747</v>
      </c>
      <c r="B236" s="124" t="s">
        <v>241</v>
      </c>
      <c r="C236" s="38">
        <f>SUM(Ikärakenne[[#This Row],[0–5-vuotiaat]:[16 vuotta täyttäneet]])</f>
        <v>1229</v>
      </c>
      <c r="D236" s="41">
        <v>31</v>
      </c>
      <c r="E236" s="41">
        <v>10</v>
      </c>
      <c r="F236" s="41">
        <v>56</v>
      </c>
      <c r="G236" s="41">
        <v>41</v>
      </c>
      <c r="H236" s="41">
        <v>1091</v>
      </c>
      <c r="I236" s="41">
        <v>565</v>
      </c>
      <c r="J236" s="136" cm="1">
        <f t="array" ref="J236">Ikäryhmähinnat[Ikä 0–5]*Ikärakenne[[#This Row],[0–5-vuotiaat]]</f>
        <v>290024.22000000003</v>
      </c>
      <c r="K236" s="136" cm="1">
        <f t="array" ref="K236">Ikäryhmähinnat[Ikä 6]*Ikärakenne[[#This Row],[6 vuotiaat]]</f>
        <v>99481.5</v>
      </c>
      <c r="L236" s="136" cm="1">
        <f t="array" ref="L236">Ikäryhmähinnat[Ikä 7–12]*Ikärakenne[[#This Row],[7–12-vuotiaat]]</f>
        <v>477571.92</v>
      </c>
      <c r="M236" s="136" cm="1">
        <f t="array" ref="M236">Ikäryhmähinnat[Ikä 13–15]*Ikärakenne[[#This Row],[13–15-vuotiaat]]</f>
        <v>592376.20000000007</v>
      </c>
      <c r="N236" s="136" cm="1">
        <f t="array" ref="N236">Ikäryhmähinnat[Ikä 16+]*Ikärakenne[[#This Row],[16 vuotta täyttäneet]]</f>
        <v>79893.930000000008</v>
      </c>
      <c r="O236" s="136" cm="1">
        <f t="array" ref="O236">Ikäryhmähinnat[Ikä 18-64]*Ikärakenne[[#This Row],[18–64-vuotiaat]]</f>
        <v>50686.149999999994</v>
      </c>
      <c r="P236" s="178">
        <f>SUM(Ikärakenne[[#This Row],[Ikä 0–5]:[Ikä 18-64]])</f>
        <v>1590033.92</v>
      </c>
    </row>
    <row r="237" spans="1:16" x14ac:dyDescent="0.25">
      <c r="A237" s="127">
        <v>748</v>
      </c>
      <c r="B237" s="124" t="s">
        <v>242</v>
      </c>
      <c r="C237" s="38">
        <f>SUM(Ikärakenne[[#This Row],[0–5-vuotiaat]:[16 vuotta täyttäneet]])</f>
        <v>4723</v>
      </c>
      <c r="D237" s="41">
        <v>292</v>
      </c>
      <c r="E237" s="41">
        <v>40</v>
      </c>
      <c r="F237" s="41">
        <v>410</v>
      </c>
      <c r="G237" s="41">
        <v>244</v>
      </c>
      <c r="H237" s="41">
        <v>3737</v>
      </c>
      <c r="I237" s="41">
        <v>2251</v>
      </c>
      <c r="J237" s="136" cm="1">
        <f t="array" ref="J237">Ikäryhmähinnat[Ikä 0–5]*Ikärakenne[[#This Row],[0–5-vuotiaat]]</f>
        <v>2731841.04</v>
      </c>
      <c r="K237" s="136" cm="1">
        <f t="array" ref="K237">Ikäryhmähinnat[Ikä 6]*Ikärakenne[[#This Row],[6 vuotiaat]]</f>
        <v>397926</v>
      </c>
      <c r="L237" s="136" cm="1">
        <f t="array" ref="L237">Ikäryhmähinnat[Ikä 7–12]*Ikärakenne[[#This Row],[7–12-vuotiaat]]</f>
        <v>3496508.6999999997</v>
      </c>
      <c r="M237" s="136" cm="1">
        <f t="array" ref="M237">Ikäryhmähinnat[Ikä 13–15]*Ikärakenne[[#This Row],[13–15-vuotiaat]]</f>
        <v>3525360.8000000003</v>
      </c>
      <c r="N237" s="136" cm="1">
        <f t="array" ref="N237">Ikäryhmähinnat[Ikä 16+]*Ikärakenne[[#This Row],[16 vuotta täyttäneet]]</f>
        <v>273660.51</v>
      </c>
      <c r="O237" s="136" cm="1">
        <f t="array" ref="O237">Ikäryhmähinnat[Ikä 18-64]*Ikärakenne[[#This Row],[18–64-vuotiaat]]</f>
        <v>201937.21</v>
      </c>
      <c r="P237" s="178">
        <f>SUM(Ikärakenne[[#This Row],[Ikä 0–5]:[Ikä 18-64]])</f>
        <v>10627234.260000002</v>
      </c>
    </row>
    <row r="238" spans="1:16" x14ac:dyDescent="0.25">
      <c r="A238" s="127">
        <v>749</v>
      </c>
      <c r="B238" s="124" t="s">
        <v>243</v>
      </c>
      <c r="C238" s="38">
        <f>SUM(Ikärakenne[[#This Row],[0–5-vuotiaat]:[16 vuotta täyttäneet]])</f>
        <v>21348</v>
      </c>
      <c r="D238" s="41">
        <v>1166</v>
      </c>
      <c r="E238" s="41">
        <v>233</v>
      </c>
      <c r="F238" s="41">
        <v>1725</v>
      </c>
      <c r="G238" s="41">
        <v>929</v>
      </c>
      <c r="H238" s="41">
        <v>17295</v>
      </c>
      <c r="I238" s="41">
        <v>11625</v>
      </c>
      <c r="J238" s="136" cm="1">
        <f t="array" ref="J238">Ikäryhmähinnat[Ikä 0–5]*Ikärakenne[[#This Row],[0–5-vuotiaat]]</f>
        <v>10908652.920000002</v>
      </c>
      <c r="K238" s="136" cm="1">
        <f t="array" ref="K238">Ikäryhmähinnat[Ikä 6]*Ikärakenne[[#This Row],[6 vuotiaat]]</f>
        <v>2317918.9499999997</v>
      </c>
      <c r="L238" s="136" cm="1">
        <f t="array" ref="L238">Ikäryhmähinnat[Ikä 7–12]*Ikärakenne[[#This Row],[7–12-vuotiaat]]</f>
        <v>14710920.75</v>
      </c>
      <c r="M238" s="136" cm="1">
        <f t="array" ref="M238">Ikäryhmähinnat[Ikä 13–15]*Ikärakenne[[#This Row],[13–15-vuotiaat]]</f>
        <v>13422377.800000001</v>
      </c>
      <c r="N238" s="136" cm="1">
        <f t="array" ref="N238">Ikäryhmähinnat[Ikä 16+]*Ikärakenne[[#This Row],[16 vuotta täyttäneet]]</f>
        <v>1266512.8500000001</v>
      </c>
      <c r="O238" s="136" cm="1">
        <f t="array" ref="O238">Ikäryhmähinnat[Ikä 18-64]*Ikärakenne[[#This Row],[18–64-vuotiaat]]</f>
        <v>1042878.7499999999</v>
      </c>
      <c r="P238" s="178">
        <f>SUM(Ikärakenne[[#This Row],[Ikä 0–5]:[Ikä 18-64]])</f>
        <v>43669262.020000003</v>
      </c>
    </row>
    <row r="239" spans="1:16" x14ac:dyDescent="0.25">
      <c r="A239" s="127">
        <v>751</v>
      </c>
      <c r="B239" s="124" t="s">
        <v>244</v>
      </c>
      <c r="C239" s="38">
        <f>SUM(Ikärakenne[[#This Row],[0–5-vuotiaat]:[16 vuotta täyttäneet]])</f>
        <v>2701</v>
      </c>
      <c r="D239" s="41">
        <v>89</v>
      </c>
      <c r="E239" s="41">
        <v>11</v>
      </c>
      <c r="F239" s="41">
        <v>132</v>
      </c>
      <c r="G239" s="41">
        <v>107</v>
      </c>
      <c r="H239" s="41">
        <v>2362</v>
      </c>
      <c r="I239" s="41">
        <v>1264</v>
      </c>
      <c r="J239" s="136" cm="1">
        <f t="array" ref="J239">Ikäryhmähinnat[Ikä 0–5]*Ikärakenne[[#This Row],[0–5-vuotiaat]]</f>
        <v>832650.18</v>
      </c>
      <c r="K239" s="136" cm="1">
        <f t="array" ref="K239">Ikäryhmähinnat[Ikä 6]*Ikärakenne[[#This Row],[6 vuotiaat]]</f>
        <v>109429.65</v>
      </c>
      <c r="L239" s="136" cm="1">
        <f t="array" ref="L239">Ikäryhmähinnat[Ikä 7–12]*Ikärakenne[[#This Row],[7–12-vuotiaat]]</f>
        <v>1125705.24</v>
      </c>
      <c r="M239" s="136" cm="1">
        <f t="array" ref="M239">Ikäryhmähinnat[Ikä 13–15]*Ikärakenne[[#This Row],[13–15-vuotiaat]]</f>
        <v>1545957.4000000001</v>
      </c>
      <c r="N239" s="136" cm="1">
        <f t="array" ref="N239">Ikäryhmähinnat[Ikä 16+]*Ikärakenne[[#This Row],[16 vuotta täyttäneet]]</f>
        <v>172969.26</v>
      </c>
      <c r="O239" s="136" cm="1">
        <f t="array" ref="O239">Ikäryhmähinnat[Ikä 18-64]*Ikärakenne[[#This Row],[18–64-vuotiaat]]</f>
        <v>113393.43999999999</v>
      </c>
      <c r="P239" s="178">
        <f>SUM(Ikärakenne[[#This Row],[Ikä 0–5]:[Ikä 18-64]])</f>
        <v>3900105.1700000004</v>
      </c>
    </row>
    <row r="240" spans="1:16" x14ac:dyDescent="0.25">
      <c r="A240" s="127">
        <v>753</v>
      </c>
      <c r="B240" s="124" t="s">
        <v>245</v>
      </c>
      <c r="C240" s="38">
        <f>SUM(Ikärakenne[[#This Row],[0–5-vuotiaat]:[16 vuotta täyttäneet]])</f>
        <v>23006</v>
      </c>
      <c r="D240" s="41">
        <v>1319</v>
      </c>
      <c r="E240" s="41">
        <v>225</v>
      </c>
      <c r="F240" s="41">
        <v>1606</v>
      </c>
      <c r="G240" s="41">
        <v>923</v>
      </c>
      <c r="H240" s="41">
        <v>18933</v>
      </c>
      <c r="I240" s="41">
        <v>13917</v>
      </c>
      <c r="J240" s="136" cm="1">
        <f t="array" ref="J240">Ikäryhmähinnat[Ikä 0–5]*Ikärakenne[[#This Row],[0–5-vuotiaat]]</f>
        <v>12340062.780000001</v>
      </c>
      <c r="K240" s="136" cm="1">
        <f t="array" ref="K240">Ikäryhmähinnat[Ikä 6]*Ikärakenne[[#This Row],[6 vuotiaat]]</f>
        <v>2238333.75</v>
      </c>
      <c r="L240" s="136" cm="1">
        <f t="array" ref="L240">Ikäryhmähinnat[Ikä 7–12]*Ikärakenne[[#This Row],[7–12-vuotiaat]]</f>
        <v>13696080.42</v>
      </c>
      <c r="M240" s="136" cm="1">
        <f t="array" ref="M240">Ikäryhmähinnat[Ikä 13–15]*Ikärakenne[[#This Row],[13–15-vuotiaat]]</f>
        <v>13335688.600000001</v>
      </c>
      <c r="N240" s="136" cm="1">
        <f t="array" ref="N240">Ikäryhmähinnat[Ikä 16+]*Ikärakenne[[#This Row],[16 vuotta täyttäneet]]</f>
        <v>1386463.59</v>
      </c>
      <c r="O240" s="136" cm="1">
        <f t="array" ref="O240">Ikäryhmähinnat[Ikä 18-64]*Ikärakenne[[#This Row],[18–64-vuotiaat]]</f>
        <v>1248494.0699999998</v>
      </c>
      <c r="P240" s="178">
        <f>SUM(Ikärakenne[[#This Row],[Ikä 0–5]:[Ikä 18-64]])</f>
        <v>44245123.210000008</v>
      </c>
    </row>
    <row r="241" spans="1:16" x14ac:dyDescent="0.25">
      <c r="A241" s="127">
        <v>755</v>
      </c>
      <c r="B241" s="124" t="s">
        <v>246</v>
      </c>
      <c r="C241" s="38">
        <f>SUM(Ikärakenne[[#This Row],[0–5-vuotiaat]:[16 vuotta täyttäneet]])</f>
        <v>6192</v>
      </c>
      <c r="D241" s="41">
        <v>309</v>
      </c>
      <c r="E241" s="41">
        <v>53</v>
      </c>
      <c r="F241" s="41">
        <v>408</v>
      </c>
      <c r="G241" s="41">
        <v>236</v>
      </c>
      <c r="H241" s="41">
        <v>5186</v>
      </c>
      <c r="I241" s="41">
        <v>3639</v>
      </c>
      <c r="J241" s="136" cm="1">
        <f t="array" ref="J241">Ikäryhmähinnat[Ikä 0–5]*Ikärakenne[[#This Row],[0–5-vuotiaat]]</f>
        <v>2890886.58</v>
      </c>
      <c r="K241" s="136" cm="1">
        <f t="array" ref="K241">Ikäryhmähinnat[Ikä 6]*Ikärakenne[[#This Row],[6 vuotiaat]]</f>
        <v>527251.94999999995</v>
      </c>
      <c r="L241" s="136" cm="1">
        <f t="array" ref="L241">Ikäryhmähinnat[Ikä 7–12]*Ikärakenne[[#This Row],[7–12-vuotiaat]]</f>
        <v>3479452.56</v>
      </c>
      <c r="M241" s="136" cm="1">
        <f t="array" ref="M241">Ikäryhmähinnat[Ikä 13–15]*Ikärakenne[[#This Row],[13–15-vuotiaat]]</f>
        <v>3409775.2</v>
      </c>
      <c r="N241" s="136" cm="1">
        <f t="array" ref="N241">Ikäryhmähinnat[Ikä 16+]*Ikärakenne[[#This Row],[16 vuotta täyttäneet]]</f>
        <v>379770.78</v>
      </c>
      <c r="O241" s="136" cm="1">
        <f t="array" ref="O241">Ikäryhmähinnat[Ikä 18-64]*Ikärakenne[[#This Row],[18–64-vuotiaat]]</f>
        <v>326454.69</v>
      </c>
      <c r="P241" s="178">
        <f>SUM(Ikärakenne[[#This Row],[Ikä 0–5]:[Ikä 18-64]])</f>
        <v>11013591.759999998</v>
      </c>
    </row>
    <row r="242" spans="1:16" x14ac:dyDescent="0.25">
      <c r="A242" s="127">
        <v>758</v>
      </c>
      <c r="B242" s="124" t="s">
        <v>247</v>
      </c>
      <c r="C242" s="38">
        <f>SUM(Ikärakenne[[#This Row],[0–5-vuotiaat]:[16 vuotta täyttäneet]])</f>
        <v>8095</v>
      </c>
      <c r="D242" s="41">
        <v>325</v>
      </c>
      <c r="E242" s="41">
        <v>65</v>
      </c>
      <c r="F242" s="41">
        <v>437</v>
      </c>
      <c r="G242" s="41">
        <v>263</v>
      </c>
      <c r="H242" s="41">
        <v>7005</v>
      </c>
      <c r="I242" s="41">
        <v>4344</v>
      </c>
      <c r="J242" s="136" cm="1">
        <f t="array" ref="J242">Ikäryhmähinnat[Ikä 0–5]*Ikärakenne[[#This Row],[0–5-vuotiaat]]</f>
        <v>3040576.5000000005</v>
      </c>
      <c r="K242" s="136" cm="1">
        <f t="array" ref="K242">Ikäryhmähinnat[Ikä 6]*Ikärakenne[[#This Row],[6 vuotiaat]]</f>
        <v>646629.75</v>
      </c>
      <c r="L242" s="136" cm="1">
        <f t="array" ref="L242">Ikäryhmähinnat[Ikä 7–12]*Ikärakenne[[#This Row],[7–12-vuotiaat]]</f>
        <v>3726766.59</v>
      </c>
      <c r="M242" s="136" cm="1">
        <f t="array" ref="M242">Ikäryhmähinnat[Ikä 13–15]*Ikärakenne[[#This Row],[13–15-vuotiaat]]</f>
        <v>3799876.6</v>
      </c>
      <c r="N242" s="136" cm="1">
        <f t="array" ref="N242">Ikäryhmähinnat[Ikä 16+]*Ikärakenne[[#This Row],[16 vuotta täyttäneet]]</f>
        <v>512976.15</v>
      </c>
      <c r="O242" s="136" cm="1">
        <f t="array" ref="O242">Ikäryhmähinnat[Ikä 18-64]*Ikärakenne[[#This Row],[18–64-vuotiaat]]</f>
        <v>389700.24</v>
      </c>
      <c r="P242" s="178">
        <f>SUM(Ikärakenne[[#This Row],[Ikä 0–5]:[Ikä 18-64]])</f>
        <v>12116525.83</v>
      </c>
    </row>
    <row r="243" spans="1:16" x14ac:dyDescent="0.25">
      <c r="A243" s="127">
        <v>759</v>
      </c>
      <c r="B243" s="124" t="s">
        <v>248</v>
      </c>
      <c r="C243" s="38">
        <f>SUM(Ikärakenne[[#This Row],[0–5-vuotiaat]:[16 vuotta täyttäneet]])</f>
        <v>1772</v>
      </c>
      <c r="D243" s="41">
        <v>66</v>
      </c>
      <c r="E243" s="41">
        <v>15</v>
      </c>
      <c r="F243" s="41">
        <v>123</v>
      </c>
      <c r="G243" s="41">
        <v>71</v>
      </c>
      <c r="H243" s="41">
        <v>1497</v>
      </c>
      <c r="I243" s="41">
        <v>828</v>
      </c>
      <c r="J243" s="136" cm="1">
        <f t="array" ref="J243">Ikäryhmähinnat[Ikä 0–5]*Ikärakenne[[#This Row],[0–5-vuotiaat]]</f>
        <v>617470.92000000004</v>
      </c>
      <c r="K243" s="136" cm="1">
        <f t="array" ref="K243">Ikäryhmähinnat[Ikä 6]*Ikärakenne[[#This Row],[6 vuotiaat]]</f>
        <v>149222.25</v>
      </c>
      <c r="L243" s="136" cm="1">
        <f t="array" ref="L243">Ikäryhmähinnat[Ikä 7–12]*Ikärakenne[[#This Row],[7–12-vuotiaat]]</f>
        <v>1048952.6099999999</v>
      </c>
      <c r="M243" s="136" cm="1">
        <f t="array" ref="M243">Ikäryhmähinnat[Ikä 13–15]*Ikärakenne[[#This Row],[13–15-vuotiaat]]</f>
        <v>1025822.2000000001</v>
      </c>
      <c r="N243" s="136" cm="1">
        <f t="array" ref="N243">Ikäryhmähinnat[Ikä 16+]*Ikärakenne[[#This Row],[16 vuotta täyttäneet]]</f>
        <v>109625.31000000001</v>
      </c>
      <c r="O243" s="136" cm="1">
        <f t="array" ref="O243">Ikäryhmähinnat[Ikä 18-64]*Ikärakenne[[#This Row],[18–64-vuotiaat]]</f>
        <v>74279.87999999999</v>
      </c>
      <c r="P243" s="178">
        <f>SUM(Ikärakenne[[#This Row],[Ikä 0–5]:[Ikä 18-64]])</f>
        <v>3025373.17</v>
      </c>
    </row>
    <row r="244" spans="1:16" x14ac:dyDescent="0.25">
      <c r="A244" s="127">
        <v>761</v>
      </c>
      <c r="B244" s="124" t="s">
        <v>249</v>
      </c>
      <c r="C244" s="38">
        <f>SUM(Ikärakenne[[#This Row],[0–5-vuotiaat]:[16 vuotta täyttäneet]])</f>
        <v>8339</v>
      </c>
      <c r="D244" s="41">
        <v>285</v>
      </c>
      <c r="E244" s="41">
        <v>68</v>
      </c>
      <c r="F244" s="41">
        <v>484</v>
      </c>
      <c r="G244" s="41">
        <v>268</v>
      </c>
      <c r="H244" s="41">
        <v>7234</v>
      </c>
      <c r="I244" s="41">
        <v>4131</v>
      </c>
      <c r="J244" s="136" cm="1">
        <f t="array" ref="J244">Ikäryhmähinnat[Ikä 0–5]*Ikärakenne[[#This Row],[0–5-vuotiaat]]</f>
        <v>2666351.7000000002</v>
      </c>
      <c r="K244" s="136" cm="1">
        <f t="array" ref="K244">Ikäryhmähinnat[Ikä 6]*Ikärakenne[[#This Row],[6 vuotiaat]]</f>
        <v>676474.2</v>
      </c>
      <c r="L244" s="136" cm="1">
        <f t="array" ref="L244">Ikäryhmähinnat[Ikä 7–12]*Ikärakenne[[#This Row],[7–12-vuotiaat]]</f>
        <v>4127585.88</v>
      </c>
      <c r="M244" s="136" cm="1">
        <f t="array" ref="M244">Ikäryhmähinnat[Ikä 13–15]*Ikärakenne[[#This Row],[13–15-vuotiaat]]</f>
        <v>3872117.6</v>
      </c>
      <c r="N244" s="136" cm="1">
        <f t="array" ref="N244">Ikäryhmähinnat[Ikä 16+]*Ikärakenne[[#This Row],[16 vuotta täyttäneet]]</f>
        <v>529745.82000000007</v>
      </c>
      <c r="O244" s="136" cm="1">
        <f t="array" ref="O244">Ikäryhmähinnat[Ikä 18-64]*Ikärakenne[[#This Row],[18–64-vuotiaat]]</f>
        <v>370592.00999999995</v>
      </c>
      <c r="P244" s="178">
        <f>SUM(Ikärakenne[[#This Row],[Ikä 0–5]:[Ikä 18-64]])</f>
        <v>12242867.210000001</v>
      </c>
    </row>
    <row r="245" spans="1:16" x14ac:dyDescent="0.25">
      <c r="A245" s="127">
        <v>762</v>
      </c>
      <c r="B245" s="124" t="s">
        <v>250</v>
      </c>
      <c r="C245" s="38">
        <f>SUM(Ikärakenne[[#This Row],[0–5-vuotiaat]:[16 vuotta täyttäneet]])</f>
        <v>3521</v>
      </c>
      <c r="D245" s="41">
        <v>113</v>
      </c>
      <c r="E245" s="41">
        <v>21</v>
      </c>
      <c r="F245" s="41">
        <v>174</v>
      </c>
      <c r="G245" s="41">
        <v>109</v>
      </c>
      <c r="H245" s="41">
        <v>3104</v>
      </c>
      <c r="I245" s="41">
        <v>1640</v>
      </c>
      <c r="J245" s="136" cm="1">
        <f t="array" ref="J245">Ikäryhmähinnat[Ikä 0–5]*Ikärakenne[[#This Row],[0–5-vuotiaat]]</f>
        <v>1057185.06</v>
      </c>
      <c r="K245" s="136" cm="1">
        <f t="array" ref="K245">Ikäryhmähinnat[Ikä 6]*Ikärakenne[[#This Row],[6 vuotiaat]]</f>
        <v>208911.15</v>
      </c>
      <c r="L245" s="136" cm="1">
        <f t="array" ref="L245">Ikäryhmähinnat[Ikä 7–12]*Ikärakenne[[#This Row],[7–12-vuotiaat]]</f>
        <v>1483884.18</v>
      </c>
      <c r="M245" s="136" cm="1">
        <f t="array" ref="M245">Ikäryhmähinnat[Ikä 13–15]*Ikärakenne[[#This Row],[13–15-vuotiaat]]</f>
        <v>1574853.8</v>
      </c>
      <c r="N245" s="136" cm="1">
        <f t="array" ref="N245">Ikäryhmähinnat[Ikä 16+]*Ikärakenne[[#This Row],[16 vuotta täyttäneet]]</f>
        <v>227305.92</v>
      </c>
      <c r="O245" s="136" cm="1">
        <f t="array" ref="O245">Ikäryhmähinnat[Ikä 18-64]*Ikärakenne[[#This Row],[18–64-vuotiaat]]</f>
        <v>147124.4</v>
      </c>
      <c r="P245" s="178">
        <f>SUM(Ikärakenne[[#This Row],[Ikä 0–5]:[Ikä 18-64]])</f>
        <v>4699264.51</v>
      </c>
    </row>
    <row r="246" spans="1:16" x14ac:dyDescent="0.25">
      <c r="A246" s="127">
        <v>765</v>
      </c>
      <c r="B246" s="124" t="s">
        <v>251</v>
      </c>
      <c r="C246" s="38">
        <f>SUM(Ikärakenne[[#This Row],[0–5-vuotiaat]:[16 vuotta täyttäneet]])</f>
        <v>10161</v>
      </c>
      <c r="D246" s="41">
        <v>429</v>
      </c>
      <c r="E246" s="41">
        <v>80</v>
      </c>
      <c r="F246" s="41">
        <v>656</v>
      </c>
      <c r="G246" s="41">
        <v>360</v>
      </c>
      <c r="H246" s="41">
        <v>8636</v>
      </c>
      <c r="I246" s="41">
        <v>5356</v>
      </c>
      <c r="J246" s="136" cm="1">
        <f t="array" ref="J246">Ikäryhmähinnat[Ikä 0–5]*Ikärakenne[[#This Row],[0–5-vuotiaat]]</f>
        <v>4013560.9800000004</v>
      </c>
      <c r="K246" s="136" cm="1">
        <f t="array" ref="K246">Ikäryhmähinnat[Ikä 6]*Ikärakenne[[#This Row],[6 vuotiaat]]</f>
        <v>795852</v>
      </c>
      <c r="L246" s="136" cm="1">
        <f t="array" ref="L246">Ikäryhmähinnat[Ikä 7–12]*Ikärakenne[[#This Row],[7–12-vuotiaat]]</f>
        <v>5594413.9199999999</v>
      </c>
      <c r="M246" s="136" cm="1">
        <f t="array" ref="M246">Ikäryhmähinnat[Ikä 13–15]*Ikärakenne[[#This Row],[13–15-vuotiaat]]</f>
        <v>5201352</v>
      </c>
      <c r="N246" s="136" cm="1">
        <f t="array" ref="N246">Ikäryhmähinnat[Ikä 16+]*Ikärakenne[[#This Row],[16 vuotta täyttäneet]]</f>
        <v>632414.28</v>
      </c>
      <c r="O246" s="136" cm="1">
        <f t="array" ref="O246">Ikäryhmähinnat[Ikä 18-64]*Ikärakenne[[#This Row],[18–64-vuotiaat]]</f>
        <v>480486.75999999995</v>
      </c>
      <c r="P246" s="178">
        <f>SUM(Ikärakenne[[#This Row],[Ikä 0–5]:[Ikä 18-64]])</f>
        <v>16718079.939999999</v>
      </c>
    </row>
    <row r="247" spans="1:16" x14ac:dyDescent="0.25">
      <c r="A247" s="127">
        <v>768</v>
      </c>
      <c r="B247" s="124" t="s">
        <v>252</v>
      </c>
      <c r="C247" s="38">
        <f>SUM(Ikärakenne[[#This Row],[0–5-vuotiaat]:[16 vuotta täyttäneet]])</f>
        <v>2310</v>
      </c>
      <c r="D247" s="41">
        <v>73</v>
      </c>
      <c r="E247" s="41">
        <v>10</v>
      </c>
      <c r="F247" s="41">
        <v>100</v>
      </c>
      <c r="G247" s="41">
        <v>48</v>
      </c>
      <c r="H247" s="41">
        <v>2079</v>
      </c>
      <c r="I247" s="41">
        <v>1037</v>
      </c>
      <c r="J247" s="136" cm="1">
        <f t="array" ref="J247">Ikäryhmähinnat[Ikä 0–5]*Ikärakenne[[#This Row],[0–5-vuotiaat]]</f>
        <v>682960.26</v>
      </c>
      <c r="K247" s="136" cm="1">
        <f t="array" ref="K247">Ikäryhmähinnat[Ikä 6]*Ikärakenne[[#This Row],[6 vuotiaat]]</f>
        <v>99481.5</v>
      </c>
      <c r="L247" s="136" cm="1">
        <f t="array" ref="L247">Ikäryhmähinnat[Ikä 7–12]*Ikärakenne[[#This Row],[7–12-vuotiaat]]</f>
        <v>852807</v>
      </c>
      <c r="M247" s="136" cm="1">
        <f t="array" ref="M247">Ikäryhmähinnat[Ikä 13–15]*Ikärakenne[[#This Row],[13–15-vuotiaat]]</f>
        <v>693513.60000000009</v>
      </c>
      <c r="N247" s="136" cm="1">
        <f t="array" ref="N247">Ikäryhmähinnat[Ikä 16+]*Ikärakenne[[#This Row],[16 vuotta täyttäneet]]</f>
        <v>152245.17000000001</v>
      </c>
      <c r="O247" s="136" cm="1">
        <f t="array" ref="O247">Ikäryhmähinnat[Ikä 18-64]*Ikärakenne[[#This Row],[18–64-vuotiaat]]</f>
        <v>93029.26999999999</v>
      </c>
      <c r="P247" s="178">
        <f>SUM(Ikärakenne[[#This Row],[Ikä 0–5]:[Ikä 18-64]])</f>
        <v>2574036.8000000003</v>
      </c>
    </row>
    <row r="248" spans="1:16" x14ac:dyDescent="0.25">
      <c r="A248" s="127">
        <v>777</v>
      </c>
      <c r="B248" s="124" t="s">
        <v>253</v>
      </c>
      <c r="C248" s="38">
        <f>SUM(Ikärakenne[[#This Row],[0–5-vuotiaat]:[16 vuotta täyttäneet]])</f>
        <v>6957</v>
      </c>
      <c r="D248" s="41">
        <v>176</v>
      </c>
      <c r="E248" s="41">
        <v>32</v>
      </c>
      <c r="F248" s="41">
        <v>310</v>
      </c>
      <c r="G248" s="41">
        <v>170</v>
      </c>
      <c r="H248" s="41">
        <v>6269</v>
      </c>
      <c r="I248" s="41">
        <v>3150</v>
      </c>
      <c r="J248" s="136" cm="1">
        <f t="array" ref="J248">Ikäryhmähinnat[Ikä 0–5]*Ikärakenne[[#This Row],[0–5-vuotiaat]]</f>
        <v>1646589.12</v>
      </c>
      <c r="K248" s="136" cm="1">
        <f t="array" ref="K248">Ikäryhmähinnat[Ikä 6]*Ikärakenne[[#This Row],[6 vuotiaat]]</f>
        <v>318340.8</v>
      </c>
      <c r="L248" s="136" cm="1">
        <f t="array" ref="L248">Ikäryhmähinnat[Ikä 7–12]*Ikärakenne[[#This Row],[7–12-vuotiaat]]</f>
        <v>2643701.6999999997</v>
      </c>
      <c r="M248" s="136" cm="1">
        <f t="array" ref="M248">Ikäryhmähinnat[Ikä 13–15]*Ikärakenne[[#This Row],[13–15-vuotiaat]]</f>
        <v>2456194</v>
      </c>
      <c r="N248" s="136" cm="1">
        <f t="array" ref="N248">Ikäryhmähinnat[Ikä 16+]*Ikärakenne[[#This Row],[16 vuotta täyttäneet]]</f>
        <v>459078.87000000005</v>
      </c>
      <c r="O248" s="136" cm="1">
        <f t="array" ref="O248">Ikäryhmähinnat[Ikä 18-64]*Ikärakenne[[#This Row],[18–64-vuotiaat]]</f>
        <v>282586.5</v>
      </c>
      <c r="P248" s="178">
        <f>SUM(Ikärakenne[[#This Row],[Ikä 0–5]:[Ikä 18-64]])</f>
        <v>7806490.9900000002</v>
      </c>
    </row>
    <row r="249" spans="1:16" x14ac:dyDescent="0.25">
      <c r="A249" s="127">
        <v>778</v>
      </c>
      <c r="B249" s="124" t="s">
        <v>254</v>
      </c>
      <c r="C249" s="38">
        <f>SUM(Ikärakenne[[#This Row],[0–5-vuotiaat]:[16 vuotta täyttäneet]])</f>
        <v>6549</v>
      </c>
      <c r="D249" s="41">
        <v>223</v>
      </c>
      <c r="E249" s="41">
        <v>43</v>
      </c>
      <c r="F249" s="41">
        <v>379</v>
      </c>
      <c r="G249" s="41">
        <v>206</v>
      </c>
      <c r="H249" s="41">
        <v>5698</v>
      </c>
      <c r="I249" s="41">
        <v>3268</v>
      </c>
      <c r="J249" s="136" cm="1">
        <f t="array" ref="J249">Ikäryhmähinnat[Ikä 0–5]*Ikärakenne[[#This Row],[0–5-vuotiaat]]</f>
        <v>2086303.2600000002</v>
      </c>
      <c r="K249" s="136" cm="1">
        <f t="array" ref="K249">Ikäryhmähinnat[Ikä 6]*Ikärakenne[[#This Row],[6 vuotiaat]]</f>
        <v>427770.45</v>
      </c>
      <c r="L249" s="136" cm="1">
        <f t="array" ref="L249">Ikäryhmähinnat[Ikä 7–12]*Ikärakenne[[#This Row],[7–12-vuotiaat]]</f>
        <v>3232138.53</v>
      </c>
      <c r="M249" s="136" cm="1">
        <f t="array" ref="M249">Ikäryhmähinnat[Ikä 13–15]*Ikärakenne[[#This Row],[13–15-vuotiaat]]</f>
        <v>2976329.2</v>
      </c>
      <c r="N249" s="136" cm="1">
        <f t="array" ref="N249">Ikäryhmähinnat[Ikä 16+]*Ikärakenne[[#This Row],[16 vuotta täyttäneet]]</f>
        <v>417264.54000000004</v>
      </c>
      <c r="O249" s="136" cm="1">
        <f t="array" ref="O249">Ikäryhmähinnat[Ikä 18-64]*Ikärakenne[[#This Row],[18–64-vuotiaat]]</f>
        <v>293172.27999999997</v>
      </c>
      <c r="P249" s="178">
        <f>SUM(Ikärakenne[[#This Row],[Ikä 0–5]:[Ikä 18-64]])</f>
        <v>9432978.2599999998</v>
      </c>
    </row>
    <row r="250" spans="1:16" x14ac:dyDescent="0.25">
      <c r="A250" s="127">
        <v>781</v>
      </c>
      <c r="B250" s="124" t="s">
        <v>255</v>
      </c>
      <c r="C250" s="38">
        <f>SUM(Ikärakenne[[#This Row],[0–5-vuotiaat]:[16 vuotta täyttäneet]])</f>
        <v>3367</v>
      </c>
      <c r="D250" s="41">
        <v>69</v>
      </c>
      <c r="E250" s="41">
        <v>13</v>
      </c>
      <c r="F250" s="41">
        <v>114</v>
      </c>
      <c r="G250" s="41">
        <v>63</v>
      </c>
      <c r="H250" s="41">
        <v>3108</v>
      </c>
      <c r="I250" s="41">
        <v>1477</v>
      </c>
      <c r="J250" s="136" cm="1">
        <f t="array" ref="J250">Ikäryhmähinnat[Ikä 0–5]*Ikärakenne[[#This Row],[0–5-vuotiaat]]</f>
        <v>645537.78</v>
      </c>
      <c r="K250" s="136" cm="1">
        <f t="array" ref="K250">Ikäryhmähinnat[Ikä 6]*Ikärakenne[[#This Row],[6 vuotiaat]]</f>
        <v>129325.95</v>
      </c>
      <c r="L250" s="136" cm="1">
        <f t="array" ref="L250">Ikäryhmähinnat[Ikä 7–12]*Ikärakenne[[#This Row],[7–12-vuotiaat]]</f>
        <v>972199.98</v>
      </c>
      <c r="M250" s="136" cm="1">
        <f t="array" ref="M250">Ikäryhmähinnat[Ikä 13–15]*Ikärakenne[[#This Row],[13–15-vuotiaat]]</f>
        <v>910236.60000000009</v>
      </c>
      <c r="N250" s="136" cm="1">
        <f t="array" ref="N250">Ikäryhmähinnat[Ikä 16+]*Ikärakenne[[#This Row],[16 vuotta täyttäneet]]</f>
        <v>227598.84000000003</v>
      </c>
      <c r="O250" s="136" cm="1">
        <f t="array" ref="O250">Ikäryhmähinnat[Ikä 18-64]*Ikärakenne[[#This Row],[18–64-vuotiaat]]</f>
        <v>132501.66999999998</v>
      </c>
      <c r="P250" s="178">
        <f>SUM(Ikärakenne[[#This Row],[Ikä 0–5]:[Ikä 18-64]])</f>
        <v>3017400.82</v>
      </c>
    </row>
    <row r="251" spans="1:16" x14ac:dyDescent="0.25">
      <c r="A251" s="127">
        <v>783</v>
      </c>
      <c r="B251" s="124" t="s">
        <v>256</v>
      </c>
      <c r="C251" s="38">
        <f>SUM(Ikärakenne[[#This Row],[0–5-vuotiaat]:[16 vuotta täyttäneet]])</f>
        <v>6221</v>
      </c>
      <c r="D251" s="41">
        <v>194</v>
      </c>
      <c r="E251" s="41">
        <v>52</v>
      </c>
      <c r="F251" s="41">
        <v>339</v>
      </c>
      <c r="G251" s="41">
        <v>199</v>
      </c>
      <c r="H251" s="41">
        <v>5437</v>
      </c>
      <c r="I251" s="41">
        <v>3174</v>
      </c>
      <c r="J251" s="136" cm="1">
        <f t="array" ref="J251">Ikäryhmähinnat[Ikä 0–5]*Ikärakenne[[#This Row],[0–5-vuotiaat]]</f>
        <v>1814990.2800000003</v>
      </c>
      <c r="K251" s="136" cm="1">
        <f t="array" ref="K251">Ikäryhmähinnat[Ikä 6]*Ikärakenne[[#This Row],[6 vuotiaat]]</f>
        <v>517303.8</v>
      </c>
      <c r="L251" s="136" cm="1">
        <f t="array" ref="L251">Ikäryhmähinnat[Ikä 7–12]*Ikärakenne[[#This Row],[7–12-vuotiaat]]</f>
        <v>2891015.73</v>
      </c>
      <c r="M251" s="136" cm="1">
        <f t="array" ref="M251">Ikäryhmähinnat[Ikä 13–15]*Ikärakenne[[#This Row],[13–15-vuotiaat]]</f>
        <v>2875191.8000000003</v>
      </c>
      <c r="N251" s="136" cm="1">
        <f t="array" ref="N251">Ikäryhmähinnat[Ikä 16+]*Ikärakenne[[#This Row],[16 vuotta täyttäneet]]</f>
        <v>398151.51</v>
      </c>
      <c r="O251" s="136" cm="1">
        <f t="array" ref="O251">Ikäryhmähinnat[Ikä 18-64]*Ikärakenne[[#This Row],[18–64-vuotiaat]]</f>
        <v>284739.53999999998</v>
      </c>
      <c r="P251" s="178">
        <f>SUM(Ikärakenne[[#This Row],[Ikä 0–5]:[Ikä 18-64]])</f>
        <v>8781392.6600000001</v>
      </c>
    </row>
    <row r="252" spans="1:16" x14ac:dyDescent="0.25">
      <c r="A252" s="127">
        <v>785</v>
      </c>
      <c r="B252" s="124" t="s">
        <v>257</v>
      </c>
      <c r="C252" s="38">
        <f>SUM(Ikärakenne[[#This Row],[0–5-vuotiaat]:[16 vuotta täyttäneet]])</f>
        <v>2544</v>
      </c>
      <c r="D252" s="41">
        <v>87</v>
      </c>
      <c r="E252" s="41">
        <v>18</v>
      </c>
      <c r="F252" s="41">
        <v>124</v>
      </c>
      <c r="G252" s="41">
        <v>64</v>
      </c>
      <c r="H252" s="41">
        <v>2251</v>
      </c>
      <c r="I252" s="41">
        <v>1151</v>
      </c>
      <c r="J252" s="136" cm="1">
        <f t="array" ref="J252">Ikäryhmähinnat[Ikä 0–5]*Ikärakenne[[#This Row],[0–5-vuotiaat]]</f>
        <v>813938.94000000006</v>
      </c>
      <c r="K252" s="136" cm="1">
        <f t="array" ref="K252">Ikäryhmähinnat[Ikä 6]*Ikärakenne[[#This Row],[6 vuotiaat]]</f>
        <v>179066.69999999998</v>
      </c>
      <c r="L252" s="136" cm="1">
        <f t="array" ref="L252">Ikäryhmähinnat[Ikä 7–12]*Ikärakenne[[#This Row],[7–12-vuotiaat]]</f>
        <v>1057480.68</v>
      </c>
      <c r="M252" s="136" cm="1">
        <f t="array" ref="M252">Ikäryhmähinnat[Ikä 13–15]*Ikärakenne[[#This Row],[13–15-vuotiaat]]</f>
        <v>924684.80000000005</v>
      </c>
      <c r="N252" s="136" cm="1">
        <f t="array" ref="N252">Ikäryhmähinnat[Ikä 16+]*Ikärakenne[[#This Row],[16 vuotta täyttäneet]]</f>
        <v>164840.73000000001</v>
      </c>
      <c r="O252" s="136" cm="1">
        <f t="array" ref="O252">Ikäryhmähinnat[Ikä 18-64]*Ikärakenne[[#This Row],[18–64-vuotiaat]]</f>
        <v>103256.20999999999</v>
      </c>
      <c r="P252" s="178">
        <f>SUM(Ikärakenne[[#This Row],[Ikä 0–5]:[Ikä 18-64]])</f>
        <v>3243268.06</v>
      </c>
    </row>
    <row r="253" spans="1:16" x14ac:dyDescent="0.25">
      <c r="A253" s="127">
        <v>790</v>
      </c>
      <c r="B253" s="124" t="s">
        <v>258</v>
      </c>
      <c r="C253" s="38">
        <f>SUM(Ikärakenne[[#This Row],[0–5-vuotiaat]:[16 vuotta täyttäneet]])</f>
        <v>23332</v>
      </c>
      <c r="D253" s="41">
        <v>941</v>
      </c>
      <c r="E253" s="41">
        <v>165</v>
      </c>
      <c r="F253" s="41">
        <v>1315</v>
      </c>
      <c r="G253" s="41">
        <v>765</v>
      </c>
      <c r="H253" s="41">
        <v>20146</v>
      </c>
      <c r="I253" s="41">
        <v>12030</v>
      </c>
      <c r="J253" s="136" cm="1">
        <f t="array" ref="J253">Ikäryhmähinnat[Ikä 0–5]*Ikärakenne[[#This Row],[0–5-vuotiaat]]</f>
        <v>8803638.4199999999</v>
      </c>
      <c r="K253" s="136" cm="1">
        <f t="array" ref="K253">Ikäryhmähinnat[Ikä 6]*Ikärakenne[[#This Row],[6 vuotiaat]]</f>
        <v>1641444.75</v>
      </c>
      <c r="L253" s="136" cm="1">
        <f t="array" ref="L253">Ikäryhmähinnat[Ikä 7–12]*Ikärakenne[[#This Row],[7–12-vuotiaat]]</f>
        <v>11214412.049999999</v>
      </c>
      <c r="M253" s="136" cm="1">
        <f t="array" ref="M253">Ikäryhmähinnat[Ikä 13–15]*Ikärakenne[[#This Row],[13–15-vuotiaat]]</f>
        <v>11052873</v>
      </c>
      <c r="N253" s="136" cm="1">
        <f t="array" ref="N253">Ikäryhmähinnat[Ikä 16+]*Ikärakenne[[#This Row],[16 vuotta täyttäneet]]</f>
        <v>1475291.58</v>
      </c>
      <c r="O253" s="136" cm="1">
        <f t="array" ref="O253">Ikäryhmähinnat[Ikä 18-64]*Ikärakenne[[#This Row],[18–64-vuotiaat]]</f>
        <v>1079211.2999999998</v>
      </c>
      <c r="P253" s="178">
        <f>SUM(Ikärakenne[[#This Row],[Ikä 0–5]:[Ikä 18-64]])</f>
        <v>35266871.099999994</v>
      </c>
    </row>
    <row r="254" spans="1:16" x14ac:dyDescent="0.25">
      <c r="A254" s="127">
        <v>791</v>
      </c>
      <c r="B254" s="124" t="s">
        <v>259</v>
      </c>
      <c r="C254" s="38">
        <f>SUM(Ikärakenne[[#This Row],[0–5-vuotiaat]:[16 vuotta täyttäneet]])</f>
        <v>4861</v>
      </c>
      <c r="D254" s="41">
        <v>241</v>
      </c>
      <c r="E254" s="41">
        <v>35</v>
      </c>
      <c r="F254" s="41">
        <v>286</v>
      </c>
      <c r="G254" s="41">
        <v>172</v>
      </c>
      <c r="H254" s="41">
        <v>4127</v>
      </c>
      <c r="I254" s="41">
        <v>2368</v>
      </c>
      <c r="J254" s="136" cm="1">
        <f t="array" ref="J254">Ikäryhmähinnat[Ikä 0–5]*Ikärakenne[[#This Row],[0–5-vuotiaat]]</f>
        <v>2254704.4200000004</v>
      </c>
      <c r="K254" s="136" cm="1">
        <f t="array" ref="K254">Ikäryhmähinnat[Ikä 6]*Ikärakenne[[#This Row],[6 vuotiaat]]</f>
        <v>348185.25</v>
      </c>
      <c r="L254" s="136" cm="1">
        <f t="array" ref="L254">Ikäryhmähinnat[Ikä 7–12]*Ikärakenne[[#This Row],[7–12-vuotiaat]]</f>
        <v>2439028.02</v>
      </c>
      <c r="M254" s="136" cm="1">
        <f t="array" ref="M254">Ikäryhmähinnat[Ikä 13–15]*Ikärakenne[[#This Row],[13–15-vuotiaat]]</f>
        <v>2485090.4</v>
      </c>
      <c r="N254" s="136" cm="1">
        <f t="array" ref="N254">Ikäryhmähinnat[Ikä 16+]*Ikärakenne[[#This Row],[16 vuotta täyttäneet]]</f>
        <v>302220.21000000002</v>
      </c>
      <c r="O254" s="136" cm="1">
        <f t="array" ref="O254">Ikäryhmähinnat[Ikä 18-64]*Ikärakenne[[#This Row],[18–64-vuotiaat]]</f>
        <v>212433.28</v>
      </c>
      <c r="P254" s="178">
        <f>SUM(Ikärakenne[[#This Row],[Ikä 0–5]:[Ikä 18-64]])</f>
        <v>8041661.5800000001</v>
      </c>
    </row>
    <row r="255" spans="1:16" x14ac:dyDescent="0.25">
      <c r="A255" s="127">
        <v>831</v>
      </c>
      <c r="B255" s="124" t="s">
        <v>260</v>
      </c>
      <c r="C255" s="38">
        <f>SUM(Ikärakenne[[#This Row],[0–5-vuotiaat]:[16 vuotta täyttäneet]])</f>
        <v>4574</v>
      </c>
      <c r="D255" s="41">
        <v>216</v>
      </c>
      <c r="E255" s="41">
        <v>32</v>
      </c>
      <c r="F255" s="41">
        <v>269</v>
      </c>
      <c r="G255" s="41">
        <v>171</v>
      </c>
      <c r="H255" s="41">
        <v>3886</v>
      </c>
      <c r="I255" s="41">
        <v>2386</v>
      </c>
      <c r="J255" s="136" cm="1">
        <f t="array" ref="J255">Ikäryhmähinnat[Ikä 0–5]*Ikärakenne[[#This Row],[0–5-vuotiaat]]</f>
        <v>2020813.9200000002</v>
      </c>
      <c r="K255" s="136" cm="1">
        <f t="array" ref="K255">Ikäryhmähinnat[Ikä 6]*Ikärakenne[[#This Row],[6 vuotiaat]]</f>
        <v>318340.8</v>
      </c>
      <c r="L255" s="136" cm="1">
        <f t="array" ref="L255">Ikäryhmähinnat[Ikä 7–12]*Ikärakenne[[#This Row],[7–12-vuotiaat]]</f>
        <v>2294050.83</v>
      </c>
      <c r="M255" s="136" cm="1">
        <f t="array" ref="M255">Ikäryhmähinnat[Ikä 13–15]*Ikärakenne[[#This Row],[13–15-vuotiaat]]</f>
        <v>2470642.2000000002</v>
      </c>
      <c r="N255" s="136" cm="1">
        <f t="array" ref="N255">Ikäryhmähinnat[Ikä 16+]*Ikärakenne[[#This Row],[16 vuotta täyttäneet]]</f>
        <v>284571.78000000003</v>
      </c>
      <c r="O255" s="136" cm="1">
        <f t="array" ref="O255">Ikäryhmähinnat[Ikä 18-64]*Ikärakenne[[#This Row],[18–64-vuotiaat]]</f>
        <v>214048.06</v>
      </c>
      <c r="P255" s="178">
        <f>SUM(Ikärakenne[[#This Row],[Ikä 0–5]:[Ikä 18-64]])</f>
        <v>7602467.5900000008</v>
      </c>
    </row>
    <row r="256" spans="1:16" x14ac:dyDescent="0.25">
      <c r="A256" s="127">
        <v>832</v>
      </c>
      <c r="B256" s="124" t="s">
        <v>261</v>
      </c>
      <c r="C256" s="38">
        <f>SUM(Ikärakenne[[#This Row],[0–5-vuotiaat]:[16 vuotta täyttäneet]])</f>
        <v>3555</v>
      </c>
      <c r="D256" s="41">
        <v>144</v>
      </c>
      <c r="E256" s="41">
        <v>30</v>
      </c>
      <c r="F256" s="41">
        <v>195</v>
      </c>
      <c r="G256" s="41">
        <v>129</v>
      </c>
      <c r="H256" s="41">
        <v>3057</v>
      </c>
      <c r="I256" s="41">
        <v>1689</v>
      </c>
      <c r="J256" s="136" cm="1">
        <f t="array" ref="J256">Ikäryhmähinnat[Ikä 0–5]*Ikärakenne[[#This Row],[0–5-vuotiaat]]</f>
        <v>1347209.28</v>
      </c>
      <c r="K256" s="136" cm="1">
        <f t="array" ref="K256">Ikäryhmähinnat[Ikä 6]*Ikärakenne[[#This Row],[6 vuotiaat]]</f>
        <v>298444.5</v>
      </c>
      <c r="L256" s="136" cm="1">
        <f t="array" ref="L256">Ikäryhmähinnat[Ikä 7–12]*Ikärakenne[[#This Row],[7–12-vuotiaat]]</f>
        <v>1662973.65</v>
      </c>
      <c r="M256" s="136" cm="1">
        <f t="array" ref="M256">Ikäryhmähinnat[Ikä 13–15]*Ikärakenne[[#This Row],[13–15-vuotiaat]]</f>
        <v>1863817.8</v>
      </c>
      <c r="N256" s="136" cm="1">
        <f t="array" ref="N256">Ikäryhmähinnat[Ikä 16+]*Ikärakenne[[#This Row],[16 vuotta täyttäneet]]</f>
        <v>223864.11000000002</v>
      </c>
      <c r="O256" s="136" cm="1">
        <f t="array" ref="O256">Ikäryhmähinnat[Ikä 18-64]*Ikärakenne[[#This Row],[18–64-vuotiaat]]</f>
        <v>151520.19</v>
      </c>
      <c r="P256" s="178">
        <f>SUM(Ikärakenne[[#This Row],[Ikä 0–5]:[Ikä 18-64]])</f>
        <v>5547829.5300000003</v>
      </c>
    </row>
    <row r="257" spans="1:16" x14ac:dyDescent="0.25">
      <c r="A257" s="127">
        <v>833</v>
      </c>
      <c r="B257" s="124" t="s">
        <v>262</v>
      </c>
      <c r="C257" s="38">
        <f>SUM(Ikärakenne[[#This Row],[0–5-vuotiaat]:[16 vuotta täyttäneet]])</f>
        <v>1707</v>
      </c>
      <c r="D257" s="41">
        <v>71</v>
      </c>
      <c r="E257" s="41">
        <v>12</v>
      </c>
      <c r="F257" s="41">
        <v>89</v>
      </c>
      <c r="G257" s="41">
        <v>49</v>
      </c>
      <c r="H257" s="41">
        <v>1486</v>
      </c>
      <c r="I257" s="41">
        <v>815</v>
      </c>
      <c r="J257" s="136" cm="1">
        <f t="array" ref="J257">Ikäryhmähinnat[Ikä 0–5]*Ikärakenne[[#This Row],[0–5-vuotiaat]]</f>
        <v>664249.02</v>
      </c>
      <c r="K257" s="136" cm="1">
        <f t="array" ref="K257">Ikäryhmähinnat[Ikä 6]*Ikärakenne[[#This Row],[6 vuotiaat]]</f>
        <v>119377.79999999999</v>
      </c>
      <c r="L257" s="136" cm="1">
        <f t="array" ref="L257">Ikäryhmähinnat[Ikä 7–12]*Ikärakenne[[#This Row],[7–12-vuotiaat]]</f>
        <v>758998.23</v>
      </c>
      <c r="M257" s="136" cm="1">
        <f t="array" ref="M257">Ikäryhmähinnat[Ikä 13–15]*Ikärakenne[[#This Row],[13–15-vuotiaat]]</f>
        <v>707961.8</v>
      </c>
      <c r="N257" s="136" cm="1">
        <f t="array" ref="N257">Ikäryhmähinnat[Ikä 16+]*Ikärakenne[[#This Row],[16 vuotta täyttäneet]]</f>
        <v>108819.78</v>
      </c>
      <c r="O257" s="136" cm="1">
        <f t="array" ref="O257">Ikäryhmähinnat[Ikä 18-64]*Ikärakenne[[#This Row],[18–64-vuotiaat]]</f>
        <v>73113.649999999994</v>
      </c>
      <c r="P257" s="178">
        <f>SUM(Ikärakenne[[#This Row],[Ikä 0–5]:[Ikä 18-64]])</f>
        <v>2432520.2799999998</v>
      </c>
    </row>
    <row r="258" spans="1:16" x14ac:dyDescent="0.25">
      <c r="A258" s="127">
        <v>834</v>
      </c>
      <c r="B258" s="124" t="s">
        <v>263</v>
      </c>
      <c r="C258" s="38">
        <f>SUM(Ikärakenne[[#This Row],[0–5-vuotiaat]:[16 vuotta täyttäneet]])</f>
        <v>5777</v>
      </c>
      <c r="D258" s="41">
        <v>268</v>
      </c>
      <c r="E258" s="41">
        <v>37</v>
      </c>
      <c r="F258" s="41">
        <v>316</v>
      </c>
      <c r="G258" s="41">
        <v>183</v>
      </c>
      <c r="H258" s="41">
        <v>4973</v>
      </c>
      <c r="I258" s="41">
        <v>3023</v>
      </c>
      <c r="J258" s="136" cm="1">
        <f t="array" ref="J258">Ikäryhmähinnat[Ikä 0–5]*Ikärakenne[[#This Row],[0–5-vuotiaat]]</f>
        <v>2507306.16</v>
      </c>
      <c r="K258" s="136" cm="1">
        <f t="array" ref="K258">Ikäryhmähinnat[Ikä 6]*Ikärakenne[[#This Row],[6 vuotiaat]]</f>
        <v>368081.55</v>
      </c>
      <c r="L258" s="136" cm="1">
        <f t="array" ref="L258">Ikäryhmähinnat[Ikä 7–12]*Ikärakenne[[#This Row],[7–12-vuotiaat]]</f>
        <v>2694870.12</v>
      </c>
      <c r="M258" s="136" cm="1">
        <f t="array" ref="M258">Ikäryhmähinnat[Ikä 13–15]*Ikärakenne[[#This Row],[13–15-vuotiaat]]</f>
        <v>2644020.6</v>
      </c>
      <c r="N258" s="136" cm="1">
        <f t="array" ref="N258">Ikäryhmähinnat[Ikä 16+]*Ikärakenne[[#This Row],[16 vuotta täyttäneet]]</f>
        <v>364172.79000000004</v>
      </c>
      <c r="O258" s="136" cm="1">
        <f t="array" ref="O258">Ikäryhmähinnat[Ikä 18-64]*Ikärakenne[[#This Row],[18–64-vuotiaat]]</f>
        <v>271193.32999999996</v>
      </c>
      <c r="P258" s="178">
        <f>SUM(Ikärakenne[[#This Row],[Ikä 0–5]:[Ikä 18-64]])</f>
        <v>8849644.5499999989</v>
      </c>
    </row>
    <row r="259" spans="1:16" x14ac:dyDescent="0.25">
      <c r="A259" s="127">
        <v>837</v>
      </c>
      <c r="B259" s="124" t="s">
        <v>264</v>
      </c>
      <c r="C259" s="38">
        <f>SUM(Ikärakenne[[#This Row],[0–5-vuotiaat]:[16 vuotta täyttäneet]])</f>
        <v>263337</v>
      </c>
      <c r="D259" s="41">
        <v>12256</v>
      </c>
      <c r="E259" s="41">
        <v>1941</v>
      </c>
      <c r="F259" s="41">
        <v>13293</v>
      </c>
      <c r="G259" s="41">
        <v>7160</v>
      </c>
      <c r="H259" s="41">
        <v>228687</v>
      </c>
      <c r="I259" s="41">
        <v>173783</v>
      </c>
      <c r="J259" s="136" cm="1">
        <f t="array" ref="J259">Ikäryhmähinnat[Ikä 0–5]*Ikärakenne[[#This Row],[0–5-vuotiaat]]</f>
        <v>114662478.72000001</v>
      </c>
      <c r="K259" s="136" cm="1">
        <f t="array" ref="K259">Ikäryhmähinnat[Ikä 6]*Ikärakenne[[#This Row],[6 vuotiaat]]</f>
        <v>19309359.149999999</v>
      </c>
      <c r="L259" s="136" cm="1">
        <f t="array" ref="L259">Ikäryhmähinnat[Ikä 7–12]*Ikärakenne[[#This Row],[7–12-vuotiaat]]</f>
        <v>113363634.50999999</v>
      </c>
      <c r="M259" s="136" cm="1">
        <f t="array" ref="M259">Ikäryhmähinnat[Ikä 13–15]*Ikärakenne[[#This Row],[13–15-vuotiaat]]</f>
        <v>103449112</v>
      </c>
      <c r="N259" s="136" cm="1">
        <f t="array" ref="N259">Ikäryhmähinnat[Ikä 16+]*Ikärakenne[[#This Row],[16 vuotta täyttäneet]]</f>
        <v>16746749.010000002</v>
      </c>
      <c r="O259" s="136" cm="1">
        <f t="array" ref="O259">Ikäryhmähinnat[Ikä 18-64]*Ikärakenne[[#This Row],[18–64-vuotiaat]]</f>
        <v>15590072.93</v>
      </c>
      <c r="P259" s="178">
        <f>SUM(Ikärakenne[[#This Row],[Ikä 0–5]:[Ikä 18-64]])</f>
        <v>383121406.31999999</v>
      </c>
    </row>
    <row r="260" spans="1:16" x14ac:dyDescent="0.25">
      <c r="A260" s="127">
        <v>844</v>
      </c>
      <c r="B260" s="124" t="s">
        <v>265</v>
      </c>
      <c r="C260" s="38">
        <f>SUM(Ikärakenne[[#This Row],[0–5-vuotiaat]:[16 vuotta täyttäneet]])</f>
        <v>1388</v>
      </c>
      <c r="D260" s="41">
        <v>34</v>
      </c>
      <c r="E260" s="41">
        <v>6</v>
      </c>
      <c r="F260" s="41">
        <v>64</v>
      </c>
      <c r="G260" s="41">
        <v>41</v>
      </c>
      <c r="H260" s="41">
        <v>1243</v>
      </c>
      <c r="I260" s="41">
        <v>595</v>
      </c>
      <c r="J260" s="136" cm="1">
        <f t="array" ref="J260">Ikäryhmähinnat[Ikä 0–5]*Ikärakenne[[#This Row],[0–5-vuotiaat]]</f>
        <v>318091.08</v>
      </c>
      <c r="K260" s="136" cm="1">
        <f t="array" ref="K260">Ikäryhmähinnat[Ikä 6]*Ikärakenne[[#This Row],[6 vuotiaat]]</f>
        <v>59688.899999999994</v>
      </c>
      <c r="L260" s="136" cm="1">
        <f t="array" ref="L260">Ikäryhmähinnat[Ikä 7–12]*Ikärakenne[[#This Row],[7–12-vuotiaat]]</f>
        <v>545796.48</v>
      </c>
      <c r="M260" s="136" cm="1">
        <f t="array" ref="M260">Ikäryhmähinnat[Ikä 13–15]*Ikärakenne[[#This Row],[13–15-vuotiaat]]</f>
        <v>592376.20000000007</v>
      </c>
      <c r="N260" s="136" cm="1">
        <f t="array" ref="N260">Ikäryhmähinnat[Ikä 16+]*Ikärakenne[[#This Row],[16 vuotta täyttäneet]]</f>
        <v>91024.89</v>
      </c>
      <c r="O260" s="136" cm="1">
        <f t="array" ref="O260">Ikäryhmähinnat[Ikä 18-64]*Ikärakenne[[#This Row],[18–64-vuotiaat]]</f>
        <v>53377.45</v>
      </c>
      <c r="P260" s="178">
        <f>SUM(Ikärakenne[[#This Row],[Ikä 0–5]:[Ikä 18-64]])</f>
        <v>1660355</v>
      </c>
    </row>
    <row r="261" spans="1:16" x14ac:dyDescent="0.25">
      <c r="A261" s="127">
        <v>845</v>
      </c>
      <c r="B261" s="124" t="s">
        <v>266</v>
      </c>
      <c r="C261" s="38">
        <f>SUM(Ikärakenne[[#This Row],[0–5-vuotiaat]:[16 vuotta täyttäneet]])</f>
        <v>2837</v>
      </c>
      <c r="D261" s="41">
        <v>159</v>
      </c>
      <c r="E261" s="41">
        <v>21</v>
      </c>
      <c r="F261" s="41">
        <v>192</v>
      </c>
      <c r="G261" s="41">
        <v>88</v>
      </c>
      <c r="H261" s="41">
        <v>2377</v>
      </c>
      <c r="I261" s="41">
        <v>1406</v>
      </c>
      <c r="J261" s="136" cm="1">
        <f t="array" ref="J261">Ikäryhmähinnat[Ikä 0–5]*Ikärakenne[[#This Row],[0–5-vuotiaat]]</f>
        <v>1487543.58</v>
      </c>
      <c r="K261" s="136" cm="1">
        <f t="array" ref="K261">Ikäryhmähinnat[Ikä 6]*Ikärakenne[[#This Row],[6 vuotiaat]]</f>
        <v>208911.15</v>
      </c>
      <c r="L261" s="136" cm="1">
        <f t="array" ref="L261">Ikäryhmähinnat[Ikä 7–12]*Ikärakenne[[#This Row],[7–12-vuotiaat]]</f>
        <v>1637389.44</v>
      </c>
      <c r="M261" s="136" cm="1">
        <f t="array" ref="M261">Ikäryhmähinnat[Ikä 13–15]*Ikärakenne[[#This Row],[13–15-vuotiaat]]</f>
        <v>1271441.6000000001</v>
      </c>
      <c r="N261" s="136" cm="1">
        <f t="array" ref="N261">Ikäryhmähinnat[Ikä 16+]*Ikärakenne[[#This Row],[16 vuotta täyttäneet]]</f>
        <v>174067.71000000002</v>
      </c>
      <c r="O261" s="136" cm="1">
        <f t="array" ref="O261">Ikäryhmähinnat[Ikä 18-64]*Ikärakenne[[#This Row],[18–64-vuotiaat]]</f>
        <v>126132.26</v>
      </c>
      <c r="P261" s="178">
        <f>SUM(Ikärakenne[[#This Row],[Ikä 0–5]:[Ikä 18-64]])</f>
        <v>4905485.7399999993</v>
      </c>
    </row>
    <row r="262" spans="1:16" x14ac:dyDescent="0.25">
      <c r="A262" s="127">
        <v>846</v>
      </c>
      <c r="B262" s="124" t="s">
        <v>267</v>
      </c>
      <c r="C262" s="38">
        <f>SUM(Ikärakenne[[#This Row],[0–5-vuotiaat]:[16 vuotta täyttäneet]])</f>
        <v>4574</v>
      </c>
      <c r="D262" s="41">
        <v>169</v>
      </c>
      <c r="E262" s="41">
        <v>27</v>
      </c>
      <c r="F262" s="41">
        <v>274</v>
      </c>
      <c r="G262" s="41">
        <v>165</v>
      </c>
      <c r="H262" s="41">
        <v>3939</v>
      </c>
      <c r="I262" s="41">
        <v>2154</v>
      </c>
      <c r="J262" s="136" cm="1">
        <f t="array" ref="J262">Ikäryhmähinnat[Ikä 0–5]*Ikärakenne[[#This Row],[0–5-vuotiaat]]</f>
        <v>1581099.78</v>
      </c>
      <c r="K262" s="136" cm="1">
        <f t="array" ref="K262">Ikäryhmähinnat[Ikä 6]*Ikärakenne[[#This Row],[6 vuotiaat]]</f>
        <v>268600.05</v>
      </c>
      <c r="L262" s="136" cm="1">
        <f t="array" ref="L262">Ikäryhmähinnat[Ikä 7–12]*Ikärakenne[[#This Row],[7–12-vuotiaat]]</f>
        <v>2336691.1799999997</v>
      </c>
      <c r="M262" s="136" cm="1">
        <f t="array" ref="M262">Ikäryhmähinnat[Ikä 13–15]*Ikärakenne[[#This Row],[13–15-vuotiaat]]</f>
        <v>2383953</v>
      </c>
      <c r="N262" s="136" cm="1">
        <f t="array" ref="N262">Ikäryhmähinnat[Ikä 16+]*Ikärakenne[[#This Row],[16 vuotta täyttäneet]]</f>
        <v>288452.97000000003</v>
      </c>
      <c r="O262" s="136" cm="1">
        <f t="array" ref="O262">Ikäryhmähinnat[Ikä 18-64]*Ikärakenne[[#This Row],[18–64-vuotiaat]]</f>
        <v>193235.34</v>
      </c>
      <c r="P262" s="178">
        <f>SUM(Ikärakenne[[#This Row],[Ikä 0–5]:[Ikä 18-64]])</f>
        <v>7052032.3199999994</v>
      </c>
    </row>
    <row r="263" spans="1:16" x14ac:dyDescent="0.25">
      <c r="A263" s="127">
        <v>848</v>
      </c>
      <c r="B263" s="124" t="s">
        <v>268</v>
      </c>
      <c r="C263" s="38">
        <f>SUM(Ikärakenne[[#This Row],[0–5-vuotiaat]:[16 vuotta täyttäneet]])</f>
        <v>3869</v>
      </c>
      <c r="D263" s="41">
        <v>122</v>
      </c>
      <c r="E263" s="41">
        <v>29</v>
      </c>
      <c r="F263" s="41">
        <v>222</v>
      </c>
      <c r="G263" s="41">
        <v>135</v>
      </c>
      <c r="H263" s="41">
        <v>3361</v>
      </c>
      <c r="I263" s="41">
        <v>1813</v>
      </c>
      <c r="J263" s="136" cm="1">
        <f t="array" ref="J263">Ikäryhmähinnat[Ikä 0–5]*Ikärakenne[[#This Row],[0–5-vuotiaat]]</f>
        <v>1141385.6400000001</v>
      </c>
      <c r="K263" s="136" cm="1">
        <f t="array" ref="K263">Ikäryhmähinnat[Ikä 6]*Ikärakenne[[#This Row],[6 vuotiaat]]</f>
        <v>288496.34999999998</v>
      </c>
      <c r="L263" s="136" cm="1">
        <f t="array" ref="L263">Ikäryhmähinnat[Ikä 7–12]*Ikärakenne[[#This Row],[7–12-vuotiaat]]</f>
        <v>1893231.54</v>
      </c>
      <c r="M263" s="136" cm="1">
        <f t="array" ref="M263">Ikäryhmähinnat[Ikä 13–15]*Ikärakenne[[#This Row],[13–15-vuotiaat]]</f>
        <v>1950507</v>
      </c>
      <c r="N263" s="136" cm="1">
        <f t="array" ref="N263">Ikäryhmähinnat[Ikä 16+]*Ikärakenne[[#This Row],[16 vuotta täyttäneet]]</f>
        <v>246126.03</v>
      </c>
      <c r="O263" s="136" cm="1">
        <f t="array" ref="O263">Ikäryhmähinnat[Ikä 18-64]*Ikärakenne[[#This Row],[18–64-vuotiaat]]</f>
        <v>162644.22999999998</v>
      </c>
      <c r="P263" s="178">
        <f>SUM(Ikärakenne[[#This Row],[Ikä 0–5]:[Ikä 18-64]])</f>
        <v>5682390.790000001</v>
      </c>
    </row>
    <row r="264" spans="1:16" x14ac:dyDescent="0.25">
      <c r="A264" s="127">
        <v>849</v>
      </c>
      <c r="B264" s="124" t="s">
        <v>269</v>
      </c>
      <c r="C264" s="38">
        <f>SUM(Ikärakenne[[#This Row],[0–5-vuotiaat]:[16 vuotta täyttäneet]])</f>
        <v>2750</v>
      </c>
      <c r="D264" s="41">
        <v>127</v>
      </c>
      <c r="E264" s="41">
        <v>23</v>
      </c>
      <c r="F264" s="41">
        <v>209</v>
      </c>
      <c r="G264" s="41">
        <v>127</v>
      </c>
      <c r="H264" s="41">
        <v>2264</v>
      </c>
      <c r="I264" s="41">
        <v>1300</v>
      </c>
      <c r="J264" s="136" cm="1">
        <f t="array" ref="J264">Ikäryhmähinnat[Ikä 0–5]*Ikärakenne[[#This Row],[0–5-vuotiaat]]</f>
        <v>1188163.74</v>
      </c>
      <c r="K264" s="136" cm="1">
        <f t="array" ref="K264">Ikäryhmähinnat[Ikä 6]*Ikärakenne[[#This Row],[6 vuotiaat]]</f>
        <v>228807.44999999998</v>
      </c>
      <c r="L264" s="136" cm="1">
        <f t="array" ref="L264">Ikäryhmähinnat[Ikä 7–12]*Ikärakenne[[#This Row],[7–12-vuotiaat]]</f>
        <v>1782366.63</v>
      </c>
      <c r="M264" s="136" cm="1">
        <f t="array" ref="M264">Ikäryhmähinnat[Ikä 13–15]*Ikärakenne[[#This Row],[13–15-vuotiaat]]</f>
        <v>1834921.4000000001</v>
      </c>
      <c r="N264" s="136" cm="1">
        <f t="array" ref="N264">Ikäryhmähinnat[Ikä 16+]*Ikärakenne[[#This Row],[16 vuotta täyttäneet]]</f>
        <v>165792.72</v>
      </c>
      <c r="O264" s="136" cm="1">
        <f t="array" ref="O264">Ikäryhmähinnat[Ikä 18-64]*Ikärakenne[[#This Row],[18–64-vuotiaat]]</f>
        <v>116622.99999999999</v>
      </c>
      <c r="P264" s="178">
        <f>SUM(Ikärakenne[[#This Row],[Ikä 0–5]:[Ikä 18-64]])</f>
        <v>5316674.9399999995</v>
      </c>
    </row>
    <row r="265" spans="1:16" x14ac:dyDescent="0.25">
      <c r="A265" s="127">
        <v>850</v>
      </c>
      <c r="B265" s="124" t="s">
        <v>270</v>
      </c>
      <c r="C265" s="38">
        <f>SUM(Ikärakenne[[#This Row],[0–5-vuotiaat]:[16 vuotta täyttäneet]])</f>
        <v>2307</v>
      </c>
      <c r="D265" s="41">
        <v>108</v>
      </c>
      <c r="E265" s="41">
        <v>21</v>
      </c>
      <c r="F265" s="41">
        <v>155</v>
      </c>
      <c r="G265" s="41">
        <v>119</v>
      </c>
      <c r="H265" s="41">
        <v>1904</v>
      </c>
      <c r="I265" s="41">
        <v>1153</v>
      </c>
      <c r="J265" s="136" cm="1">
        <f t="array" ref="J265">Ikäryhmähinnat[Ikä 0–5]*Ikärakenne[[#This Row],[0–5-vuotiaat]]</f>
        <v>1010406.9600000001</v>
      </c>
      <c r="K265" s="136" cm="1">
        <f t="array" ref="K265">Ikäryhmähinnat[Ikä 6]*Ikärakenne[[#This Row],[6 vuotiaat]]</f>
        <v>208911.15</v>
      </c>
      <c r="L265" s="136" cm="1">
        <f t="array" ref="L265">Ikäryhmähinnat[Ikä 7–12]*Ikärakenne[[#This Row],[7–12-vuotiaat]]</f>
        <v>1321850.8499999999</v>
      </c>
      <c r="M265" s="136" cm="1">
        <f t="array" ref="M265">Ikäryhmähinnat[Ikä 13–15]*Ikärakenne[[#This Row],[13–15-vuotiaat]]</f>
        <v>1719335.8</v>
      </c>
      <c r="N265" s="136" cm="1">
        <f t="array" ref="N265">Ikäryhmähinnat[Ikä 16+]*Ikärakenne[[#This Row],[16 vuotta täyttäneet]]</f>
        <v>139429.92000000001</v>
      </c>
      <c r="O265" s="136" cm="1">
        <f t="array" ref="O265">Ikäryhmähinnat[Ikä 18-64]*Ikärakenne[[#This Row],[18–64-vuotiaat]]</f>
        <v>103435.62999999999</v>
      </c>
      <c r="P265" s="178">
        <f>SUM(Ikärakenne[[#This Row],[Ikä 0–5]:[Ikä 18-64]])</f>
        <v>4503370.3099999996</v>
      </c>
    </row>
    <row r="266" spans="1:16" x14ac:dyDescent="0.25">
      <c r="A266" s="127">
        <v>851</v>
      </c>
      <c r="B266" s="124" t="s">
        <v>271</v>
      </c>
      <c r="C266" s="38">
        <f>SUM(Ikärakenne[[#This Row],[0–5-vuotiaat]:[16 vuotta täyttäneet]])</f>
        <v>20823</v>
      </c>
      <c r="D266" s="41">
        <v>1012</v>
      </c>
      <c r="E266" s="41">
        <v>203</v>
      </c>
      <c r="F266" s="41">
        <v>1377</v>
      </c>
      <c r="G266" s="41">
        <v>850</v>
      </c>
      <c r="H266" s="41">
        <v>17381</v>
      </c>
      <c r="I266" s="41">
        <v>11235</v>
      </c>
      <c r="J266" s="136" cm="1">
        <f t="array" ref="J266">Ikäryhmähinnat[Ikä 0–5]*Ikärakenne[[#This Row],[0–5-vuotiaat]]</f>
        <v>9467887.4400000013</v>
      </c>
      <c r="K266" s="136" cm="1">
        <f t="array" ref="K266">Ikäryhmähinnat[Ikä 6]*Ikärakenne[[#This Row],[6 vuotiaat]]</f>
        <v>2019474.45</v>
      </c>
      <c r="L266" s="136" cm="1">
        <f t="array" ref="L266">Ikäryhmähinnat[Ikä 7–12]*Ikärakenne[[#This Row],[7–12-vuotiaat]]</f>
        <v>11743152.389999999</v>
      </c>
      <c r="M266" s="136" cm="1">
        <f t="array" ref="M266">Ikäryhmähinnat[Ikä 13–15]*Ikärakenne[[#This Row],[13–15-vuotiaat]]</f>
        <v>12280970</v>
      </c>
      <c r="N266" s="136" cm="1">
        <f t="array" ref="N266">Ikäryhmähinnat[Ikä 16+]*Ikärakenne[[#This Row],[16 vuotta täyttäneet]]</f>
        <v>1272810.6300000001</v>
      </c>
      <c r="O266" s="136" cm="1">
        <f t="array" ref="O266">Ikäryhmähinnat[Ikä 18-64]*Ikärakenne[[#This Row],[18–64-vuotiaat]]</f>
        <v>1007891.85</v>
      </c>
      <c r="P266" s="178">
        <f>SUM(Ikärakenne[[#This Row],[Ikä 0–5]:[Ikä 18-64]])</f>
        <v>37792186.760000005</v>
      </c>
    </row>
    <row r="267" spans="1:16" x14ac:dyDescent="0.25">
      <c r="A267" s="127">
        <v>853</v>
      </c>
      <c r="B267" s="124" t="s">
        <v>272</v>
      </c>
      <c r="C267" s="38">
        <f>SUM(Ikärakenne[[#This Row],[0–5-vuotiaat]:[16 vuotta täyttäneet]])</f>
        <v>209633</v>
      </c>
      <c r="D267" s="41">
        <v>9729</v>
      </c>
      <c r="E267" s="41">
        <v>1565</v>
      </c>
      <c r="F267" s="41">
        <v>10379</v>
      </c>
      <c r="G267" s="41">
        <v>5398</v>
      </c>
      <c r="H267" s="41">
        <v>182562</v>
      </c>
      <c r="I267" s="41">
        <v>136517</v>
      </c>
      <c r="J267" s="136" cm="1">
        <f t="array" ref="J267">Ikäryhmähinnat[Ikä 0–5]*Ikärakenne[[#This Row],[0–5-vuotiaat]]</f>
        <v>91020826.980000004</v>
      </c>
      <c r="K267" s="136" cm="1">
        <f t="array" ref="K267">Ikäryhmähinnat[Ikä 6]*Ikärakenne[[#This Row],[6 vuotiaat]]</f>
        <v>15568854.75</v>
      </c>
      <c r="L267" s="136" cm="1">
        <f t="array" ref="L267">Ikäryhmähinnat[Ikä 7–12]*Ikärakenne[[#This Row],[7–12-vuotiaat]]</f>
        <v>88512838.530000001</v>
      </c>
      <c r="M267" s="136" cm="1">
        <f t="array" ref="M267">Ikäryhmähinnat[Ikä 13–15]*Ikärakenne[[#This Row],[13–15-vuotiaat]]</f>
        <v>77991383.600000009</v>
      </c>
      <c r="N267" s="136" cm="1">
        <f t="array" ref="N267">Ikäryhmähinnat[Ikä 16+]*Ikärakenne[[#This Row],[16 vuotta täyttäneet]]</f>
        <v>13369015.260000002</v>
      </c>
      <c r="O267" s="136" cm="1">
        <f t="array" ref="O267">Ikäryhmähinnat[Ikä 18-64]*Ikärakenne[[#This Row],[18–64-vuotiaat]]</f>
        <v>12246940.069999998</v>
      </c>
      <c r="P267" s="178">
        <f>SUM(Ikärakenne[[#This Row],[Ikä 0–5]:[Ikä 18-64]])</f>
        <v>298709859.19</v>
      </c>
    </row>
    <row r="268" spans="1:16" x14ac:dyDescent="0.25">
      <c r="A268" s="127">
        <v>854</v>
      </c>
      <c r="B268" s="124" t="s">
        <v>273</v>
      </c>
      <c r="C268" s="38">
        <f>SUM(Ikärakenne[[#This Row],[0–5-vuotiaat]:[16 vuotta täyttäneet]])</f>
        <v>3146</v>
      </c>
      <c r="D268" s="41">
        <v>101</v>
      </c>
      <c r="E268" s="41">
        <v>21</v>
      </c>
      <c r="F268" s="41">
        <v>133</v>
      </c>
      <c r="G268" s="41">
        <v>70</v>
      </c>
      <c r="H268" s="41">
        <v>2821</v>
      </c>
      <c r="I268" s="41">
        <v>1366</v>
      </c>
      <c r="J268" s="136" cm="1">
        <f t="array" ref="J268">Ikäryhmähinnat[Ikä 0–5]*Ikärakenne[[#This Row],[0–5-vuotiaat]]</f>
        <v>944917.62000000011</v>
      </c>
      <c r="K268" s="136" cm="1">
        <f t="array" ref="K268">Ikäryhmähinnat[Ikä 6]*Ikärakenne[[#This Row],[6 vuotiaat]]</f>
        <v>208911.15</v>
      </c>
      <c r="L268" s="136" cm="1">
        <f t="array" ref="L268">Ikäryhmähinnat[Ikä 7–12]*Ikärakenne[[#This Row],[7–12-vuotiaat]]</f>
        <v>1134233.31</v>
      </c>
      <c r="M268" s="136" cm="1">
        <f t="array" ref="M268">Ikäryhmähinnat[Ikä 13–15]*Ikärakenne[[#This Row],[13–15-vuotiaat]]</f>
        <v>1011374</v>
      </c>
      <c r="N268" s="136" cm="1">
        <f t="array" ref="N268">Ikäryhmähinnat[Ikä 16+]*Ikärakenne[[#This Row],[16 vuotta täyttäneet]]</f>
        <v>206581.83000000002</v>
      </c>
      <c r="O268" s="136" cm="1">
        <f t="array" ref="O268">Ikäryhmähinnat[Ikä 18-64]*Ikärakenne[[#This Row],[18–64-vuotiaat]]</f>
        <v>122543.85999999999</v>
      </c>
      <c r="P268" s="178">
        <f>SUM(Ikärakenne[[#This Row],[Ikä 0–5]:[Ikä 18-64]])</f>
        <v>3628561.77</v>
      </c>
    </row>
    <row r="269" spans="1:16" x14ac:dyDescent="0.25">
      <c r="A269" s="127">
        <v>857</v>
      </c>
      <c r="B269" s="124" t="s">
        <v>274</v>
      </c>
      <c r="C269" s="38">
        <f>SUM(Ikärakenne[[#This Row],[0–5-vuotiaat]:[16 vuotta täyttäneet]])</f>
        <v>2270</v>
      </c>
      <c r="D269" s="41">
        <v>51</v>
      </c>
      <c r="E269" s="41">
        <v>12</v>
      </c>
      <c r="F269" s="41">
        <v>88</v>
      </c>
      <c r="G269" s="41">
        <v>64</v>
      </c>
      <c r="H269" s="41">
        <v>2055</v>
      </c>
      <c r="I269" s="41">
        <v>1053</v>
      </c>
      <c r="J269" s="136" cm="1">
        <f t="array" ref="J269">Ikäryhmähinnat[Ikä 0–5]*Ikärakenne[[#This Row],[0–5-vuotiaat]]</f>
        <v>477136.62000000005</v>
      </c>
      <c r="K269" s="136" cm="1">
        <f t="array" ref="K269">Ikäryhmähinnat[Ikä 6]*Ikärakenne[[#This Row],[6 vuotiaat]]</f>
        <v>119377.79999999999</v>
      </c>
      <c r="L269" s="136" cm="1">
        <f t="array" ref="L269">Ikäryhmähinnat[Ikä 7–12]*Ikärakenne[[#This Row],[7–12-vuotiaat]]</f>
        <v>750470.15999999992</v>
      </c>
      <c r="M269" s="136" cm="1">
        <f t="array" ref="M269">Ikäryhmähinnat[Ikä 13–15]*Ikärakenne[[#This Row],[13–15-vuotiaat]]</f>
        <v>924684.80000000005</v>
      </c>
      <c r="N269" s="136" cm="1">
        <f t="array" ref="N269">Ikäryhmähinnat[Ikä 16+]*Ikärakenne[[#This Row],[16 vuotta täyttäneet]]</f>
        <v>150487.65</v>
      </c>
      <c r="O269" s="136" cm="1">
        <f t="array" ref="O269">Ikäryhmähinnat[Ikä 18-64]*Ikärakenne[[#This Row],[18–64-vuotiaat]]</f>
        <v>94464.62999999999</v>
      </c>
      <c r="P269" s="178">
        <f>SUM(Ikärakenne[[#This Row],[Ikä 0–5]:[Ikä 18-64]])</f>
        <v>2516621.6599999997</v>
      </c>
    </row>
    <row r="270" spans="1:16" x14ac:dyDescent="0.25">
      <c r="A270" s="127">
        <v>858</v>
      </c>
      <c r="B270" s="124" t="s">
        <v>275</v>
      </c>
      <c r="C270" s="38">
        <f>SUM(Ikärakenne[[#This Row],[0–5-vuotiaat]:[16 vuotta täyttäneet]])</f>
        <v>42479</v>
      </c>
      <c r="D270" s="41">
        <v>2490</v>
      </c>
      <c r="E270" s="41">
        <v>409</v>
      </c>
      <c r="F270" s="41">
        <v>2951</v>
      </c>
      <c r="G270" s="41">
        <v>1740</v>
      </c>
      <c r="H270" s="41">
        <v>34889</v>
      </c>
      <c r="I270" s="41">
        <v>25427</v>
      </c>
      <c r="J270" s="136" cm="1">
        <f t="array" ref="J270">Ikäryhmähinnat[Ikä 0–5]*Ikärakenne[[#This Row],[0–5-vuotiaat]]</f>
        <v>23295493.800000001</v>
      </c>
      <c r="K270" s="136" cm="1">
        <f t="array" ref="K270">Ikäryhmähinnat[Ikä 6]*Ikärakenne[[#This Row],[6 vuotiaat]]</f>
        <v>4068793.3499999996</v>
      </c>
      <c r="L270" s="136" cm="1">
        <f t="array" ref="L270">Ikäryhmähinnat[Ikä 7–12]*Ikärakenne[[#This Row],[7–12-vuotiaat]]</f>
        <v>25166334.57</v>
      </c>
      <c r="M270" s="136" cm="1">
        <f t="array" ref="M270">Ikäryhmähinnat[Ikä 13–15]*Ikärakenne[[#This Row],[13–15-vuotiaat]]</f>
        <v>25139868</v>
      </c>
      <c r="N270" s="136" cm="1">
        <f t="array" ref="N270">Ikäryhmähinnat[Ikä 16+]*Ikärakenne[[#This Row],[16 vuotta täyttäneet]]</f>
        <v>2554921.4700000002</v>
      </c>
      <c r="O270" s="136" cm="1">
        <f t="array" ref="O270">Ikäryhmähinnat[Ikä 18-64]*Ikärakenne[[#This Row],[18–64-vuotiaat]]</f>
        <v>2281056.17</v>
      </c>
      <c r="P270" s="178">
        <f>SUM(Ikärakenne[[#This Row],[Ikä 0–5]:[Ikä 18-64]])</f>
        <v>82506467.359999999</v>
      </c>
    </row>
    <row r="271" spans="1:16" x14ac:dyDescent="0.25">
      <c r="A271" s="127">
        <v>859</v>
      </c>
      <c r="B271" s="124" t="s">
        <v>276</v>
      </c>
      <c r="C271" s="38">
        <f>SUM(Ikärakenne[[#This Row],[0–5-vuotiaat]:[16 vuotta täyttäneet]])</f>
        <v>6470</v>
      </c>
      <c r="D271" s="41">
        <v>540</v>
      </c>
      <c r="E271" s="41">
        <v>118</v>
      </c>
      <c r="F271" s="41">
        <v>764</v>
      </c>
      <c r="G271" s="41">
        <v>457</v>
      </c>
      <c r="H271" s="41">
        <v>4591</v>
      </c>
      <c r="I271" s="41">
        <v>3266</v>
      </c>
      <c r="J271" s="136" cm="1">
        <f t="array" ref="J271">Ikäryhmähinnat[Ikä 0–5]*Ikärakenne[[#This Row],[0–5-vuotiaat]]</f>
        <v>5052034.8000000007</v>
      </c>
      <c r="K271" s="136" cm="1">
        <f t="array" ref="K271">Ikäryhmähinnat[Ikä 6]*Ikärakenne[[#This Row],[6 vuotiaat]]</f>
        <v>1173881.7</v>
      </c>
      <c r="L271" s="136" cm="1">
        <f t="array" ref="L271">Ikäryhmähinnat[Ikä 7–12]*Ikärakenne[[#This Row],[7–12-vuotiaat]]</f>
        <v>6515445.4799999995</v>
      </c>
      <c r="M271" s="136" cm="1">
        <f t="array" ref="M271">Ikäryhmähinnat[Ikä 13–15]*Ikärakenne[[#This Row],[13–15-vuotiaat]]</f>
        <v>6602827.4000000004</v>
      </c>
      <c r="N271" s="136" cm="1">
        <f t="array" ref="N271">Ikäryhmähinnat[Ikä 16+]*Ikärakenne[[#This Row],[16 vuotta täyttäneet]]</f>
        <v>336198.93</v>
      </c>
      <c r="O271" s="136" cm="1">
        <f t="array" ref="O271">Ikäryhmähinnat[Ikä 18-64]*Ikärakenne[[#This Row],[18–64-vuotiaat]]</f>
        <v>292992.86</v>
      </c>
      <c r="P271" s="178">
        <f>SUM(Ikärakenne[[#This Row],[Ikä 0–5]:[Ikä 18-64]])</f>
        <v>19973381.170000002</v>
      </c>
    </row>
    <row r="272" spans="1:16" x14ac:dyDescent="0.25">
      <c r="A272" s="127">
        <v>886</v>
      </c>
      <c r="B272" s="124" t="s">
        <v>277</v>
      </c>
      <c r="C272" s="38">
        <f>SUM(Ikärakenne[[#This Row],[0–5-vuotiaat]:[16 vuotta täyttäneet]])</f>
        <v>12339</v>
      </c>
      <c r="D272" s="41">
        <v>638</v>
      </c>
      <c r="E272" s="41">
        <v>105</v>
      </c>
      <c r="F272" s="41">
        <v>844</v>
      </c>
      <c r="G272" s="41">
        <v>483</v>
      </c>
      <c r="H272" s="41">
        <v>10269</v>
      </c>
      <c r="I272" s="41">
        <v>6462</v>
      </c>
      <c r="J272" s="136" cm="1">
        <f t="array" ref="J272">Ikäryhmähinnat[Ikä 0–5]*Ikärakenne[[#This Row],[0–5-vuotiaat]]</f>
        <v>5968885.5600000005</v>
      </c>
      <c r="K272" s="136" cm="1">
        <f t="array" ref="K272">Ikäryhmähinnat[Ikä 6]*Ikärakenne[[#This Row],[6 vuotiaat]]</f>
        <v>1044555.75</v>
      </c>
      <c r="L272" s="136" cm="1">
        <f t="array" ref="L272">Ikäryhmähinnat[Ikä 7–12]*Ikärakenne[[#This Row],[7–12-vuotiaat]]</f>
        <v>7197691.0800000001</v>
      </c>
      <c r="M272" s="136" cm="1">
        <f t="array" ref="M272">Ikäryhmähinnat[Ikä 13–15]*Ikärakenne[[#This Row],[13–15-vuotiaat]]</f>
        <v>6978480.6000000006</v>
      </c>
      <c r="N272" s="136" cm="1">
        <f t="array" ref="N272">Ikäryhmähinnat[Ikä 16+]*Ikärakenne[[#This Row],[16 vuotta täyttäneet]]</f>
        <v>751998.87</v>
      </c>
      <c r="O272" s="136" cm="1">
        <f t="array" ref="O272">Ikäryhmähinnat[Ikä 18-64]*Ikärakenne[[#This Row],[18–64-vuotiaat]]</f>
        <v>579706.0199999999</v>
      </c>
      <c r="P272" s="178">
        <f>SUM(Ikärakenne[[#This Row],[Ikä 0–5]:[Ikä 18-64]])</f>
        <v>22521317.880000003</v>
      </c>
    </row>
    <row r="273" spans="1:16" x14ac:dyDescent="0.25">
      <c r="A273" s="127">
        <v>887</v>
      </c>
      <c r="B273" s="124" t="s">
        <v>278</v>
      </c>
      <c r="C273" s="38">
        <f>SUM(Ikärakenne[[#This Row],[0–5-vuotiaat]:[16 vuotta täyttäneet]])</f>
        <v>4440</v>
      </c>
      <c r="D273" s="41">
        <v>165</v>
      </c>
      <c r="E273" s="41">
        <v>20</v>
      </c>
      <c r="F273" s="41">
        <v>245</v>
      </c>
      <c r="G273" s="41">
        <v>130</v>
      </c>
      <c r="H273" s="41">
        <v>3880</v>
      </c>
      <c r="I273" s="41">
        <v>2213</v>
      </c>
      <c r="J273" s="136" cm="1">
        <f t="array" ref="J273">Ikäryhmähinnat[Ikä 0–5]*Ikärakenne[[#This Row],[0–5-vuotiaat]]</f>
        <v>1543677.3</v>
      </c>
      <c r="K273" s="136" cm="1">
        <f t="array" ref="K273">Ikäryhmähinnat[Ikä 6]*Ikärakenne[[#This Row],[6 vuotiaat]]</f>
        <v>198963</v>
      </c>
      <c r="L273" s="136" cm="1">
        <f t="array" ref="L273">Ikäryhmähinnat[Ikä 7–12]*Ikärakenne[[#This Row],[7–12-vuotiaat]]</f>
        <v>2089377.15</v>
      </c>
      <c r="M273" s="136" cm="1">
        <f t="array" ref="M273">Ikäryhmähinnat[Ikä 13–15]*Ikärakenne[[#This Row],[13–15-vuotiaat]]</f>
        <v>1878266</v>
      </c>
      <c r="N273" s="136" cm="1">
        <f t="array" ref="N273">Ikäryhmähinnat[Ikä 16+]*Ikärakenne[[#This Row],[16 vuotta täyttäneet]]</f>
        <v>284132.40000000002</v>
      </c>
      <c r="O273" s="136" cm="1">
        <f t="array" ref="O273">Ikäryhmähinnat[Ikä 18-64]*Ikärakenne[[#This Row],[18–64-vuotiaat]]</f>
        <v>198528.22999999998</v>
      </c>
      <c r="P273" s="178">
        <f>SUM(Ikärakenne[[#This Row],[Ikä 0–5]:[Ikä 18-64]])</f>
        <v>6192944.0800000001</v>
      </c>
    </row>
    <row r="274" spans="1:16" x14ac:dyDescent="0.25">
      <c r="A274" s="127">
        <v>889</v>
      </c>
      <c r="B274" s="124" t="s">
        <v>279</v>
      </c>
      <c r="C274" s="38">
        <f>SUM(Ikärakenne[[#This Row],[0–5-vuotiaat]:[16 vuotta täyttäneet]])</f>
        <v>2399</v>
      </c>
      <c r="D274" s="41">
        <v>87</v>
      </c>
      <c r="E274" s="41">
        <v>19</v>
      </c>
      <c r="F274" s="41">
        <v>144</v>
      </c>
      <c r="G274" s="41">
        <v>103</v>
      </c>
      <c r="H274" s="41">
        <v>2046</v>
      </c>
      <c r="I274" s="41">
        <v>1162</v>
      </c>
      <c r="J274" s="136" cm="1">
        <f t="array" ref="J274">Ikäryhmähinnat[Ikä 0–5]*Ikärakenne[[#This Row],[0–5-vuotiaat]]</f>
        <v>813938.94000000006</v>
      </c>
      <c r="K274" s="136" cm="1">
        <f t="array" ref="K274">Ikäryhmähinnat[Ikä 6]*Ikärakenne[[#This Row],[6 vuotiaat]]</f>
        <v>189014.85</v>
      </c>
      <c r="L274" s="136" cm="1">
        <f t="array" ref="L274">Ikäryhmähinnat[Ikä 7–12]*Ikärakenne[[#This Row],[7–12-vuotiaat]]</f>
        <v>1228042.08</v>
      </c>
      <c r="M274" s="136" cm="1">
        <f t="array" ref="M274">Ikäryhmähinnat[Ikä 13–15]*Ikärakenne[[#This Row],[13–15-vuotiaat]]</f>
        <v>1488164.6</v>
      </c>
      <c r="N274" s="136" cm="1">
        <f t="array" ref="N274">Ikäryhmähinnat[Ikä 16+]*Ikärakenne[[#This Row],[16 vuotta täyttäneet]]</f>
        <v>149828.58000000002</v>
      </c>
      <c r="O274" s="136" cm="1">
        <f t="array" ref="O274">Ikäryhmähinnat[Ikä 18-64]*Ikärakenne[[#This Row],[18–64-vuotiaat]]</f>
        <v>104243.01999999999</v>
      </c>
      <c r="P274" s="178">
        <f>SUM(Ikärakenne[[#This Row],[Ikä 0–5]:[Ikä 18-64]])</f>
        <v>3973232.0700000003</v>
      </c>
    </row>
    <row r="275" spans="1:16" x14ac:dyDescent="0.25">
      <c r="A275" s="127">
        <v>890</v>
      </c>
      <c r="B275" s="124" t="s">
        <v>280</v>
      </c>
      <c r="C275" s="38">
        <f>SUM(Ikärakenne[[#This Row],[0–5-vuotiaat]:[16 vuotta täyttäneet]])</f>
        <v>1112</v>
      </c>
      <c r="D275" s="41">
        <v>40</v>
      </c>
      <c r="E275" s="41">
        <v>11</v>
      </c>
      <c r="F275" s="41">
        <v>55</v>
      </c>
      <c r="G275" s="41">
        <v>30</v>
      </c>
      <c r="H275" s="41">
        <v>976</v>
      </c>
      <c r="I275" s="41">
        <v>587</v>
      </c>
      <c r="J275" s="136" cm="1">
        <f t="array" ref="J275">Ikäryhmähinnat[Ikä 0–5]*Ikärakenne[[#This Row],[0–5-vuotiaat]]</f>
        <v>374224.80000000005</v>
      </c>
      <c r="K275" s="136" cm="1">
        <f t="array" ref="K275">Ikäryhmähinnat[Ikä 6]*Ikärakenne[[#This Row],[6 vuotiaat]]</f>
        <v>109429.65</v>
      </c>
      <c r="L275" s="136" cm="1">
        <f t="array" ref="L275">Ikäryhmähinnat[Ikä 7–12]*Ikärakenne[[#This Row],[7–12-vuotiaat]]</f>
        <v>469043.85</v>
      </c>
      <c r="M275" s="136" cm="1">
        <f t="array" ref="M275">Ikäryhmähinnat[Ikä 13–15]*Ikärakenne[[#This Row],[13–15-vuotiaat]]</f>
        <v>433446</v>
      </c>
      <c r="N275" s="136" cm="1">
        <f t="array" ref="N275">Ikäryhmähinnat[Ikä 16+]*Ikärakenne[[#This Row],[16 vuotta täyttäneet]]</f>
        <v>71472.48000000001</v>
      </c>
      <c r="O275" s="136" cm="1">
        <f t="array" ref="O275">Ikäryhmähinnat[Ikä 18-64]*Ikärakenne[[#This Row],[18–64-vuotiaat]]</f>
        <v>52659.77</v>
      </c>
      <c r="P275" s="178">
        <f>SUM(Ikärakenne[[#This Row],[Ikä 0–5]:[Ikä 18-64]])</f>
        <v>1510276.55</v>
      </c>
    </row>
    <row r="276" spans="1:16" x14ac:dyDescent="0.25">
      <c r="A276" s="127">
        <v>892</v>
      </c>
      <c r="B276" s="124" t="s">
        <v>281</v>
      </c>
      <c r="C276" s="38">
        <f>SUM(Ikärakenne[[#This Row],[0–5-vuotiaat]:[16 vuotta täyttäneet]])</f>
        <v>3651</v>
      </c>
      <c r="D276" s="41">
        <v>289</v>
      </c>
      <c r="E276" s="41">
        <v>49</v>
      </c>
      <c r="F276" s="41">
        <v>365</v>
      </c>
      <c r="G276" s="41">
        <v>207</v>
      </c>
      <c r="H276" s="41">
        <v>2741</v>
      </c>
      <c r="I276" s="41">
        <v>1833</v>
      </c>
      <c r="J276" s="136" cm="1">
        <f t="array" ref="J276">Ikäryhmähinnat[Ikä 0–5]*Ikärakenne[[#This Row],[0–5-vuotiaat]]</f>
        <v>2703774.18</v>
      </c>
      <c r="K276" s="136" cm="1">
        <f t="array" ref="K276">Ikäryhmähinnat[Ikä 6]*Ikärakenne[[#This Row],[6 vuotiaat]]</f>
        <v>487459.35</v>
      </c>
      <c r="L276" s="136" cm="1">
        <f t="array" ref="L276">Ikäryhmähinnat[Ikä 7–12]*Ikärakenne[[#This Row],[7–12-vuotiaat]]</f>
        <v>3112745.55</v>
      </c>
      <c r="M276" s="136" cm="1">
        <f t="array" ref="M276">Ikäryhmähinnat[Ikä 13–15]*Ikärakenne[[#This Row],[13–15-vuotiaat]]</f>
        <v>2990777.4000000004</v>
      </c>
      <c r="N276" s="136" cm="1">
        <f t="array" ref="N276">Ikäryhmähinnat[Ikä 16+]*Ikärakenne[[#This Row],[16 vuotta täyttäneet]]</f>
        <v>200723.43000000002</v>
      </c>
      <c r="O276" s="136" cm="1">
        <f t="array" ref="O276">Ikäryhmähinnat[Ikä 18-64]*Ikärakenne[[#This Row],[18–64-vuotiaat]]</f>
        <v>164438.43</v>
      </c>
      <c r="P276" s="178">
        <f>SUM(Ikärakenne[[#This Row],[Ikä 0–5]:[Ikä 18-64]])</f>
        <v>9659918.3399999999</v>
      </c>
    </row>
    <row r="277" spans="1:16" x14ac:dyDescent="0.25">
      <c r="A277" s="127">
        <v>893</v>
      </c>
      <c r="B277" s="124" t="s">
        <v>282</v>
      </c>
      <c r="C277" s="38">
        <f>SUM(Ikärakenne[[#This Row],[0–5-vuotiaat]:[16 vuotta täyttäneet]])</f>
        <v>7391</v>
      </c>
      <c r="D277" s="41">
        <v>438</v>
      </c>
      <c r="E277" s="41">
        <v>84</v>
      </c>
      <c r="F277" s="41">
        <v>522</v>
      </c>
      <c r="G277" s="41">
        <v>308</v>
      </c>
      <c r="H277" s="41">
        <v>6039</v>
      </c>
      <c r="I277" s="41">
        <v>3865</v>
      </c>
      <c r="J277" s="136" cm="1">
        <f t="array" ref="J277">Ikäryhmähinnat[Ikä 0–5]*Ikärakenne[[#This Row],[0–5-vuotiaat]]</f>
        <v>4097761.5600000005</v>
      </c>
      <c r="K277" s="136" cm="1">
        <f t="array" ref="K277">Ikäryhmähinnat[Ikä 6]*Ikärakenne[[#This Row],[6 vuotiaat]]</f>
        <v>835644.6</v>
      </c>
      <c r="L277" s="136" cm="1">
        <f t="array" ref="L277">Ikäryhmähinnat[Ikä 7–12]*Ikärakenne[[#This Row],[7–12-vuotiaat]]</f>
        <v>4451652.54</v>
      </c>
      <c r="M277" s="136" cm="1">
        <f t="array" ref="M277">Ikäryhmähinnat[Ikä 13–15]*Ikärakenne[[#This Row],[13–15-vuotiaat]]</f>
        <v>4450045.6000000006</v>
      </c>
      <c r="N277" s="136" cm="1">
        <f t="array" ref="N277">Ikäryhmähinnat[Ikä 16+]*Ikärakenne[[#This Row],[16 vuotta täyttäneet]]</f>
        <v>442235.97000000003</v>
      </c>
      <c r="O277" s="136" cm="1">
        <f t="array" ref="O277">Ikäryhmähinnat[Ikä 18-64]*Ikärakenne[[#This Row],[18–64-vuotiaat]]</f>
        <v>346729.14999999997</v>
      </c>
      <c r="P277" s="178">
        <f>SUM(Ikärakenne[[#This Row],[Ikä 0–5]:[Ikä 18-64]])</f>
        <v>14624069.420000002</v>
      </c>
    </row>
    <row r="278" spans="1:16" x14ac:dyDescent="0.25">
      <c r="A278" s="127">
        <v>895</v>
      </c>
      <c r="B278" s="124" t="s">
        <v>283</v>
      </c>
      <c r="C278" s="38">
        <f>SUM(Ikärakenne[[#This Row],[0–5-vuotiaat]:[16 vuotta täyttäneet]])</f>
        <v>14783</v>
      </c>
      <c r="D278" s="41">
        <v>600</v>
      </c>
      <c r="E278" s="41">
        <v>99</v>
      </c>
      <c r="F278" s="41">
        <v>824</v>
      </c>
      <c r="G278" s="41">
        <v>482</v>
      </c>
      <c r="H278" s="41">
        <v>12778</v>
      </c>
      <c r="I278" s="41">
        <v>7750</v>
      </c>
      <c r="J278" s="136" cm="1">
        <f t="array" ref="J278">Ikäryhmähinnat[Ikä 0–5]*Ikärakenne[[#This Row],[0–5-vuotiaat]]</f>
        <v>5613372.0000000009</v>
      </c>
      <c r="K278" s="136" cm="1">
        <f t="array" ref="K278">Ikäryhmähinnat[Ikä 6]*Ikärakenne[[#This Row],[6 vuotiaat]]</f>
        <v>984866.85</v>
      </c>
      <c r="L278" s="136" cm="1">
        <f t="array" ref="L278">Ikäryhmähinnat[Ikä 7–12]*Ikärakenne[[#This Row],[7–12-vuotiaat]]</f>
        <v>7027129.6799999997</v>
      </c>
      <c r="M278" s="136" cm="1">
        <f t="array" ref="M278">Ikäryhmähinnat[Ikä 13–15]*Ikärakenne[[#This Row],[13–15-vuotiaat]]</f>
        <v>6964032.4000000004</v>
      </c>
      <c r="N278" s="136" cm="1">
        <f t="array" ref="N278">Ikäryhmähinnat[Ikä 16+]*Ikärakenne[[#This Row],[16 vuotta täyttäneet]]</f>
        <v>935732.94000000006</v>
      </c>
      <c r="O278" s="136" cm="1">
        <f t="array" ref="O278">Ikäryhmähinnat[Ikä 18-64]*Ikärakenne[[#This Row],[18–64-vuotiaat]]</f>
        <v>695252.5</v>
      </c>
      <c r="P278" s="178">
        <f>SUM(Ikärakenne[[#This Row],[Ikä 0–5]:[Ikä 18-64]])</f>
        <v>22220386.370000001</v>
      </c>
    </row>
    <row r="279" spans="1:16" x14ac:dyDescent="0.25">
      <c r="A279" s="127">
        <v>905</v>
      </c>
      <c r="B279" s="124" t="s">
        <v>284</v>
      </c>
      <c r="C279" s="38">
        <f>SUM(Ikärakenne[[#This Row],[0–5-vuotiaat]:[16 vuotta täyttäneet]])</f>
        <v>71209</v>
      </c>
      <c r="D279" s="41">
        <v>3408</v>
      </c>
      <c r="E279" s="41">
        <v>599</v>
      </c>
      <c r="F279" s="41">
        <v>4189</v>
      </c>
      <c r="G279" s="41">
        <v>2329</v>
      </c>
      <c r="H279" s="41">
        <v>60684</v>
      </c>
      <c r="I279" s="41">
        <v>44564</v>
      </c>
      <c r="J279" s="136" cm="1">
        <f t="array" ref="J279">Ikäryhmähinnat[Ikä 0–5]*Ikärakenne[[#This Row],[0–5-vuotiaat]]</f>
        <v>31883952.960000001</v>
      </c>
      <c r="K279" s="136" cm="1">
        <f t="array" ref="K279">Ikäryhmähinnat[Ikä 6]*Ikärakenne[[#This Row],[6 vuotiaat]]</f>
        <v>5958941.8499999996</v>
      </c>
      <c r="L279" s="136" cm="1">
        <f t="array" ref="L279">Ikäryhmähinnat[Ikä 7–12]*Ikärakenne[[#This Row],[7–12-vuotiaat]]</f>
        <v>35724085.229999997</v>
      </c>
      <c r="M279" s="136" cm="1">
        <f t="array" ref="M279">Ikäryhmähinnat[Ikä 13–15]*Ikärakenne[[#This Row],[13–15-vuotiaat]]</f>
        <v>33649857.800000004</v>
      </c>
      <c r="N279" s="136" cm="1">
        <f t="array" ref="N279">Ikäryhmähinnat[Ikä 16+]*Ikärakenne[[#This Row],[16 vuotta täyttäneet]]</f>
        <v>4443889.32</v>
      </c>
      <c r="O279" s="136" cm="1">
        <f t="array" ref="O279">Ikäryhmähinnat[Ikä 18-64]*Ikärakenne[[#This Row],[18–64-vuotiaat]]</f>
        <v>3997836.44</v>
      </c>
      <c r="P279" s="178">
        <f>SUM(Ikärakenne[[#This Row],[Ikä 0–5]:[Ikä 18-64]])</f>
        <v>115658563.59999999</v>
      </c>
    </row>
    <row r="280" spans="1:16" x14ac:dyDescent="0.25">
      <c r="A280" s="127">
        <v>908</v>
      </c>
      <c r="B280" s="124" t="s">
        <v>285</v>
      </c>
      <c r="C280" s="38">
        <f>SUM(Ikärakenne[[#This Row],[0–5-vuotiaat]:[16 vuotta täyttäneet]])</f>
        <v>20762</v>
      </c>
      <c r="D280" s="41">
        <v>905</v>
      </c>
      <c r="E280" s="41">
        <v>170</v>
      </c>
      <c r="F280" s="41">
        <v>1283</v>
      </c>
      <c r="G280" s="41">
        <v>784</v>
      </c>
      <c r="H280" s="41">
        <v>17620</v>
      </c>
      <c r="I280" s="41">
        <v>11161</v>
      </c>
      <c r="J280" s="136" cm="1">
        <f t="array" ref="J280">Ikäryhmähinnat[Ikä 0–5]*Ikärakenne[[#This Row],[0–5-vuotiaat]]</f>
        <v>8466836.1000000015</v>
      </c>
      <c r="K280" s="136" cm="1">
        <f t="array" ref="K280">Ikäryhmähinnat[Ikä 6]*Ikärakenne[[#This Row],[6 vuotiaat]]</f>
        <v>1691185.5</v>
      </c>
      <c r="L280" s="136" cm="1">
        <f t="array" ref="L280">Ikäryhmähinnat[Ikä 7–12]*Ikärakenne[[#This Row],[7–12-vuotiaat]]</f>
        <v>10941513.810000001</v>
      </c>
      <c r="M280" s="136" cm="1">
        <f t="array" ref="M280">Ikäryhmähinnat[Ikä 13–15]*Ikärakenne[[#This Row],[13–15-vuotiaat]]</f>
        <v>11327388.800000001</v>
      </c>
      <c r="N280" s="136" cm="1">
        <f t="array" ref="N280">Ikäryhmähinnat[Ikä 16+]*Ikärakenne[[#This Row],[16 vuotta täyttäneet]]</f>
        <v>1290312.6000000001</v>
      </c>
      <c r="O280" s="136" cm="1">
        <f t="array" ref="O280">Ikäryhmähinnat[Ikä 18-64]*Ikärakenne[[#This Row],[18–64-vuotiaat]]</f>
        <v>1001253.3099999999</v>
      </c>
      <c r="P280" s="178">
        <f>SUM(Ikärakenne[[#This Row],[Ikä 0–5]:[Ikä 18-64]])</f>
        <v>34718490.120000005</v>
      </c>
    </row>
    <row r="281" spans="1:16" x14ac:dyDescent="0.25">
      <c r="A281" s="127">
        <v>915</v>
      </c>
      <c r="B281" s="124" t="s">
        <v>286</v>
      </c>
      <c r="C281" s="38">
        <f>SUM(Ikärakenne[[#This Row],[0–5-vuotiaat]:[16 vuotta täyttäneet]])</f>
        <v>19433</v>
      </c>
      <c r="D281" s="41">
        <v>660</v>
      </c>
      <c r="E281" s="41">
        <v>131</v>
      </c>
      <c r="F281" s="41">
        <v>928</v>
      </c>
      <c r="G281" s="41">
        <v>528</v>
      </c>
      <c r="H281" s="41">
        <v>17186</v>
      </c>
      <c r="I281" s="41">
        <v>9982</v>
      </c>
      <c r="J281" s="136" cm="1">
        <f t="array" ref="J281">Ikäryhmähinnat[Ikä 0–5]*Ikärakenne[[#This Row],[0–5-vuotiaat]]</f>
        <v>6174709.2000000002</v>
      </c>
      <c r="K281" s="136" cm="1">
        <f t="array" ref="K281">Ikäryhmähinnat[Ikä 6]*Ikärakenne[[#This Row],[6 vuotiaat]]</f>
        <v>1303207.6499999999</v>
      </c>
      <c r="L281" s="136" cm="1">
        <f t="array" ref="L281">Ikäryhmähinnat[Ikä 7–12]*Ikärakenne[[#This Row],[7–12-vuotiaat]]</f>
        <v>7914048.96</v>
      </c>
      <c r="M281" s="136" cm="1">
        <f t="array" ref="M281">Ikäryhmähinnat[Ikä 13–15]*Ikärakenne[[#This Row],[13–15-vuotiaat]]</f>
        <v>7628649.6000000006</v>
      </c>
      <c r="N281" s="136" cm="1">
        <f t="array" ref="N281">Ikäryhmähinnat[Ikä 16+]*Ikärakenne[[#This Row],[16 vuotta täyttäneet]]</f>
        <v>1258530.78</v>
      </c>
      <c r="O281" s="136" cm="1">
        <f t="array" ref="O281">Ikäryhmähinnat[Ikä 18-64]*Ikärakenne[[#This Row],[18–64-vuotiaat]]</f>
        <v>895485.22</v>
      </c>
      <c r="P281" s="178">
        <f>SUM(Ikärakenne[[#This Row],[Ikä 0–5]:[Ikä 18-64]])</f>
        <v>25174631.41</v>
      </c>
    </row>
    <row r="282" spans="1:16" x14ac:dyDescent="0.25">
      <c r="A282" s="127">
        <v>918</v>
      </c>
      <c r="B282" s="124" t="s">
        <v>287</v>
      </c>
      <c r="C282" s="38">
        <f>SUM(Ikärakenne[[#This Row],[0–5-vuotiaat]:[16 vuotta täyttäneet]])</f>
        <v>2263</v>
      </c>
      <c r="D282" s="41">
        <v>103</v>
      </c>
      <c r="E282" s="41">
        <v>22</v>
      </c>
      <c r="F282" s="41">
        <v>148</v>
      </c>
      <c r="G282" s="41">
        <v>64</v>
      </c>
      <c r="H282" s="41">
        <v>1926</v>
      </c>
      <c r="I282" s="41">
        <v>1176</v>
      </c>
      <c r="J282" s="136" cm="1">
        <f t="array" ref="J282">Ikäryhmähinnat[Ikä 0–5]*Ikärakenne[[#This Row],[0–5-vuotiaat]]</f>
        <v>963628.8600000001</v>
      </c>
      <c r="K282" s="136" cm="1">
        <f t="array" ref="K282">Ikäryhmähinnat[Ikä 6]*Ikärakenne[[#This Row],[6 vuotiaat]]</f>
        <v>218859.3</v>
      </c>
      <c r="L282" s="136" cm="1">
        <f t="array" ref="L282">Ikäryhmähinnat[Ikä 7–12]*Ikärakenne[[#This Row],[7–12-vuotiaat]]</f>
        <v>1262154.3599999999</v>
      </c>
      <c r="M282" s="136" cm="1">
        <f t="array" ref="M282">Ikäryhmähinnat[Ikä 13–15]*Ikärakenne[[#This Row],[13–15-vuotiaat]]</f>
        <v>924684.80000000005</v>
      </c>
      <c r="N282" s="136" cm="1">
        <f t="array" ref="N282">Ikäryhmähinnat[Ikä 16+]*Ikärakenne[[#This Row],[16 vuotta täyttäneet]]</f>
        <v>141040.98000000001</v>
      </c>
      <c r="O282" s="136" cm="1">
        <f t="array" ref="O282">Ikäryhmähinnat[Ikä 18-64]*Ikärakenne[[#This Row],[18–64-vuotiaat]]</f>
        <v>105498.95999999999</v>
      </c>
      <c r="P282" s="178">
        <f>SUM(Ikärakenne[[#This Row],[Ikä 0–5]:[Ikä 18-64]])</f>
        <v>3615867.2600000002</v>
      </c>
    </row>
    <row r="283" spans="1:16" x14ac:dyDescent="0.25">
      <c r="A283" s="127">
        <v>921</v>
      </c>
      <c r="B283" s="124" t="s">
        <v>288</v>
      </c>
      <c r="C283" s="38">
        <f>SUM(Ikärakenne[[#This Row],[0–5-vuotiaat]:[16 vuotta täyttäneet]])</f>
        <v>1787</v>
      </c>
      <c r="D283" s="41">
        <v>37</v>
      </c>
      <c r="E283" s="41">
        <v>7</v>
      </c>
      <c r="F283" s="41">
        <v>60</v>
      </c>
      <c r="G283" s="41">
        <v>43</v>
      </c>
      <c r="H283" s="41">
        <v>1640</v>
      </c>
      <c r="I283" s="41">
        <v>805</v>
      </c>
      <c r="J283" s="136" cm="1">
        <f t="array" ref="J283">Ikäryhmähinnat[Ikä 0–5]*Ikärakenne[[#This Row],[0–5-vuotiaat]]</f>
        <v>346157.94</v>
      </c>
      <c r="K283" s="136" cm="1">
        <f t="array" ref="K283">Ikäryhmähinnat[Ikä 6]*Ikärakenne[[#This Row],[6 vuotiaat]]</f>
        <v>69637.05</v>
      </c>
      <c r="L283" s="136" cm="1">
        <f t="array" ref="L283">Ikäryhmähinnat[Ikä 7–12]*Ikärakenne[[#This Row],[7–12-vuotiaat]]</f>
        <v>511684.19999999995</v>
      </c>
      <c r="M283" s="136" cm="1">
        <f t="array" ref="M283">Ikäryhmähinnat[Ikä 13–15]*Ikärakenne[[#This Row],[13–15-vuotiaat]]</f>
        <v>621272.6</v>
      </c>
      <c r="N283" s="136" cm="1">
        <f t="array" ref="N283">Ikäryhmähinnat[Ikä 16+]*Ikärakenne[[#This Row],[16 vuotta täyttäneet]]</f>
        <v>120097.20000000001</v>
      </c>
      <c r="O283" s="136" cm="1">
        <f t="array" ref="O283">Ikäryhmähinnat[Ikä 18-64]*Ikärakenne[[#This Row],[18–64-vuotiaat]]</f>
        <v>72216.549999999988</v>
      </c>
      <c r="P283" s="178">
        <f>SUM(Ikärakenne[[#This Row],[Ikä 0–5]:[Ikä 18-64]])</f>
        <v>1741065.54</v>
      </c>
    </row>
    <row r="284" spans="1:16" x14ac:dyDescent="0.25">
      <c r="A284" s="127">
        <v>922</v>
      </c>
      <c r="B284" s="124" t="s">
        <v>289</v>
      </c>
      <c r="C284" s="38">
        <f>SUM(Ikärakenne[[#This Row],[0–5-vuotiaat]:[16 vuotta täyttäneet]])</f>
        <v>4532</v>
      </c>
      <c r="D284" s="41">
        <v>271</v>
      </c>
      <c r="E284" s="41">
        <v>49</v>
      </c>
      <c r="F284" s="41">
        <v>350</v>
      </c>
      <c r="G284" s="41">
        <v>221</v>
      </c>
      <c r="H284" s="41">
        <v>3641</v>
      </c>
      <c r="I284" s="41">
        <v>2558</v>
      </c>
      <c r="J284" s="136" cm="1">
        <f t="array" ref="J284">Ikäryhmähinnat[Ikä 0–5]*Ikärakenne[[#This Row],[0–5-vuotiaat]]</f>
        <v>2535373.02</v>
      </c>
      <c r="K284" s="136" cm="1">
        <f t="array" ref="K284">Ikäryhmähinnat[Ikä 6]*Ikärakenne[[#This Row],[6 vuotiaat]]</f>
        <v>487459.35</v>
      </c>
      <c r="L284" s="136" cm="1">
        <f t="array" ref="L284">Ikäryhmähinnat[Ikä 7–12]*Ikärakenne[[#This Row],[7–12-vuotiaat]]</f>
        <v>2984824.5</v>
      </c>
      <c r="M284" s="136" cm="1">
        <f t="array" ref="M284">Ikäryhmähinnat[Ikä 13–15]*Ikärakenne[[#This Row],[13–15-vuotiaat]]</f>
        <v>3193052.2</v>
      </c>
      <c r="N284" s="136" cm="1">
        <f t="array" ref="N284">Ikäryhmähinnat[Ikä 16+]*Ikärakenne[[#This Row],[16 vuotta täyttäneet]]</f>
        <v>266630.43</v>
      </c>
      <c r="O284" s="136" cm="1">
        <f t="array" ref="O284">Ikäryhmähinnat[Ikä 18-64]*Ikärakenne[[#This Row],[18–64-vuotiaat]]</f>
        <v>229478.18</v>
      </c>
      <c r="P284" s="178">
        <f>SUM(Ikärakenne[[#This Row],[Ikä 0–5]:[Ikä 18-64]])</f>
        <v>9696817.6799999997</v>
      </c>
    </row>
    <row r="285" spans="1:16" x14ac:dyDescent="0.25">
      <c r="A285" s="127">
        <v>924</v>
      </c>
      <c r="B285" s="124" t="s">
        <v>290</v>
      </c>
      <c r="C285" s="38">
        <f>SUM(Ikärakenne[[#This Row],[0–5-vuotiaat]:[16 vuotta täyttäneet]])</f>
        <v>2912</v>
      </c>
      <c r="D285" s="41">
        <v>117</v>
      </c>
      <c r="E285" s="41">
        <v>20</v>
      </c>
      <c r="F285" s="41">
        <v>162</v>
      </c>
      <c r="G285" s="41">
        <v>107</v>
      </c>
      <c r="H285" s="41">
        <v>2506</v>
      </c>
      <c r="I285" s="41">
        <v>1431</v>
      </c>
      <c r="J285" s="136" cm="1">
        <f t="array" ref="J285">Ikäryhmähinnat[Ikä 0–5]*Ikärakenne[[#This Row],[0–5-vuotiaat]]</f>
        <v>1094607.54</v>
      </c>
      <c r="K285" s="136" cm="1">
        <f t="array" ref="K285">Ikäryhmähinnat[Ikä 6]*Ikärakenne[[#This Row],[6 vuotiaat]]</f>
        <v>198963</v>
      </c>
      <c r="L285" s="136" cm="1">
        <f t="array" ref="L285">Ikäryhmähinnat[Ikä 7–12]*Ikärakenne[[#This Row],[7–12-vuotiaat]]</f>
        <v>1381547.3399999999</v>
      </c>
      <c r="M285" s="136" cm="1">
        <f t="array" ref="M285">Ikäryhmähinnat[Ikä 13–15]*Ikärakenne[[#This Row],[13–15-vuotiaat]]</f>
        <v>1545957.4000000001</v>
      </c>
      <c r="N285" s="136" cm="1">
        <f t="array" ref="N285">Ikäryhmähinnat[Ikä 16+]*Ikärakenne[[#This Row],[16 vuotta täyttäneet]]</f>
        <v>183514.38</v>
      </c>
      <c r="O285" s="136" cm="1">
        <f t="array" ref="O285">Ikäryhmähinnat[Ikä 18-64]*Ikärakenne[[#This Row],[18–64-vuotiaat]]</f>
        <v>128375.01</v>
      </c>
      <c r="P285" s="178">
        <f>SUM(Ikärakenne[[#This Row],[Ikä 0–5]:[Ikä 18-64]])</f>
        <v>4532964.67</v>
      </c>
    </row>
    <row r="286" spans="1:16" x14ac:dyDescent="0.25">
      <c r="A286" s="127">
        <v>925</v>
      </c>
      <c r="B286" s="124" t="s">
        <v>291</v>
      </c>
      <c r="C286" s="38">
        <f>SUM(Ikärakenne[[#This Row],[0–5-vuotiaat]:[16 vuotta täyttäneet]])</f>
        <v>3295</v>
      </c>
      <c r="D286" s="41">
        <v>118</v>
      </c>
      <c r="E286" s="41">
        <v>17</v>
      </c>
      <c r="F286" s="41">
        <v>205</v>
      </c>
      <c r="G286" s="41">
        <v>151</v>
      </c>
      <c r="H286" s="41">
        <v>2804</v>
      </c>
      <c r="I286" s="41">
        <v>1747</v>
      </c>
      <c r="J286" s="136" cm="1">
        <f t="array" ref="J286">Ikäryhmähinnat[Ikä 0–5]*Ikärakenne[[#This Row],[0–5-vuotiaat]]</f>
        <v>1103963.1600000001</v>
      </c>
      <c r="K286" s="136" cm="1">
        <f t="array" ref="K286">Ikäryhmähinnat[Ikä 6]*Ikärakenne[[#This Row],[6 vuotiaat]]</f>
        <v>169118.55</v>
      </c>
      <c r="L286" s="136" cm="1">
        <f t="array" ref="L286">Ikäryhmähinnat[Ikä 7–12]*Ikärakenne[[#This Row],[7–12-vuotiaat]]</f>
        <v>1748254.3499999999</v>
      </c>
      <c r="M286" s="136" cm="1">
        <f t="array" ref="M286">Ikäryhmähinnat[Ikä 13–15]*Ikärakenne[[#This Row],[13–15-vuotiaat]]</f>
        <v>2181678.2000000002</v>
      </c>
      <c r="N286" s="136" cm="1">
        <f t="array" ref="N286">Ikäryhmähinnat[Ikä 16+]*Ikärakenne[[#This Row],[16 vuotta täyttäneet]]</f>
        <v>205336.92</v>
      </c>
      <c r="O286" s="136" cm="1">
        <f t="array" ref="O286">Ikäryhmähinnat[Ikä 18-64]*Ikärakenne[[#This Row],[18–64-vuotiaat]]</f>
        <v>156723.37</v>
      </c>
      <c r="P286" s="178">
        <f>SUM(Ikärakenne[[#This Row],[Ikä 0–5]:[Ikä 18-64]])</f>
        <v>5565074.5499999998</v>
      </c>
    </row>
    <row r="287" spans="1:16" x14ac:dyDescent="0.25">
      <c r="A287" s="127">
        <v>927</v>
      </c>
      <c r="B287" s="124" t="s">
        <v>292</v>
      </c>
      <c r="C287" s="38">
        <f>SUM(Ikärakenne[[#This Row],[0–5-vuotiaat]:[16 vuotta täyttäneet]])</f>
        <v>28852</v>
      </c>
      <c r="D287" s="41">
        <v>1438</v>
      </c>
      <c r="E287" s="41">
        <v>285</v>
      </c>
      <c r="F287" s="41">
        <v>1947</v>
      </c>
      <c r="G287" s="41">
        <v>1252</v>
      </c>
      <c r="H287" s="41">
        <v>23930</v>
      </c>
      <c r="I287" s="41">
        <v>16640</v>
      </c>
      <c r="J287" s="136" cm="1">
        <f t="array" ref="J287">Ikäryhmähinnat[Ikä 0–5]*Ikärakenne[[#This Row],[0–5-vuotiaat]]</f>
        <v>13453381.560000001</v>
      </c>
      <c r="K287" s="136" cm="1">
        <f t="array" ref="K287">Ikäryhmähinnat[Ikä 6]*Ikärakenne[[#This Row],[6 vuotiaat]]</f>
        <v>2835222.75</v>
      </c>
      <c r="L287" s="136" cm="1">
        <f t="array" ref="L287">Ikäryhmähinnat[Ikä 7–12]*Ikärakenne[[#This Row],[7–12-vuotiaat]]</f>
        <v>16604152.289999999</v>
      </c>
      <c r="M287" s="136" cm="1">
        <f t="array" ref="M287">Ikäryhmähinnat[Ikä 13–15]*Ikärakenne[[#This Row],[13–15-vuotiaat]]</f>
        <v>18089146.400000002</v>
      </c>
      <c r="N287" s="136" cm="1">
        <f t="array" ref="N287">Ikäryhmähinnat[Ikä 16+]*Ikärakenne[[#This Row],[16 vuotta täyttäneet]]</f>
        <v>1752393.9000000001</v>
      </c>
      <c r="O287" s="136" cm="1">
        <f t="array" ref="O287">Ikäryhmähinnat[Ikä 18-64]*Ikärakenne[[#This Row],[18–64-vuotiaat]]</f>
        <v>1492774.4</v>
      </c>
      <c r="P287" s="178">
        <f>SUM(Ikärakenne[[#This Row],[Ikä 0–5]:[Ikä 18-64]])</f>
        <v>54227071.299999997</v>
      </c>
    </row>
    <row r="288" spans="1:16" x14ac:dyDescent="0.25">
      <c r="A288" s="127">
        <v>931</v>
      </c>
      <c r="B288" s="124" t="s">
        <v>293</v>
      </c>
      <c r="C288" s="38">
        <f>SUM(Ikärakenne[[#This Row],[0–5-vuotiaat]:[16 vuotta täyttäneet]])</f>
        <v>5695</v>
      </c>
      <c r="D288" s="41">
        <v>219</v>
      </c>
      <c r="E288" s="41">
        <v>43</v>
      </c>
      <c r="F288" s="41">
        <v>283</v>
      </c>
      <c r="G288" s="41">
        <v>153</v>
      </c>
      <c r="H288" s="41">
        <v>4997</v>
      </c>
      <c r="I288" s="41">
        <v>2598</v>
      </c>
      <c r="J288" s="136" cm="1">
        <f t="array" ref="J288">Ikäryhmähinnat[Ikä 0–5]*Ikärakenne[[#This Row],[0–5-vuotiaat]]</f>
        <v>2048880.7800000003</v>
      </c>
      <c r="K288" s="136" cm="1">
        <f t="array" ref="K288">Ikäryhmähinnat[Ikä 6]*Ikärakenne[[#This Row],[6 vuotiaat]]</f>
        <v>427770.45</v>
      </c>
      <c r="L288" s="136" cm="1">
        <f t="array" ref="L288">Ikäryhmähinnat[Ikä 7–12]*Ikärakenne[[#This Row],[7–12-vuotiaat]]</f>
        <v>2413443.81</v>
      </c>
      <c r="M288" s="136" cm="1">
        <f t="array" ref="M288">Ikäryhmähinnat[Ikä 13–15]*Ikärakenne[[#This Row],[13–15-vuotiaat]]</f>
        <v>2210574.6</v>
      </c>
      <c r="N288" s="136" cm="1">
        <f t="array" ref="N288">Ikäryhmähinnat[Ikä 16+]*Ikärakenne[[#This Row],[16 vuotta täyttäneet]]</f>
        <v>365930.31</v>
      </c>
      <c r="O288" s="136" cm="1">
        <f t="array" ref="O288">Ikäryhmähinnat[Ikä 18-64]*Ikärakenne[[#This Row],[18–64-vuotiaat]]</f>
        <v>233066.58</v>
      </c>
      <c r="P288" s="178">
        <f>SUM(Ikärakenne[[#This Row],[Ikä 0–5]:[Ikä 18-64]])</f>
        <v>7699666.5300000003</v>
      </c>
    </row>
    <row r="289" spans="1:16" x14ac:dyDescent="0.25">
      <c r="A289" s="127">
        <v>934</v>
      </c>
      <c r="B289" s="124" t="s">
        <v>294</v>
      </c>
      <c r="C289" s="38">
        <f>SUM(Ikärakenne[[#This Row],[0–5-vuotiaat]:[16 vuotta täyttäneet]])</f>
        <v>2554</v>
      </c>
      <c r="D289" s="41">
        <v>76</v>
      </c>
      <c r="E289" s="41">
        <v>10</v>
      </c>
      <c r="F289" s="41">
        <v>140</v>
      </c>
      <c r="G289" s="41">
        <v>104</v>
      </c>
      <c r="H289" s="41">
        <v>2224</v>
      </c>
      <c r="I289" s="41">
        <v>1243</v>
      </c>
      <c r="J289" s="136" cm="1">
        <f t="array" ref="J289">Ikäryhmähinnat[Ikä 0–5]*Ikärakenne[[#This Row],[0–5-vuotiaat]]</f>
        <v>711027.12000000011</v>
      </c>
      <c r="K289" s="136" cm="1">
        <f t="array" ref="K289">Ikäryhmähinnat[Ikä 6]*Ikärakenne[[#This Row],[6 vuotiaat]]</f>
        <v>99481.5</v>
      </c>
      <c r="L289" s="136" cm="1">
        <f t="array" ref="L289">Ikäryhmähinnat[Ikä 7–12]*Ikärakenne[[#This Row],[7–12-vuotiaat]]</f>
        <v>1193929.8</v>
      </c>
      <c r="M289" s="136" cm="1">
        <f t="array" ref="M289">Ikäryhmähinnat[Ikä 13–15]*Ikärakenne[[#This Row],[13–15-vuotiaat]]</f>
        <v>1502612.8</v>
      </c>
      <c r="N289" s="136" cm="1">
        <f t="array" ref="N289">Ikäryhmähinnat[Ikä 16+]*Ikärakenne[[#This Row],[16 vuotta täyttäneet]]</f>
        <v>162863.52000000002</v>
      </c>
      <c r="O289" s="136" cm="1">
        <f t="array" ref="O289">Ikäryhmähinnat[Ikä 18-64]*Ikärakenne[[#This Row],[18–64-vuotiaat]]</f>
        <v>111509.53</v>
      </c>
      <c r="P289" s="178">
        <f>SUM(Ikärakenne[[#This Row],[Ikä 0–5]:[Ikä 18-64]])</f>
        <v>3781424.27</v>
      </c>
    </row>
    <row r="290" spans="1:16" x14ac:dyDescent="0.25">
      <c r="A290" s="127">
        <v>935</v>
      </c>
      <c r="B290" s="124" t="s">
        <v>295</v>
      </c>
      <c r="C290" s="38">
        <f>SUM(Ikärakenne[[#This Row],[0–5-vuotiaat]:[16 vuotta täyttäneet]])</f>
        <v>2751</v>
      </c>
      <c r="D290" s="41">
        <v>62</v>
      </c>
      <c r="E290" s="41">
        <v>14</v>
      </c>
      <c r="F290" s="41">
        <v>115</v>
      </c>
      <c r="G290" s="41">
        <v>86</v>
      </c>
      <c r="H290" s="41">
        <v>2474</v>
      </c>
      <c r="I290" s="41">
        <v>1381</v>
      </c>
      <c r="J290" s="136" cm="1">
        <f t="array" ref="J290">Ikäryhmähinnat[Ikä 0–5]*Ikärakenne[[#This Row],[0–5-vuotiaat]]</f>
        <v>580048.44000000006</v>
      </c>
      <c r="K290" s="136" cm="1">
        <f t="array" ref="K290">Ikäryhmähinnat[Ikä 6]*Ikärakenne[[#This Row],[6 vuotiaat]]</f>
        <v>139274.1</v>
      </c>
      <c r="L290" s="136" cm="1">
        <f t="array" ref="L290">Ikäryhmähinnat[Ikä 7–12]*Ikärakenne[[#This Row],[7–12-vuotiaat]]</f>
        <v>980728.04999999993</v>
      </c>
      <c r="M290" s="136" cm="1">
        <f t="array" ref="M290">Ikäryhmähinnat[Ikä 13–15]*Ikärakenne[[#This Row],[13–15-vuotiaat]]</f>
        <v>1242545.2</v>
      </c>
      <c r="N290" s="136" cm="1">
        <f t="array" ref="N290">Ikäryhmähinnat[Ikä 16+]*Ikärakenne[[#This Row],[16 vuotta täyttäneet]]</f>
        <v>181171.02000000002</v>
      </c>
      <c r="O290" s="136" cm="1">
        <f t="array" ref="O290">Ikäryhmähinnat[Ikä 18-64]*Ikärakenne[[#This Row],[18–64-vuotiaat]]</f>
        <v>123889.51</v>
      </c>
      <c r="P290" s="178">
        <f>SUM(Ikärakenne[[#This Row],[Ikä 0–5]:[Ikä 18-64]])</f>
        <v>3247656.32</v>
      </c>
    </row>
    <row r="291" spans="1:16" x14ac:dyDescent="0.25">
      <c r="A291" s="127">
        <v>936</v>
      </c>
      <c r="B291" s="124" t="s">
        <v>296</v>
      </c>
      <c r="C291" s="38">
        <f>SUM(Ikärakenne[[#This Row],[0–5-vuotiaat]:[16 vuotta täyttäneet]])</f>
        <v>6126</v>
      </c>
      <c r="D291" s="41">
        <v>212</v>
      </c>
      <c r="E291" s="41">
        <v>41</v>
      </c>
      <c r="F291" s="41">
        <v>296</v>
      </c>
      <c r="G291" s="41">
        <v>180</v>
      </c>
      <c r="H291" s="41">
        <v>5397</v>
      </c>
      <c r="I291" s="41">
        <v>2898</v>
      </c>
      <c r="J291" s="136" cm="1">
        <f t="array" ref="J291">Ikäryhmähinnat[Ikä 0–5]*Ikärakenne[[#This Row],[0–5-vuotiaat]]</f>
        <v>1983391.4400000002</v>
      </c>
      <c r="K291" s="136" cm="1">
        <f t="array" ref="K291">Ikäryhmähinnat[Ikä 6]*Ikärakenne[[#This Row],[6 vuotiaat]]</f>
        <v>407874.14999999997</v>
      </c>
      <c r="L291" s="136" cm="1">
        <f t="array" ref="L291">Ikäryhmähinnat[Ikä 7–12]*Ikärakenne[[#This Row],[7–12-vuotiaat]]</f>
        <v>2524308.7199999997</v>
      </c>
      <c r="M291" s="136" cm="1">
        <f t="array" ref="M291">Ikäryhmähinnat[Ikä 13–15]*Ikärakenne[[#This Row],[13–15-vuotiaat]]</f>
        <v>2600676</v>
      </c>
      <c r="N291" s="136" cm="1">
        <f t="array" ref="N291">Ikäryhmähinnat[Ikä 16+]*Ikärakenne[[#This Row],[16 vuotta täyttäneet]]</f>
        <v>395222.31</v>
      </c>
      <c r="O291" s="136" cm="1">
        <f t="array" ref="O291">Ikäryhmähinnat[Ikä 18-64]*Ikärakenne[[#This Row],[18–64-vuotiaat]]</f>
        <v>259979.58</v>
      </c>
      <c r="P291" s="178">
        <f>SUM(Ikärakenne[[#This Row],[Ikä 0–5]:[Ikä 18-64]])</f>
        <v>8171452.2000000002</v>
      </c>
    </row>
    <row r="292" spans="1:16" x14ac:dyDescent="0.25">
      <c r="A292" s="127">
        <v>946</v>
      </c>
      <c r="B292" s="124" t="s">
        <v>297</v>
      </c>
      <c r="C292" s="38">
        <f>SUM(Ikärakenne[[#This Row],[0–5-vuotiaat]:[16 vuotta täyttäneet]])</f>
        <v>6185</v>
      </c>
      <c r="D292" s="41">
        <v>342</v>
      </c>
      <c r="E292" s="41">
        <v>69</v>
      </c>
      <c r="F292" s="41">
        <v>432</v>
      </c>
      <c r="G292" s="41">
        <v>248</v>
      </c>
      <c r="H292" s="41">
        <v>5094</v>
      </c>
      <c r="I292" s="41">
        <v>3128</v>
      </c>
      <c r="J292" s="136" cm="1">
        <f t="array" ref="J292">Ikäryhmähinnat[Ikä 0–5]*Ikärakenne[[#This Row],[0–5-vuotiaat]]</f>
        <v>3199622.0400000005</v>
      </c>
      <c r="K292" s="136" cm="1">
        <f t="array" ref="K292">Ikäryhmähinnat[Ikä 6]*Ikärakenne[[#This Row],[6 vuotiaat]]</f>
        <v>686422.35</v>
      </c>
      <c r="L292" s="136" cm="1">
        <f t="array" ref="L292">Ikäryhmähinnat[Ikä 7–12]*Ikärakenne[[#This Row],[7–12-vuotiaat]]</f>
        <v>3684126.2399999998</v>
      </c>
      <c r="M292" s="136" cm="1">
        <f t="array" ref="M292">Ikäryhmähinnat[Ikä 13–15]*Ikärakenne[[#This Row],[13–15-vuotiaat]]</f>
        <v>3583153.6</v>
      </c>
      <c r="N292" s="136" cm="1">
        <f t="array" ref="N292">Ikäryhmähinnat[Ikä 16+]*Ikärakenne[[#This Row],[16 vuotta täyttäneet]]</f>
        <v>373033.62</v>
      </c>
      <c r="O292" s="136" cm="1">
        <f t="array" ref="O292">Ikäryhmähinnat[Ikä 18-64]*Ikärakenne[[#This Row],[18–64-vuotiaat]]</f>
        <v>280612.88</v>
      </c>
      <c r="P292" s="178">
        <f>SUM(Ikärakenne[[#This Row],[Ikä 0–5]:[Ikä 18-64]])</f>
        <v>11806970.73</v>
      </c>
    </row>
    <row r="293" spans="1:16" x14ac:dyDescent="0.25">
      <c r="A293" s="127">
        <v>976</v>
      </c>
      <c r="B293" s="124" t="s">
        <v>298</v>
      </c>
      <c r="C293" s="38">
        <f>SUM(Ikärakenne[[#This Row],[0–5-vuotiaat]:[16 vuotta täyttäneet]])</f>
        <v>3673</v>
      </c>
      <c r="D293" s="41">
        <v>120</v>
      </c>
      <c r="E293" s="41">
        <v>19</v>
      </c>
      <c r="F293" s="41">
        <v>147</v>
      </c>
      <c r="G293" s="41">
        <v>106</v>
      </c>
      <c r="H293" s="41">
        <v>3281</v>
      </c>
      <c r="I293" s="41">
        <v>1693</v>
      </c>
      <c r="J293" s="136" cm="1">
        <f t="array" ref="J293">Ikäryhmähinnat[Ikä 0–5]*Ikärakenne[[#This Row],[0–5-vuotiaat]]</f>
        <v>1122674.4000000001</v>
      </c>
      <c r="K293" s="136" cm="1">
        <f t="array" ref="K293">Ikäryhmähinnat[Ikä 6]*Ikärakenne[[#This Row],[6 vuotiaat]]</f>
        <v>189014.85</v>
      </c>
      <c r="L293" s="136" cm="1">
        <f t="array" ref="L293">Ikäryhmähinnat[Ikä 7–12]*Ikärakenne[[#This Row],[7–12-vuotiaat]]</f>
        <v>1253626.29</v>
      </c>
      <c r="M293" s="136" cm="1">
        <f t="array" ref="M293">Ikäryhmähinnat[Ikä 13–15]*Ikärakenne[[#This Row],[13–15-vuotiaat]]</f>
        <v>1531509.2000000002</v>
      </c>
      <c r="N293" s="136" cm="1">
        <f t="array" ref="N293">Ikäryhmähinnat[Ikä 16+]*Ikärakenne[[#This Row],[16 vuotta täyttäneet]]</f>
        <v>240267.63</v>
      </c>
      <c r="O293" s="136" cm="1">
        <f t="array" ref="O293">Ikäryhmähinnat[Ikä 18-64]*Ikärakenne[[#This Row],[18–64-vuotiaat]]</f>
        <v>151879.03</v>
      </c>
      <c r="P293" s="178">
        <f>SUM(Ikärakenne[[#This Row],[Ikä 0–5]:[Ikä 18-64]])</f>
        <v>4488971.4000000004</v>
      </c>
    </row>
    <row r="294" spans="1:16" x14ac:dyDescent="0.25">
      <c r="A294" s="127">
        <v>977</v>
      </c>
      <c r="B294" s="124" t="s">
        <v>299</v>
      </c>
      <c r="C294" s="38">
        <f>SUM(Ikärakenne[[#This Row],[0–5-vuotiaat]:[16 vuotta täyttäneet]])</f>
        <v>15274</v>
      </c>
      <c r="D294" s="41">
        <v>917</v>
      </c>
      <c r="E294" s="41">
        <v>156</v>
      </c>
      <c r="F294" s="41">
        <v>1331</v>
      </c>
      <c r="G294" s="41">
        <v>724</v>
      </c>
      <c r="H294" s="41">
        <v>12146</v>
      </c>
      <c r="I294" s="41">
        <v>8205</v>
      </c>
      <c r="J294" s="136" cm="1">
        <f t="array" ref="J294">Ikäryhmähinnat[Ikä 0–5]*Ikärakenne[[#This Row],[0–5-vuotiaat]]</f>
        <v>8579103.540000001</v>
      </c>
      <c r="K294" s="136" cm="1">
        <f t="array" ref="K294">Ikäryhmähinnat[Ikä 6]*Ikärakenne[[#This Row],[6 vuotiaat]]</f>
        <v>1551911.4</v>
      </c>
      <c r="L294" s="136" cm="1">
        <f t="array" ref="L294">Ikäryhmähinnat[Ikä 7–12]*Ikärakenne[[#This Row],[7–12-vuotiaat]]</f>
        <v>11350861.17</v>
      </c>
      <c r="M294" s="136" cm="1">
        <f t="array" ref="M294">Ikäryhmähinnat[Ikä 13–15]*Ikärakenne[[#This Row],[13–15-vuotiaat]]</f>
        <v>10460496.800000001</v>
      </c>
      <c r="N294" s="136" cm="1">
        <f t="array" ref="N294">Ikäryhmähinnat[Ikä 16+]*Ikärakenne[[#This Row],[16 vuotta täyttäneet]]</f>
        <v>889451.58000000007</v>
      </c>
      <c r="O294" s="136" cm="1">
        <f t="array" ref="O294">Ikäryhmähinnat[Ikä 18-64]*Ikärakenne[[#This Row],[18–64-vuotiaat]]</f>
        <v>736070.54999999993</v>
      </c>
      <c r="P294" s="178">
        <f>SUM(Ikärakenne[[#This Row],[Ikä 0–5]:[Ikä 18-64]])</f>
        <v>33567895.039999999</v>
      </c>
    </row>
    <row r="295" spans="1:16" x14ac:dyDescent="0.25">
      <c r="A295" s="127">
        <v>980</v>
      </c>
      <c r="B295" s="124" t="s">
        <v>300</v>
      </c>
      <c r="C295" s="38">
        <f>SUM(Ikärakenne[[#This Row],[0–5-vuotiaat]:[16 vuotta täyttäneet]])</f>
        <v>33658</v>
      </c>
      <c r="D295" s="41">
        <v>2244</v>
      </c>
      <c r="E295" s="41">
        <v>364</v>
      </c>
      <c r="F295" s="41">
        <v>2682</v>
      </c>
      <c r="G295" s="41">
        <v>1579</v>
      </c>
      <c r="H295" s="41">
        <v>26789</v>
      </c>
      <c r="I295" s="41">
        <v>18717</v>
      </c>
      <c r="J295" s="136" cm="1">
        <f t="array" ref="J295">Ikäryhmähinnat[Ikä 0–5]*Ikärakenne[[#This Row],[0–5-vuotiaat]]</f>
        <v>20994011.280000001</v>
      </c>
      <c r="K295" s="136" cm="1">
        <f t="array" ref="K295">Ikäryhmähinnat[Ikä 6]*Ikärakenne[[#This Row],[6 vuotiaat]]</f>
        <v>3621126.6</v>
      </c>
      <c r="L295" s="136" cm="1">
        <f t="array" ref="L295">Ikäryhmähinnat[Ikä 7–12]*Ikärakenne[[#This Row],[7–12-vuotiaat]]</f>
        <v>22872283.739999998</v>
      </c>
      <c r="M295" s="136" cm="1">
        <f t="array" ref="M295">Ikäryhmähinnat[Ikä 13–15]*Ikärakenne[[#This Row],[13–15-vuotiaat]]</f>
        <v>22813707.800000001</v>
      </c>
      <c r="N295" s="136" cm="1">
        <f t="array" ref="N295">Ikäryhmähinnat[Ikä 16+]*Ikärakenne[[#This Row],[16 vuotta täyttäneet]]</f>
        <v>1961758.4700000002</v>
      </c>
      <c r="O295" s="136" cm="1">
        <f t="array" ref="O295">Ikäryhmähinnat[Ikä 18-64]*Ikärakenne[[#This Row],[18–64-vuotiaat]]</f>
        <v>1679102.0699999998</v>
      </c>
      <c r="P295" s="178">
        <f>SUM(Ikärakenne[[#This Row],[Ikä 0–5]:[Ikä 18-64]])</f>
        <v>73941989.959999993</v>
      </c>
    </row>
    <row r="296" spans="1:16" x14ac:dyDescent="0.25">
      <c r="A296" s="127">
        <v>981</v>
      </c>
      <c r="B296" s="124" t="s">
        <v>301</v>
      </c>
      <c r="C296" s="38">
        <f>SUM(Ikärakenne[[#This Row],[0–5-vuotiaat]:[16 vuotta täyttäneet]])</f>
        <v>2186</v>
      </c>
      <c r="D296" s="41">
        <v>74</v>
      </c>
      <c r="E296" s="41">
        <v>12</v>
      </c>
      <c r="F296" s="41">
        <v>98</v>
      </c>
      <c r="G296" s="41">
        <v>71</v>
      </c>
      <c r="H296" s="41">
        <v>1931</v>
      </c>
      <c r="I296" s="41">
        <v>1193</v>
      </c>
      <c r="J296" s="136" cm="1">
        <f t="array" ref="J296">Ikäryhmähinnat[Ikä 0–5]*Ikärakenne[[#This Row],[0–5-vuotiaat]]</f>
        <v>692315.88</v>
      </c>
      <c r="K296" s="136" cm="1">
        <f t="array" ref="K296">Ikäryhmähinnat[Ikä 6]*Ikärakenne[[#This Row],[6 vuotiaat]]</f>
        <v>119377.79999999999</v>
      </c>
      <c r="L296" s="136" cm="1">
        <f t="array" ref="L296">Ikäryhmähinnat[Ikä 7–12]*Ikärakenne[[#This Row],[7–12-vuotiaat]]</f>
        <v>835750.86</v>
      </c>
      <c r="M296" s="136" cm="1">
        <f t="array" ref="M296">Ikäryhmähinnat[Ikä 13–15]*Ikärakenne[[#This Row],[13–15-vuotiaat]]</f>
        <v>1025822.2000000001</v>
      </c>
      <c r="N296" s="136" cm="1">
        <f t="array" ref="N296">Ikäryhmähinnat[Ikä 16+]*Ikärakenne[[#This Row],[16 vuotta täyttäneet]]</f>
        <v>141407.13</v>
      </c>
      <c r="O296" s="136" cm="1">
        <f t="array" ref="O296">Ikäryhmähinnat[Ikä 18-64]*Ikärakenne[[#This Row],[18–64-vuotiaat]]</f>
        <v>107024.03</v>
      </c>
      <c r="P296" s="178">
        <f>SUM(Ikärakenne[[#This Row],[Ikä 0–5]:[Ikä 18-64]])</f>
        <v>2921697.9</v>
      </c>
    </row>
    <row r="297" spans="1:16" x14ac:dyDescent="0.25">
      <c r="A297" s="127">
        <v>989</v>
      </c>
      <c r="B297" s="124" t="s">
        <v>302</v>
      </c>
      <c r="C297" s="38">
        <f>SUM(Ikärakenne[[#This Row],[0–5-vuotiaat]:[16 vuotta täyttäneet]])</f>
        <v>5121</v>
      </c>
      <c r="D297" s="41">
        <v>180</v>
      </c>
      <c r="E297" s="41">
        <v>43</v>
      </c>
      <c r="F297" s="41">
        <v>280</v>
      </c>
      <c r="G297" s="41">
        <v>153</v>
      </c>
      <c r="H297" s="41">
        <v>4465</v>
      </c>
      <c r="I297" s="41">
        <v>2436</v>
      </c>
      <c r="J297" s="136" cm="1">
        <f t="array" ref="J297">Ikäryhmähinnat[Ikä 0–5]*Ikärakenne[[#This Row],[0–5-vuotiaat]]</f>
        <v>1684011.6</v>
      </c>
      <c r="K297" s="136" cm="1">
        <f t="array" ref="K297">Ikäryhmähinnat[Ikä 6]*Ikärakenne[[#This Row],[6 vuotiaat]]</f>
        <v>427770.45</v>
      </c>
      <c r="L297" s="136" cm="1">
        <f t="array" ref="L297">Ikäryhmähinnat[Ikä 7–12]*Ikärakenne[[#This Row],[7–12-vuotiaat]]</f>
        <v>2387859.6</v>
      </c>
      <c r="M297" s="136" cm="1">
        <f t="array" ref="M297">Ikäryhmähinnat[Ikä 13–15]*Ikärakenne[[#This Row],[13–15-vuotiaat]]</f>
        <v>2210574.6</v>
      </c>
      <c r="N297" s="136" cm="1">
        <f t="array" ref="N297">Ikäryhmähinnat[Ikä 16+]*Ikärakenne[[#This Row],[16 vuotta täyttäneet]]</f>
        <v>326971.95</v>
      </c>
      <c r="O297" s="136" cm="1">
        <f t="array" ref="O297">Ikäryhmähinnat[Ikä 18-64]*Ikärakenne[[#This Row],[18–64-vuotiaat]]</f>
        <v>218533.56</v>
      </c>
      <c r="P297" s="178">
        <f>SUM(Ikärakenne[[#This Row],[Ikä 0–5]:[Ikä 18-64]])</f>
        <v>7255721.7599999998</v>
      </c>
    </row>
    <row r="298" spans="1:16" x14ac:dyDescent="0.25">
      <c r="A298" s="127">
        <v>992</v>
      </c>
      <c r="B298" s="124" t="s">
        <v>303</v>
      </c>
      <c r="C298" s="38">
        <f>SUM(Ikärakenne[[#This Row],[0–5-vuotiaat]:[16 vuotta täyttäneet]])</f>
        <v>17492</v>
      </c>
      <c r="D298" s="41">
        <v>711</v>
      </c>
      <c r="E298" s="41">
        <v>147</v>
      </c>
      <c r="F298" s="41">
        <v>1075</v>
      </c>
      <c r="G298" s="41">
        <v>662</v>
      </c>
      <c r="H298" s="41">
        <v>14897</v>
      </c>
      <c r="I298" s="41">
        <v>9009</v>
      </c>
      <c r="J298" s="136" cm="1">
        <f t="array" ref="J298">Ikäryhmähinnat[Ikä 0–5]*Ikärakenne[[#This Row],[0–5-vuotiaat]]</f>
        <v>6651845.8200000003</v>
      </c>
      <c r="K298" s="136" cm="1">
        <f t="array" ref="K298">Ikäryhmähinnat[Ikä 6]*Ikärakenne[[#This Row],[6 vuotiaat]]</f>
        <v>1462378.05</v>
      </c>
      <c r="L298" s="136" cm="1">
        <f t="array" ref="L298">Ikäryhmähinnat[Ikä 7–12]*Ikärakenne[[#This Row],[7–12-vuotiaat]]</f>
        <v>9167675.25</v>
      </c>
      <c r="M298" s="136" cm="1">
        <f t="array" ref="M298">Ikäryhmähinnat[Ikä 13–15]*Ikärakenne[[#This Row],[13–15-vuotiaat]]</f>
        <v>9564708.4000000004</v>
      </c>
      <c r="N298" s="136" cm="1">
        <f t="array" ref="N298">Ikäryhmähinnat[Ikä 16+]*Ikärakenne[[#This Row],[16 vuotta täyttäneet]]</f>
        <v>1090907.31</v>
      </c>
      <c r="O298" s="136" cm="1">
        <f t="array" ref="O298">Ikäryhmähinnat[Ikä 18-64]*Ikärakenne[[#This Row],[18–64-vuotiaat]]</f>
        <v>808197.3899999999</v>
      </c>
      <c r="P298" s="178">
        <f>SUM(Ikärakenne[[#This Row],[Ikä 0–5]:[Ikä 18-64]])</f>
        <v>28745712.220000003</v>
      </c>
    </row>
    <row r="303" spans="1:16" x14ac:dyDescent="0.25">
      <c r="D303" s="41"/>
      <c r="E303" s="41"/>
      <c r="F303" s="41"/>
      <c r="G303" s="41"/>
      <c r="H303" s="41"/>
    </row>
    <row r="305" spans="4:8" x14ac:dyDescent="0.25">
      <c r="D305" s="41"/>
      <c r="E305" s="41"/>
      <c r="F305" s="41"/>
      <c r="G305" s="41"/>
      <c r="H305" s="41"/>
    </row>
  </sheetData>
  <pageMargins left="0.31496062992125984" right="0.31496062992125984" top="0.55118110236220474" bottom="0.55118110236220474" header="0.31496062992125984" footer="0.31496062992125984"/>
  <pageSetup paperSize="9" scale="65" orientation="landscape" r:id="rId1"/>
  <tableParts count="2">
    <tablePart r:id="rId2"/>
    <tablePart r:id="rId3"/>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H304"/>
  <sheetViews>
    <sheetView zoomScale="90" zoomScaleNormal="90" workbookViewId="0">
      <pane xSplit="2" topLeftCell="J1" activePane="topRight" state="frozen"/>
      <selection pane="topRight" activeCell="T11" sqref="T11"/>
    </sheetView>
  </sheetViews>
  <sheetFormatPr defaultRowHeight="15" x14ac:dyDescent="0.25"/>
  <cols>
    <col min="1" max="1" width="20" style="90" customWidth="1"/>
    <col min="2" max="2" width="23.625" style="151" customWidth="1"/>
    <col min="3" max="3" width="17.5" style="138" customWidth="1"/>
    <col min="4" max="4" width="12.625" style="131" customWidth="1"/>
    <col min="5" max="5" width="10.375" style="131" customWidth="1"/>
    <col min="6" max="6" width="15.125" style="42" customWidth="1"/>
    <col min="7" max="7" width="18.875" style="153" customWidth="1"/>
    <col min="8" max="8" width="13" style="153" bestFit="1" customWidth="1"/>
    <col min="9" max="9" width="18.125" style="155" bestFit="1" customWidth="1"/>
    <col min="10" max="10" width="17.625" style="15" customWidth="1"/>
    <col min="11" max="11" width="16.125" style="42" customWidth="1"/>
    <col min="12" max="12" width="14.875" style="102" bestFit="1" customWidth="1"/>
    <col min="13" max="13" width="18.625" style="153" customWidth="1"/>
    <col min="14" max="14" width="16.125" style="153" customWidth="1"/>
    <col min="15" max="15" width="19.125" style="153" bestFit="1" customWidth="1"/>
    <col min="16" max="16" width="19.125" style="153" customWidth="1"/>
    <col min="17" max="17" width="17.625" style="42" customWidth="1"/>
    <col min="18" max="18" width="15.125" style="42" customWidth="1"/>
    <col min="19" max="19" width="16.625" style="158" customWidth="1"/>
    <col min="20" max="20" width="18.375" style="90" customWidth="1"/>
    <col min="21" max="21" width="17.875" style="166" customWidth="1"/>
    <col min="22" max="22" width="17.625" style="35" bestFit="1" customWidth="1"/>
    <col min="23" max="23" width="25.625" style="35" bestFit="1" customWidth="1"/>
    <col min="24" max="24" width="14.625" style="35" bestFit="1" customWidth="1"/>
    <col min="25" max="25" width="13.125" style="35" bestFit="1" customWidth="1"/>
    <col min="26" max="26" width="15.375" style="35" bestFit="1" customWidth="1"/>
    <col min="27" max="27" width="11.125" style="35" bestFit="1" customWidth="1"/>
    <col min="28" max="28" width="20.125" style="159" bestFit="1" customWidth="1"/>
    <col min="29" max="29" width="20.125" style="159" customWidth="1"/>
    <col min="30" max="30" width="17.125" style="35" bestFit="1" customWidth="1"/>
    <col min="31" max="31" width="18.625" style="35" bestFit="1" customWidth="1"/>
    <col min="32" max="32" width="16" style="26" bestFit="1" customWidth="1"/>
  </cols>
  <sheetData>
    <row r="1" spans="1:34" ht="23.25" x14ac:dyDescent="0.35">
      <c r="A1" s="312" t="s">
        <v>1106</v>
      </c>
      <c r="D1" s="152"/>
      <c r="E1" s="364"/>
      <c r="F1" s="154"/>
      <c r="H1" s="154"/>
      <c r="S1" s="15"/>
      <c r="AF1" s="164"/>
      <c r="AH1" s="103"/>
    </row>
    <row r="2" spans="1:34" x14ac:dyDescent="0.25">
      <c r="A2" s="151" t="s">
        <v>355</v>
      </c>
      <c r="C2" s="156"/>
      <c r="D2" s="157"/>
      <c r="E2" s="157"/>
      <c r="AF2" s="164"/>
    </row>
    <row r="3" spans="1:34" x14ac:dyDescent="0.25">
      <c r="A3" s="315" t="s">
        <v>1</v>
      </c>
      <c r="B3" s="316">
        <f>COUNT(C13:C304)</f>
        <v>292</v>
      </c>
      <c r="E3" s="160"/>
      <c r="H3" s="161"/>
      <c r="I3" s="160"/>
      <c r="J3" s="160"/>
      <c r="K3" s="160"/>
      <c r="O3" s="162"/>
      <c r="P3" s="162"/>
      <c r="Q3" s="162"/>
      <c r="R3" s="162"/>
      <c r="S3" s="128"/>
      <c r="T3" s="173"/>
      <c r="U3" s="333"/>
      <c r="V3" s="160"/>
      <c r="W3" s="160"/>
      <c r="X3" s="160"/>
      <c r="Y3" s="160"/>
      <c r="Z3" s="160"/>
      <c r="AA3" s="160"/>
      <c r="AB3" s="160"/>
      <c r="AC3" s="160"/>
      <c r="AD3" s="160"/>
      <c r="AE3" s="188"/>
      <c r="AF3" s="164"/>
    </row>
    <row r="4" spans="1:34" x14ac:dyDescent="0.25">
      <c r="A4" s="151" t="s">
        <v>663</v>
      </c>
      <c r="B4" s="151" t="s">
        <v>674</v>
      </c>
      <c r="F4" s="131"/>
      <c r="H4" s="161"/>
      <c r="J4" s="26"/>
      <c r="U4" s="178" t="s">
        <v>741</v>
      </c>
      <c r="V4" s="189"/>
      <c r="W4" s="189"/>
      <c r="X4" s="189"/>
      <c r="Y4" s="189"/>
      <c r="Z4" s="189"/>
      <c r="AA4" s="189"/>
      <c r="AB4" s="189"/>
      <c r="AC4" s="189"/>
      <c r="AF4" s="164"/>
    </row>
    <row r="5" spans="1:34" ht="29.25" x14ac:dyDescent="0.25">
      <c r="A5" s="90" t="s">
        <v>664</v>
      </c>
      <c r="B5" s="90" t="s">
        <v>670</v>
      </c>
      <c r="E5" s="42"/>
      <c r="G5" s="146"/>
      <c r="H5" s="146"/>
      <c r="I5" s="164"/>
      <c r="L5" s="160"/>
      <c r="M5" s="160"/>
      <c r="N5" s="160"/>
      <c r="O5" s="160"/>
      <c r="P5" s="160"/>
      <c r="Q5" s="160"/>
      <c r="R5" s="160"/>
      <c r="S5" s="160"/>
      <c r="T5" s="160"/>
      <c r="U5" s="347" t="s">
        <v>649</v>
      </c>
      <c r="V5" s="218" t="s">
        <v>676</v>
      </c>
      <c r="W5" s="218" t="s">
        <v>677</v>
      </c>
      <c r="X5" s="218" t="s">
        <v>650</v>
      </c>
      <c r="Y5" s="218" t="s">
        <v>651</v>
      </c>
      <c r="Z5" s="218" t="s">
        <v>360</v>
      </c>
      <c r="AA5" s="219" t="s">
        <v>652</v>
      </c>
      <c r="AB5" s="218" t="s">
        <v>653</v>
      </c>
      <c r="AC5" s="218" t="s">
        <v>740</v>
      </c>
      <c r="AE5" s="163"/>
      <c r="AF5" s="164"/>
    </row>
    <row r="6" spans="1:34" x14ac:dyDescent="0.25">
      <c r="A6" s="90" t="s">
        <v>665</v>
      </c>
      <c r="B6" s="90" t="s">
        <v>671</v>
      </c>
      <c r="G6" s="146"/>
      <c r="H6" s="146"/>
      <c r="I6" s="164"/>
      <c r="L6" s="132"/>
      <c r="M6" s="146"/>
      <c r="N6" s="146"/>
      <c r="O6" s="146"/>
      <c r="P6" s="146"/>
      <c r="S6" s="165"/>
      <c r="T6" s="168"/>
      <c r="U6" s="321">
        <v>79.19</v>
      </c>
      <c r="V6" s="322">
        <v>336.09</v>
      </c>
      <c r="W6" s="322">
        <v>336.09</v>
      </c>
      <c r="X6" s="322">
        <v>2146.56</v>
      </c>
      <c r="Y6" s="322">
        <v>47.47</v>
      </c>
      <c r="Z6" s="322">
        <v>462.61</v>
      </c>
      <c r="AA6" s="322">
        <v>338.4</v>
      </c>
      <c r="AB6" s="322">
        <v>32.5</v>
      </c>
      <c r="AC6" s="322">
        <v>818.61</v>
      </c>
      <c r="AE6" s="167"/>
      <c r="AF6" s="344"/>
    </row>
    <row r="7" spans="1:34" x14ac:dyDescent="0.25">
      <c r="A7" s="90" t="s">
        <v>666</v>
      </c>
      <c r="B7" s="171" t="s">
        <v>672</v>
      </c>
      <c r="E7" s="42"/>
      <c r="I7" s="164"/>
      <c r="L7" s="42"/>
      <c r="M7" s="146"/>
      <c r="T7" s="146"/>
      <c r="AF7" s="167"/>
    </row>
    <row r="8" spans="1:34" s="149" customFormat="1" x14ac:dyDescent="0.25">
      <c r="A8" s="90" t="s">
        <v>667</v>
      </c>
      <c r="B8" s="172" t="s">
        <v>673</v>
      </c>
      <c r="C8" s="336"/>
      <c r="D8" s="336"/>
      <c r="E8" s="336"/>
      <c r="F8" s="336"/>
      <c r="G8" s="336"/>
      <c r="H8" s="336"/>
      <c r="I8" s="336"/>
      <c r="J8" s="336"/>
      <c r="K8" s="336"/>
      <c r="L8" s="336"/>
      <c r="M8" s="336"/>
      <c r="N8" s="336"/>
      <c r="O8" s="336"/>
      <c r="P8" s="336"/>
      <c r="Q8" s="336"/>
      <c r="R8" s="336"/>
      <c r="S8" s="336"/>
      <c r="T8" s="336"/>
      <c r="U8" s="333"/>
      <c r="V8" s="160"/>
      <c r="W8" s="160"/>
      <c r="X8" s="160"/>
      <c r="Y8" s="160"/>
      <c r="Z8" s="160"/>
      <c r="AA8" s="160"/>
      <c r="AB8" s="160"/>
      <c r="AC8" s="160"/>
      <c r="AD8" s="160"/>
      <c r="AE8" s="160"/>
      <c r="AF8" s="160"/>
      <c r="AG8" s="150"/>
    </row>
    <row r="9" spans="1:34" s="149" customFormat="1" ht="14.25" x14ac:dyDescent="0.2">
      <c r="A9" s="191"/>
      <c r="B9" s="192"/>
      <c r="C9" s="181"/>
      <c r="D9" s="181"/>
      <c r="E9" s="181"/>
      <c r="F9" s="181"/>
      <c r="G9" s="181"/>
      <c r="H9" s="181"/>
      <c r="I9" s="181"/>
      <c r="J9" s="181"/>
      <c r="K9" s="181"/>
      <c r="L9" s="181"/>
      <c r="M9" s="181"/>
      <c r="N9" s="182"/>
      <c r="O9" s="181"/>
      <c r="P9" s="181"/>
      <c r="Q9" s="181"/>
      <c r="R9" s="181"/>
      <c r="S9" s="183"/>
      <c r="T9" s="181"/>
      <c r="U9" s="179"/>
      <c r="V9" s="180"/>
      <c r="W9" s="180"/>
      <c r="X9" s="180"/>
      <c r="Y9" s="180"/>
      <c r="Z9" s="180"/>
      <c r="AA9" s="180"/>
      <c r="AB9" s="180"/>
      <c r="AC9" s="180"/>
      <c r="AD9" s="180"/>
      <c r="AE9" s="348"/>
      <c r="AF9" s="349"/>
      <c r="AG9" s="150"/>
    </row>
    <row r="10" spans="1:34" s="31" customFormat="1" x14ac:dyDescent="0.25">
      <c r="A10" s="185"/>
      <c r="B10" s="185"/>
      <c r="C10" s="184" t="s">
        <v>357</v>
      </c>
      <c r="D10" s="185"/>
      <c r="E10" s="185"/>
      <c r="F10" s="185"/>
      <c r="G10" s="185"/>
      <c r="H10" s="185"/>
      <c r="I10" s="185"/>
      <c r="J10" s="185"/>
      <c r="K10" s="185"/>
      <c r="L10" s="185"/>
      <c r="M10" s="185"/>
      <c r="N10" s="185"/>
      <c r="O10" s="185"/>
      <c r="P10" s="185"/>
      <c r="Q10" s="185"/>
      <c r="R10" s="185"/>
      <c r="S10" s="187"/>
      <c r="T10" s="185"/>
      <c r="U10" s="175" t="s">
        <v>675</v>
      </c>
      <c r="V10" s="176"/>
      <c r="W10" s="176"/>
      <c r="X10" s="176"/>
      <c r="Y10" s="176"/>
      <c r="Z10" s="176"/>
      <c r="AA10" s="176"/>
      <c r="AB10" s="176"/>
      <c r="AC10" s="176"/>
      <c r="AD10" s="176"/>
      <c r="AE10" s="104"/>
      <c r="AF10" s="350"/>
    </row>
    <row r="11" spans="1:34" s="212" customFormat="1" ht="62.25" customHeight="1" x14ac:dyDescent="0.2">
      <c r="A11" s="214" t="s">
        <v>2</v>
      </c>
      <c r="B11" s="212" t="s">
        <v>3</v>
      </c>
      <c r="C11" s="391" t="s">
        <v>1104</v>
      </c>
      <c r="D11" s="372" t="s">
        <v>1107</v>
      </c>
      <c r="E11" s="373" t="s">
        <v>1108</v>
      </c>
      <c r="F11" s="373" t="s">
        <v>1109</v>
      </c>
      <c r="G11" s="374" t="s">
        <v>661</v>
      </c>
      <c r="H11" s="372" t="s">
        <v>662</v>
      </c>
      <c r="I11" s="379" t="s">
        <v>1110</v>
      </c>
      <c r="J11" s="391" t="s">
        <v>1111</v>
      </c>
      <c r="K11" s="372" t="s">
        <v>1130</v>
      </c>
      <c r="L11" s="392" t="s">
        <v>1112</v>
      </c>
      <c r="M11" s="374" t="s">
        <v>668</v>
      </c>
      <c r="N11" s="372" t="s">
        <v>669</v>
      </c>
      <c r="O11" s="374" t="s">
        <v>1113</v>
      </c>
      <c r="P11" s="372" t="s">
        <v>1132</v>
      </c>
      <c r="Q11" s="373" t="s">
        <v>1114</v>
      </c>
      <c r="R11" s="398" t="s">
        <v>716</v>
      </c>
      <c r="S11" s="374" t="s">
        <v>728</v>
      </c>
      <c r="T11" s="373" t="s">
        <v>1131</v>
      </c>
      <c r="U11" s="226" t="s">
        <v>649</v>
      </c>
      <c r="V11" s="216" t="s">
        <v>676</v>
      </c>
      <c r="W11" s="216" t="s">
        <v>677</v>
      </c>
      <c r="X11" s="216" t="s">
        <v>650</v>
      </c>
      <c r="Y11" s="216" t="s">
        <v>651</v>
      </c>
      <c r="Z11" s="216" t="s">
        <v>360</v>
      </c>
      <c r="AA11" s="216" t="s">
        <v>652</v>
      </c>
      <c r="AB11" s="216" t="s">
        <v>653</v>
      </c>
      <c r="AC11" s="216" t="s">
        <v>742</v>
      </c>
      <c r="AD11" s="217" t="s">
        <v>678</v>
      </c>
      <c r="AE11" s="305"/>
      <c r="AF11" s="205"/>
    </row>
    <row r="12" spans="1:34" s="45" customFormat="1" x14ac:dyDescent="0.25">
      <c r="B12" s="151" t="s">
        <v>359</v>
      </c>
      <c r="C12" s="249">
        <f>SUM(C13:C304)</f>
        <v>5622045</v>
      </c>
      <c r="D12" s="134">
        <f>SUM(D13:D304)</f>
        <v>321404.24999999988</v>
      </c>
      <c r="E12" s="41">
        <f>SUM(E13:E304)</f>
        <v>2696648</v>
      </c>
      <c r="F12" s="331">
        <f>D12/E12</f>
        <v>0.11918657904183264</v>
      </c>
      <c r="G12" s="375">
        <f>F12/$F$12</f>
        <v>1</v>
      </c>
      <c r="H12" s="380"/>
      <c r="I12" s="381">
        <f>SUM(I13:I304)</f>
        <v>258156</v>
      </c>
      <c r="J12" s="387">
        <f>SUM(J13:J304)</f>
        <v>642955</v>
      </c>
      <c r="K12" s="269">
        <f>SUM(K13:K304)</f>
        <v>302444.37000000023</v>
      </c>
      <c r="L12" s="126">
        <f>C12/K12</f>
        <v>18.588691202947491</v>
      </c>
      <c r="M12" s="376">
        <f>$L$12/L12</f>
        <v>1</v>
      </c>
      <c r="N12" s="380"/>
      <c r="O12" s="381">
        <f>SUM(O13:O304)</f>
        <v>32229</v>
      </c>
      <c r="P12" s="399">
        <f>SUM(P13:P304)</f>
        <v>1807030</v>
      </c>
      <c r="Q12" s="34">
        <f>SUM(Q13:Q304)</f>
        <v>268633</v>
      </c>
      <c r="R12" s="165">
        <v>0.14398913904287816</v>
      </c>
      <c r="S12" s="400">
        <v>1</v>
      </c>
      <c r="T12" s="34">
        <f t="shared" ref="T12:AD12" si="0">SUM(T13:T304)</f>
        <v>411019.97727272729</v>
      </c>
      <c r="U12" s="169">
        <f t="shared" si="0"/>
        <v>444520126.2525692</v>
      </c>
      <c r="V12" s="169">
        <f t="shared" si="0"/>
        <v>46249129.8024</v>
      </c>
      <c r="W12" s="169">
        <f t="shared" si="0"/>
        <v>75634164.125999987</v>
      </c>
      <c r="X12" s="169">
        <f t="shared" si="0"/>
        <v>1380141484.8000014</v>
      </c>
      <c r="Y12" s="169">
        <f t="shared" si="0"/>
        <v>240994050.43921643</v>
      </c>
      <c r="Z12" s="169">
        <f t="shared" si="0"/>
        <v>16568835.821247531</v>
      </c>
      <c r="AA12" s="169">
        <f t="shared" si="0"/>
        <v>10906293.6</v>
      </c>
      <c r="AB12" s="169">
        <f t="shared" si="0"/>
        <v>181063301.1523796</v>
      </c>
      <c r="AC12" s="169">
        <f t="shared" si="0"/>
        <v>336465063.59522712</v>
      </c>
      <c r="AD12" s="174">
        <f t="shared" si="0"/>
        <v>2732542449.5890412</v>
      </c>
      <c r="AE12" s="105"/>
      <c r="AF12" s="62"/>
    </row>
    <row r="13" spans="1:34" s="45" customFormat="1" x14ac:dyDescent="0.25">
      <c r="A13" s="90">
        <v>5</v>
      </c>
      <c r="B13" s="151" t="s">
        <v>12</v>
      </c>
      <c r="C13" s="394">
        <v>8982</v>
      </c>
      <c r="D13" s="134">
        <v>316.75</v>
      </c>
      <c r="E13" s="41">
        <v>3603</v>
      </c>
      <c r="F13" s="331">
        <f>D13/E13</f>
        <v>8.7912850402442413E-2</v>
      </c>
      <c r="G13" s="376">
        <f>Muut[[#This Row],[Keskim. työttömyysaste 2025, %]]/$F$12</f>
        <v>0.73760696136421844</v>
      </c>
      <c r="H13" s="166">
        <v>0</v>
      </c>
      <c r="I13" s="382">
        <v>12</v>
      </c>
      <c r="J13" s="388">
        <v>466</v>
      </c>
      <c r="K13" s="269">
        <v>1008.81</v>
      </c>
      <c r="L13" s="170">
        <f>C13/K13</f>
        <v>8.9035596395753416</v>
      </c>
      <c r="M13" s="376">
        <v>2.0877819608601045</v>
      </c>
      <c r="N13" s="166">
        <v>0</v>
      </c>
      <c r="O13" s="396">
        <v>0</v>
      </c>
      <c r="P13" s="269">
        <v>2216</v>
      </c>
      <c r="Q13" s="15">
        <v>278</v>
      </c>
      <c r="R13" s="158">
        <v>0.12545126353790614</v>
      </c>
      <c r="S13" s="400">
        <v>0.84388067270552225</v>
      </c>
      <c r="T13" s="483">
        <v>415.41666666666669</v>
      </c>
      <c r="U13" s="197">
        <v>524648.45771902427</v>
      </c>
      <c r="V13" s="159">
        <v>0</v>
      </c>
      <c r="W13" s="159">
        <v>0</v>
      </c>
      <c r="X13" s="159">
        <v>1000296.96</v>
      </c>
      <c r="Y13" s="159">
        <v>890179.16096398595</v>
      </c>
      <c r="Z13" s="159">
        <v>0</v>
      </c>
      <c r="AA13" s="155">
        <v>0</v>
      </c>
      <c r="AB13" s="159">
        <v>246341.42657283251</v>
      </c>
      <c r="AC13" s="159">
        <v>340064.23750000005</v>
      </c>
      <c r="AD13" s="174">
        <f>SUM(Muut[[#This Row],[Työttömyysaste]:[Työttömät ja palveluissa olevat ]])</f>
        <v>3001530.2427558424</v>
      </c>
      <c r="AF13" s="62"/>
    </row>
    <row r="14" spans="1:34" s="45" customFormat="1" x14ac:dyDescent="0.25">
      <c r="A14" s="90">
        <v>9</v>
      </c>
      <c r="B14" s="151" t="s">
        <v>13</v>
      </c>
      <c r="C14" s="394">
        <v>2384</v>
      </c>
      <c r="D14" s="134">
        <v>94.666666666666671</v>
      </c>
      <c r="E14" s="41">
        <v>1036</v>
      </c>
      <c r="F14" s="331">
        <f t="shared" ref="F14:F76" si="1">D14/E14</f>
        <v>9.137709137709138E-2</v>
      </c>
      <c r="G14" s="376">
        <f>Muut[[#This Row],[Keskim. työttömyysaste 2025, %]]/$F$12</f>
        <v>0.76667265821111819</v>
      </c>
      <c r="H14" s="166">
        <v>0</v>
      </c>
      <c r="I14" s="382">
        <v>0</v>
      </c>
      <c r="J14" s="388">
        <v>49</v>
      </c>
      <c r="K14" s="269">
        <v>251.56</v>
      </c>
      <c r="L14" s="170">
        <f t="shared" ref="L14:L77" si="2">C14/K14</f>
        <v>9.4768643663539507</v>
      </c>
      <c r="M14" s="376">
        <v>1.9614811908613554</v>
      </c>
      <c r="N14" s="166">
        <v>0</v>
      </c>
      <c r="O14" s="396">
        <v>0</v>
      </c>
      <c r="P14" s="269">
        <v>630</v>
      </c>
      <c r="Q14" s="15">
        <v>85</v>
      </c>
      <c r="R14" s="158">
        <v>0.13492063492063491</v>
      </c>
      <c r="S14" s="400">
        <v>0.90757887125049763</v>
      </c>
      <c r="T14" s="483">
        <v>111.41666666666667</v>
      </c>
      <c r="U14" s="197">
        <v>144739.33380411245</v>
      </c>
      <c r="V14" s="159">
        <v>0</v>
      </c>
      <c r="W14" s="159">
        <v>0</v>
      </c>
      <c r="X14" s="159">
        <v>105181.44</v>
      </c>
      <c r="Y14" s="159">
        <v>221977.84491836946</v>
      </c>
      <c r="Z14" s="159">
        <v>0</v>
      </c>
      <c r="AA14" s="155">
        <v>0</v>
      </c>
      <c r="AB14" s="159">
        <v>70319.210944488557</v>
      </c>
      <c r="AC14" s="159">
        <v>91206.797500000001</v>
      </c>
      <c r="AD14" s="174">
        <f>SUM(Muut[[#This Row],[Työttömyysaste]:[Työttömät ja palveluissa olevat ]])</f>
        <v>633424.6271669704</v>
      </c>
      <c r="AF14" s="62"/>
    </row>
    <row r="15" spans="1:34" s="45" customFormat="1" x14ac:dyDescent="0.25">
      <c r="A15" s="90">
        <v>10</v>
      </c>
      <c r="B15" s="151" t="s">
        <v>14</v>
      </c>
      <c r="C15" s="394">
        <v>10634</v>
      </c>
      <c r="D15" s="134">
        <v>473.25</v>
      </c>
      <c r="E15" s="41">
        <v>4502</v>
      </c>
      <c r="F15" s="331">
        <f t="shared" si="1"/>
        <v>0.10511994669035984</v>
      </c>
      <c r="G15" s="376">
        <f>Muut[[#This Row],[Keskim. työttömyysaste 2025, %]]/$F$12</f>
        <v>0.88197805101415305</v>
      </c>
      <c r="H15" s="166">
        <v>0</v>
      </c>
      <c r="I15" s="382">
        <v>0</v>
      </c>
      <c r="J15" s="388">
        <v>276</v>
      </c>
      <c r="K15" s="269">
        <v>1087.18</v>
      </c>
      <c r="L15" s="170">
        <f t="shared" si="2"/>
        <v>9.7812689710995411</v>
      </c>
      <c r="M15" s="376">
        <v>1.9004375871751416</v>
      </c>
      <c r="N15" s="166">
        <v>0</v>
      </c>
      <c r="O15" s="396">
        <v>0</v>
      </c>
      <c r="P15" s="269">
        <v>2788</v>
      </c>
      <c r="Q15" s="15">
        <v>386</v>
      </c>
      <c r="R15" s="158">
        <v>0.13845050215208035</v>
      </c>
      <c r="S15" s="400">
        <v>0.93132344463961525</v>
      </c>
      <c r="T15" s="483">
        <v>601.33333333333337</v>
      </c>
      <c r="U15" s="197">
        <v>742719.41433722782</v>
      </c>
      <c r="V15" s="159">
        <v>0</v>
      </c>
      <c r="W15" s="159">
        <v>0</v>
      </c>
      <c r="X15" s="159">
        <v>592450.55999999994</v>
      </c>
      <c r="Y15" s="159">
        <v>959333.25424691092</v>
      </c>
      <c r="Z15" s="159">
        <v>0</v>
      </c>
      <c r="AA15" s="155">
        <v>0</v>
      </c>
      <c r="AB15" s="159">
        <v>321870.03908467421</v>
      </c>
      <c r="AC15" s="159">
        <v>492257.48000000004</v>
      </c>
      <c r="AD15" s="174">
        <f>SUM(Muut[[#This Row],[Työttömyysaste]:[Työttömät ja palveluissa olevat ]])</f>
        <v>3108630.747668813</v>
      </c>
      <c r="AF15" s="62"/>
    </row>
    <row r="16" spans="1:34" s="45" customFormat="1" x14ac:dyDescent="0.25">
      <c r="A16" s="90">
        <v>16</v>
      </c>
      <c r="B16" s="151" t="s">
        <v>15</v>
      </c>
      <c r="C16" s="394">
        <v>7841</v>
      </c>
      <c r="D16" s="134">
        <v>340</v>
      </c>
      <c r="E16" s="41">
        <v>3197</v>
      </c>
      <c r="F16" s="331">
        <f t="shared" si="1"/>
        <v>0.10634970284641852</v>
      </c>
      <c r="G16" s="376">
        <f>Muut[[#This Row],[Keskim. työttömyysaste 2025, %]]/$F$12</f>
        <v>0.89229595900299674</v>
      </c>
      <c r="H16" s="166">
        <v>0</v>
      </c>
      <c r="I16" s="382">
        <v>11</v>
      </c>
      <c r="J16" s="388">
        <v>298</v>
      </c>
      <c r="K16" s="269">
        <v>563.45000000000005</v>
      </c>
      <c r="L16" s="170">
        <f t="shared" si="2"/>
        <v>13.916052888455052</v>
      </c>
      <c r="M16" s="376">
        <v>1.335773250644148</v>
      </c>
      <c r="N16" s="166">
        <v>3</v>
      </c>
      <c r="O16" s="396">
        <v>456</v>
      </c>
      <c r="P16" s="269">
        <v>2097</v>
      </c>
      <c r="Q16" s="15">
        <v>317</v>
      </c>
      <c r="R16" s="158">
        <v>0.15116833571769195</v>
      </c>
      <c r="S16" s="400">
        <v>1.0168732720549631</v>
      </c>
      <c r="T16" s="483">
        <v>461</v>
      </c>
      <c r="U16" s="197">
        <v>554052.25014562043</v>
      </c>
      <c r="V16" s="159">
        <v>0</v>
      </c>
      <c r="W16" s="159">
        <v>0</v>
      </c>
      <c r="X16" s="159">
        <v>639674.88</v>
      </c>
      <c r="Y16" s="159">
        <v>497191.1938275373</v>
      </c>
      <c r="Z16" s="159">
        <v>0</v>
      </c>
      <c r="AA16" s="155">
        <v>154310.39999999999</v>
      </c>
      <c r="AB16" s="159">
        <v>259132.35810094638</v>
      </c>
      <c r="AC16" s="159">
        <v>377379.21</v>
      </c>
      <c r="AD16" s="174">
        <f>SUM(Muut[[#This Row],[Työttömyysaste]:[Työttömät ja palveluissa olevat ]])</f>
        <v>2481740.2920741043</v>
      </c>
      <c r="AF16" s="62"/>
    </row>
    <row r="17" spans="1:32" s="45" customFormat="1" x14ac:dyDescent="0.25">
      <c r="A17" s="90">
        <v>18</v>
      </c>
      <c r="B17" s="151" t="s">
        <v>16</v>
      </c>
      <c r="C17" s="394">
        <v>4677</v>
      </c>
      <c r="D17" s="134">
        <v>181.83333333333334</v>
      </c>
      <c r="E17" s="41">
        <v>2369</v>
      </c>
      <c r="F17" s="331">
        <f t="shared" si="1"/>
        <v>7.675531166455607E-2</v>
      </c>
      <c r="G17" s="376">
        <f>Muut[[#This Row],[Keskim. työttömyysaste 2025, %]]/$F$12</f>
        <v>0.6439929082754875</v>
      </c>
      <c r="H17" s="166">
        <v>0</v>
      </c>
      <c r="I17" s="382">
        <v>182</v>
      </c>
      <c r="J17" s="388">
        <v>178</v>
      </c>
      <c r="K17" s="269">
        <v>212.45</v>
      </c>
      <c r="L17" s="170">
        <f t="shared" si="2"/>
        <v>22.014591668627915</v>
      </c>
      <c r="M17" s="376">
        <v>0.8443804674077815</v>
      </c>
      <c r="N17" s="166">
        <v>0</v>
      </c>
      <c r="O17" s="396">
        <v>0</v>
      </c>
      <c r="P17" s="269">
        <v>1492</v>
      </c>
      <c r="Q17" s="15">
        <v>200</v>
      </c>
      <c r="R17" s="158">
        <v>0.13404825737265416</v>
      </c>
      <c r="S17" s="400">
        <v>0.9017105959435634</v>
      </c>
      <c r="T17" s="483">
        <v>212.58333333333334</v>
      </c>
      <c r="U17" s="197">
        <v>238516.70314643279</v>
      </c>
      <c r="V17" s="159">
        <v>0</v>
      </c>
      <c r="W17" s="159">
        <v>0</v>
      </c>
      <c r="X17" s="159">
        <v>382087.67999999999</v>
      </c>
      <c r="Y17" s="159">
        <v>187466.97866476222</v>
      </c>
      <c r="Z17" s="159">
        <v>0</v>
      </c>
      <c r="AA17" s="155">
        <v>0</v>
      </c>
      <c r="AB17" s="159">
        <v>137062.26485991149</v>
      </c>
      <c r="AC17" s="159">
        <v>174022.8425</v>
      </c>
      <c r="AD17" s="174">
        <f>SUM(Muut[[#This Row],[Työttömyysaste]:[Työttömät ja palveluissa olevat ]])</f>
        <v>1119156.4691711066</v>
      </c>
      <c r="AF17" s="62"/>
    </row>
    <row r="18" spans="1:32" s="45" customFormat="1" x14ac:dyDescent="0.25">
      <c r="A18" s="90">
        <v>19</v>
      </c>
      <c r="B18" s="151" t="s">
        <v>17</v>
      </c>
      <c r="C18" s="394">
        <v>3937</v>
      </c>
      <c r="D18" s="134">
        <v>144.5</v>
      </c>
      <c r="E18" s="41">
        <v>1921</v>
      </c>
      <c r="F18" s="331">
        <f t="shared" si="1"/>
        <v>7.5221238938053103E-2</v>
      </c>
      <c r="G18" s="376">
        <f>Muut[[#This Row],[Keskim. työttömyysaste 2025, %]]/$F$12</f>
        <v>0.63112172144526124</v>
      </c>
      <c r="H18" s="166">
        <v>0</v>
      </c>
      <c r="I18" s="382">
        <v>16</v>
      </c>
      <c r="J18" s="388">
        <v>126</v>
      </c>
      <c r="K18" s="269">
        <v>95.01</v>
      </c>
      <c r="L18" s="170">
        <f t="shared" si="2"/>
        <v>41.437743395432058</v>
      </c>
      <c r="M18" s="376">
        <v>0.44859323118924083</v>
      </c>
      <c r="N18" s="166">
        <v>0</v>
      </c>
      <c r="O18" s="396">
        <v>0</v>
      </c>
      <c r="P18" s="269">
        <v>1289</v>
      </c>
      <c r="Q18" s="15">
        <v>175</v>
      </c>
      <c r="R18" s="158">
        <v>0.13576415826221877</v>
      </c>
      <c r="S18" s="400">
        <v>0.91325305120583544</v>
      </c>
      <c r="T18" s="483">
        <v>184.91666666666666</v>
      </c>
      <c r="U18" s="197">
        <v>196765.46915036216</v>
      </c>
      <c r="V18" s="159">
        <v>0</v>
      </c>
      <c r="W18" s="159">
        <v>0</v>
      </c>
      <c r="X18" s="159">
        <v>270466.56</v>
      </c>
      <c r="Y18" s="159">
        <v>83837.315335086198</v>
      </c>
      <c r="Z18" s="159">
        <v>0</v>
      </c>
      <c r="AA18" s="155">
        <v>0</v>
      </c>
      <c r="AB18" s="159">
        <v>116853.01103441467</v>
      </c>
      <c r="AC18" s="159">
        <v>151374.63250000001</v>
      </c>
      <c r="AD18" s="174">
        <f>SUM(Muut[[#This Row],[Työttömyysaste]:[Työttömät ja palveluissa olevat ]])</f>
        <v>819296.98801986291</v>
      </c>
      <c r="AF18" s="62"/>
    </row>
    <row r="19" spans="1:32" s="45" customFormat="1" x14ac:dyDescent="0.25">
      <c r="A19" s="90">
        <v>20</v>
      </c>
      <c r="B19" s="151" t="s">
        <v>18</v>
      </c>
      <c r="C19" s="394">
        <v>16429</v>
      </c>
      <c r="D19" s="134">
        <v>843.33333333333337</v>
      </c>
      <c r="E19" s="41">
        <v>7683</v>
      </c>
      <c r="F19" s="331">
        <f t="shared" si="1"/>
        <v>0.10976615037528743</v>
      </c>
      <c r="G19" s="376">
        <f>Muut[[#This Row],[Keskim. työttömyysaste 2025, %]]/$F$12</f>
        <v>0.92096065897454127</v>
      </c>
      <c r="H19" s="166">
        <v>0</v>
      </c>
      <c r="I19" s="382">
        <v>25</v>
      </c>
      <c r="J19" s="388">
        <v>530</v>
      </c>
      <c r="K19" s="269">
        <v>293.29000000000002</v>
      </c>
      <c r="L19" s="170">
        <f t="shared" si="2"/>
        <v>56.016229670292198</v>
      </c>
      <c r="M19" s="376">
        <v>0.33184474057535274</v>
      </c>
      <c r="N19" s="166">
        <v>0</v>
      </c>
      <c r="O19" s="396">
        <v>0</v>
      </c>
      <c r="P19" s="269">
        <v>5226</v>
      </c>
      <c r="Q19" s="15">
        <v>615</v>
      </c>
      <c r="R19" s="158">
        <v>0.11768082663605052</v>
      </c>
      <c r="S19" s="400">
        <v>0.79161080044574716</v>
      </c>
      <c r="T19" s="483">
        <v>1112.75</v>
      </c>
      <c r="U19" s="197">
        <v>1198181.3385437219</v>
      </c>
      <c r="V19" s="159">
        <v>0</v>
      </c>
      <c r="W19" s="159">
        <v>0</v>
      </c>
      <c r="X19" s="159">
        <v>1137676.8</v>
      </c>
      <c r="Y19" s="159">
        <v>258800.61272105496</v>
      </c>
      <c r="Z19" s="159">
        <v>0</v>
      </c>
      <c r="AA19" s="155">
        <v>0</v>
      </c>
      <c r="AB19" s="159">
        <v>422674.64981700334</v>
      </c>
      <c r="AC19" s="159">
        <v>910908.27749999997</v>
      </c>
      <c r="AD19" s="174">
        <f>SUM(Muut[[#This Row],[Työttömyysaste]:[Työttömät ja palveluissa olevat ]])</f>
        <v>3928241.6785817803</v>
      </c>
      <c r="AF19" s="62"/>
    </row>
    <row r="20" spans="1:32" s="45" customFormat="1" x14ac:dyDescent="0.25">
      <c r="A20" s="90">
        <v>46</v>
      </c>
      <c r="B20" s="151" t="s">
        <v>19</v>
      </c>
      <c r="C20" s="394">
        <v>1273</v>
      </c>
      <c r="D20" s="134">
        <v>59.833333333333336</v>
      </c>
      <c r="E20" s="41">
        <v>494</v>
      </c>
      <c r="F20" s="331">
        <f t="shared" si="1"/>
        <v>0.12112010796221323</v>
      </c>
      <c r="G20" s="376">
        <f>Muut[[#This Row],[Keskim. työttömyysaste 2025, %]]/$F$12</f>
        <v>1.0162227067504133</v>
      </c>
      <c r="H20" s="166">
        <v>0</v>
      </c>
      <c r="I20" s="382">
        <v>0</v>
      </c>
      <c r="J20" s="388">
        <v>47</v>
      </c>
      <c r="K20" s="269">
        <v>305.58</v>
      </c>
      <c r="L20" s="170">
        <f t="shared" si="2"/>
        <v>4.1658485502977944</v>
      </c>
      <c r="M20" s="376">
        <v>4.462162024977764</v>
      </c>
      <c r="N20" s="166">
        <v>1</v>
      </c>
      <c r="O20" s="396">
        <v>0</v>
      </c>
      <c r="P20" s="269">
        <v>293</v>
      </c>
      <c r="Q20" s="15">
        <v>39</v>
      </c>
      <c r="R20" s="158">
        <v>0.13310580204778158</v>
      </c>
      <c r="S20" s="400">
        <v>0.89537092417686126</v>
      </c>
      <c r="T20" s="483">
        <v>74.416666666666671</v>
      </c>
      <c r="U20" s="197">
        <v>102444.26273585053</v>
      </c>
      <c r="V20" s="159">
        <v>0</v>
      </c>
      <c r="W20" s="159">
        <v>0</v>
      </c>
      <c r="X20" s="159">
        <v>100888.31999999999</v>
      </c>
      <c r="Y20" s="159">
        <v>269645.37227760907</v>
      </c>
      <c r="Z20" s="159">
        <v>588902.53</v>
      </c>
      <c r="AA20" s="155">
        <v>0</v>
      </c>
      <c r="AB20" s="159">
        <v>37043.733560507193</v>
      </c>
      <c r="AC20" s="159">
        <v>60918.227500000008</v>
      </c>
      <c r="AD20" s="174">
        <f>SUM(Muut[[#This Row],[Työttömyysaste]:[Työttömät ja palveluissa olevat ]])</f>
        <v>1159842.4460739668</v>
      </c>
      <c r="AF20" s="62"/>
    </row>
    <row r="21" spans="1:32" s="45" customFormat="1" x14ac:dyDescent="0.25">
      <c r="A21" s="90">
        <v>47</v>
      </c>
      <c r="B21" s="151" t="s">
        <v>20</v>
      </c>
      <c r="C21" s="394">
        <v>1769</v>
      </c>
      <c r="D21" s="134">
        <v>85.833333333333329</v>
      </c>
      <c r="E21" s="41">
        <v>860</v>
      </c>
      <c r="F21" s="331">
        <f t="shared" si="1"/>
        <v>9.9806201550387594E-2</v>
      </c>
      <c r="G21" s="376">
        <f>Muut[[#This Row],[Keskim. työttömyysaste 2025, %]]/$F$12</f>
        <v>0.83739463245569934</v>
      </c>
      <c r="H21" s="166">
        <v>0</v>
      </c>
      <c r="I21" s="382">
        <v>14</v>
      </c>
      <c r="J21" s="388">
        <v>70</v>
      </c>
      <c r="K21" s="269">
        <v>7954.46</v>
      </c>
      <c r="L21" s="170">
        <f t="shared" si="2"/>
        <v>0.2223909605428904</v>
      </c>
      <c r="M21" s="376">
        <v>20</v>
      </c>
      <c r="N21" s="166">
        <v>0</v>
      </c>
      <c r="O21" s="396">
        <v>0</v>
      </c>
      <c r="P21" s="269">
        <v>538</v>
      </c>
      <c r="Q21" s="15">
        <v>68</v>
      </c>
      <c r="R21" s="158">
        <v>0.12639405204460966</v>
      </c>
      <c r="S21" s="400">
        <v>0.85022258570678588</v>
      </c>
      <c r="T21" s="483">
        <v>98.5</v>
      </c>
      <c r="U21" s="197">
        <v>117308.19399023111</v>
      </c>
      <c r="V21" s="159">
        <v>0</v>
      </c>
      <c r="W21" s="159">
        <v>0</v>
      </c>
      <c r="X21" s="159">
        <v>150259.19999999998</v>
      </c>
      <c r="Y21" s="159">
        <v>1679488.5999999999</v>
      </c>
      <c r="Z21" s="159">
        <v>0</v>
      </c>
      <c r="AA21" s="155">
        <v>0</v>
      </c>
      <c r="AB21" s="159">
        <v>48881.422008747388</v>
      </c>
      <c r="AC21" s="159">
        <v>80633.085000000006</v>
      </c>
      <c r="AD21" s="174">
        <f>SUM(Muut[[#This Row],[Työttömyysaste]:[Työttömät ja palveluissa olevat ]])</f>
        <v>2076570.5009989783</v>
      </c>
      <c r="AF21" s="62"/>
    </row>
    <row r="22" spans="1:32" s="45" customFormat="1" x14ac:dyDescent="0.25">
      <c r="A22" s="90">
        <v>49</v>
      </c>
      <c r="B22" s="151" t="s">
        <v>21</v>
      </c>
      <c r="C22" s="394">
        <v>325716</v>
      </c>
      <c r="D22" s="134">
        <v>18191.916666666668</v>
      </c>
      <c r="E22" s="41">
        <v>164710</v>
      </c>
      <c r="F22" s="331">
        <f t="shared" si="1"/>
        <v>0.11044816141501225</v>
      </c>
      <c r="G22" s="376">
        <f>Muut[[#This Row],[Keskim. työttömyysaste 2025, %]]/$F$12</f>
        <v>0.9266828723748054</v>
      </c>
      <c r="H22" s="166">
        <v>1</v>
      </c>
      <c r="I22" s="382">
        <v>20146</v>
      </c>
      <c r="J22" s="388">
        <v>84225</v>
      </c>
      <c r="K22" s="269">
        <v>312.88</v>
      </c>
      <c r="L22" s="170">
        <f t="shared" si="2"/>
        <v>1041.0253132191256</v>
      </c>
      <c r="M22" s="376">
        <v>1.7856137566402051E-2</v>
      </c>
      <c r="N22" s="166">
        <v>3</v>
      </c>
      <c r="O22" s="396">
        <v>634</v>
      </c>
      <c r="P22" s="269">
        <v>122138</v>
      </c>
      <c r="Q22" s="15">
        <v>22585</v>
      </c>
      <c r="R22" s="158">
        <v>0.18491378604529302</v>
      </c>
      <c r="S22" s="400">
        <v>1.2438708527895896</v>
      </c>
      <c r="T22" s="483">
        <v>24031.333333333336</v>
      </c>
      <c r="U22" s="197">
        <v>23902348.371523239</v>
      </c>
      <c r="V22" s="159">
        <v>7662892.3307999996</v>
      </c>
      <c r="W22" s="159">
        <v>6296908.3001999995</v>
      </c>
      <c r="X22" s="159">
        <v>180794016</v>
      </c>
      <c r="Y22" s="159">
        <v>276086.93002885766</v>
      </c>
      <c r="Z22" s="159">
        <v>0</v>
      </c>
      <c r="AA22" s="155">
        <v>214545.59999999998</v>
      </c>
      <c r="AB22" s="159">
        <v>13167330.757334456</v>
      </c>
      <c r="AC22" s="159">
        <v>19672289.780000001</v>
      </c>
      <c r="AD22" s="174">
        <f>SUM(Muut[[#This Row],[Työttömyysaste]:[Työttömät ja palveluissa olevat ]])</f>
        <v>251986418.06988654</v>
      </c>
      <c r="AF22" s="62"/>
    </row>
    <row r="23" spans="1:32" s="45" customFormat="1" x14ac:dyDescent="0.25">
      <c r="A23" s="90">
        <v>50</v>
      </c>
      <c r="B23" s="151" t="s">
        <v>22</v>
      </c>
      <c r="C23" s="394">
        <v>11005</v>
      </c>
      <c r="D23" s="134">
        <v>368.5</v>
      </c>
      <c r="E23" s="41">
        <v>5069</v>
      </c>
      <c r="F23" s="331">
        <f t="shared" si="1"/>
        <v>7.2696784375616497E-2</v>
      </c>
      <c r="G23" s="376">
        <f>Muut[[#This Row],[Keskim. työttömyysaste 2025, %]]/$F$12</f>
        <v>0.60994102658237259</v>
      </c>
      <c r="H23" s="166">
        <v>0</v>
      </c>
      <c r="I23" s="382">
        <v>18</v>
      </c>
      <c r="J23" s="388">
        <v>554</v>
      </c>
      <c r="K23" s="269">
        <v>578.91</v>
      </c>
      <c r="L23" s="170">
        <f t="shared" si="2"/>
        <v>19.009863363908035</v>
      </c>
      <c r="M23" s="376">
        <v>0.97784454559730405</v>
      </c>
      <c r="N23" s="166">
        <v>0</v>
      </c>
      <c r="O23" s="396">
        <v>0</v>
      </c>
      <c r="P23" s="269">
        <v>3131</v>
      </c>
      <c r="Q23" s="15">
        <v>491</v>
      </c>
      <c r="R23" s="158">
        <v>0.15681890769722134</v>
      </c>
      <c r="S23" s="400">
        <v>1.0548833195330056</v>
      </c>
      <c r="T23" s="483">
        <v>468.41666666666669</v>
      </c>
      <c r="U23" s="197">
        <v>531555.0349951142</v>
      </c>
      <c r="V23" s="159">
        <v>0</v>
      </c>
      <c r="W23" s="159">
        <v>0</v>
      </c>
      <c r="X23" s="159">
        <v>1189194.24</v>
      </c>
      <c r="Y23" s="159">
        <v>510833.17777744174</v>
      </c>
      <c r="Z23" s="159">
        <v>0</v>
      </c>
      <c r="AA23" s="155">
        <v>0</v>
      </c>
      <c r="AB23" s="159">
        <v>377292.20527247363</v>
      </c>
      <c r="AC23" s="159">
        <v>383450.5675</v>
      </c>
      <c r="AD23" s="174">
        <f>SUM(Muut[[#This Row],[Työttömyysaste]:[Työttömät ja palveluissa olevat ]])</f>
        <v>2992325.2255450292</v>
      </c>
      <c r="AF23" s="62"/>
    </row>
    <row r="24" spans="1:32" s="45" customFormat="1" x14ac:dyDescent="0.25">
      <c r="A24" s="90">
        <v>51</v>
      </c>
      <c r="B24" s="151" t="s">
        <v>23</v>
      </c>
      <c r="C24" s="394">
        <v>8920</v>
      </c>
      <c r="D24" s="134">
        <v>293</v>
      </c>
      <c r="E24" s="41">
        <v>4137</v>
      </c>
      <c r="F24" s="331">
        <f t="shared" si="1"/>
        <v>7.0824268793811943E-2</v>
      </c>
      <c r="G24" s="376">
        <f>Muut[[#This Row],[Keskim. työttömyysaste 2025, %]]/$F$12</f>
        <v>0.59423023433665068</v>
      </c>
      <c r="H24" s="166">
        <v>0</v>
      </c>
      <c r="I24" s="382">
        <v>33</v>
      </c>
      <c r="J24" s="388">
        <v>308</v>
      </c>
      <c r="K24" s="269">
        <v>515.03</v>
      </c>
      <c r="L24" s="170">
        <f t="shared" si="2"/>
        <v>17.319379453624062</v>
      </c>
      <c r="M24" s="376">
        <v>1.0732885235710814</v>
      </c>
      <c r="N24" s="166">
        <v>0</v>
      </c>
      <c r="O24" s="396">
        <v>0</v>
      </c>
      <c r="P24" s="269">
        <v>2722</v>
      </c>
      <c r="Q24" s="15">
        <v>352</v>
      </c>
      <c r="R24" s="158">
        <v>0.12931667891256429</v>
      </c>
      <c r="S24" s="400">
        <v>0.86988239827337321</v>
      </c>
      <c r="T24" s="483">
        <v>367.75</v>
      </c>
      <c r="U24" s="197">
        <v>419749.26293350471</v>
      </c>
      <c r="V24" s="159">
        <v>0</v>
      </c>
      <c r="W24" s="159">
        <v>0</v>
      </c>
      <c r="X24" s="159">
        <v>661140.47999999998</v>
      </c>
      <c r="Y24" s="159">
        <v>454465.13542815956</v>
      </c>
      <c r="Z24" s="159">
        <v>0</v>
      </c>
      <c r="AA24" s="155">
        <v>0</v>
      </c>
      <c r="AB24" s="159">
        <v>252178.90725945091</v>
      </c>
      <c r="AC24" s="159">
        <v>301043.82750000001</v>
      </c>
      <c r="AD24" s="174">
        <f>SUM(Muut[[#This Row],[Työttömyysaste]:[Työttömät ja palveluissa olevat ]])</f>
        <v>2088577.6131211151</v>
      </c>
      <c r="AF24" s="62"/>
    </row>
    <row r="25" spans="1:32" s="45" customFormat="1" x14ac:dyDescent="0.25">
      <c r="A25" s="90">
        <v>52</v>
      </c>
      <c r="B25" s="151" t="s">
        <v>24</v>
      </c>
      <c r="C25" s="394">
        <v>2267</v>
      </c>
      <c r="D25" s="134">
        <v>54.166666666666664</v>
      </c>
      <c r="E25" s="41">
        <v>981</v>
      </c>
      <c r="F25" s="331">
        <f t="shared" si="1"/>
        <v>5.5215766224940538E-2</v>
      </c>
      <c r="G25" s="376">
        <f>Muut[[#This Row],[Keskim. työttömyysaste 2025, %]]/$F$12</f>
        <v>0.46327167596244762</v>
      </c>
      <c r="H25" s="166">
        <v>0</v>
      </c>
      <c r="I25" s="382">
        <v>47</v>
      </c>
      <c r="J25" s="388">
        <v>119</v>
      </c>
      <c r="K25" s="269">
        <v>354.27</v>
      </c>
      <c r="L25" s="170">
        <f t="shared" si="2"/>
        <v>6.3990741524825703</v>
      </c>
      <c r="M25" s="376">
        <v>2.9049032344367918</v>
      </c>
      <c r="N25" s="166">
        <v>0</v>
      </c>
      <c r="O25" s="396">
        <v>0</v>
      </c>
      <c r="P25" s="269">
        <v>653</v>
      </c>
      <c r="Q25" s="15">
        <v>87</v>
      </c>
      <c r="R25" s="158">
        <v>0.1332312404287902</v>
      </c>
      <c r="S25" s="400">
        <v>0.8962147181918706</v>
      </c>
      <c r="T25" s="483">
        <v>77.083333333333329</v>
      </c>
      <c r="U25" s="197">
        <v>83168.25927212993</v>
      </c>
      <c r="V25" s="159">
        <v>0</v>
      </c>
      <c r="W25" s="159">
        <v>0</v>
      </c>
      <c r="X25" s="159">
        <v>255440.63999999998</v>
      </c>
      <c r="Y25" s="159">
        <v>312609.6800732658</v>
      </c>
      <c r="Z25" s="159">
        <v>0</v>
      </c>
      <c r="AA25" s="155">
        <v>0</v>
      </c>
      <c r="AB25" s="159">
        <v>66030.859899581556</v>
      </c>
      <c r="AC25" s="159">
        <v>63101.1875</v>
      </c>
      <c r="AD25" s="174">
        <f>SUM(Muut[[#This Row],[Työttömyysaste]:[Työttömät ja palveluissa olevat ]])</f>
        <v>780350.62674497731</v>
      </c>
      <c r="AF25" s="62"/>
    </row>
    <row r="26" spans="1:32" s="45" customFormat="1" x14ac:dyDescent="0.25">
      <c r="A26" s="90">
        <v>61</v>
      </c>
      <c r="B26" s="151" t="s">
        <v>25</v>
      </c>
      <c r="C26" s="394">
        <v>16307</v>
      </c>
      <c r="D26" s="134">
        <v>976.83333333333337</v>
      </c>
      <c r="E26" s="41">
        <v>6909</v>
      </c>
      <c r="F26" s="331">
        <f t="shared" si="1"/>
        <v>0.14138563226709125</v>
      </c>
      <c r="G26" s="376">
        <f>Muut[[#This Row],[Keskim. työttömyysaste 2025, %]]/$F$12</f>
        <v>1.1862546387665602</v>
      </c>
      <c r="H26" s="166">
        <v>0</v>
      </c>
      <c r="I26" s="382">
        <v>44</v>
      </c>
      <c r="J26" s="388">
        <v>1668</v>
      </c>
      <c r="K26" s="269">
        <v>248.87</v>
      </c>
      <c r="L26" s="170">
        <f t="shared" si="2"/>
        <v>65.524169244987348</v>
      </c>
      <c r="M26" s="376">
        <v>0.28369213096691859</v>
      </c>
      <c r="N26" s="166">
        <v>0</v>
      </c>
      <c r="O26" s="396">
        <v>0</v>
      </c>
      <c r="P26" s="269">
        <v>4415</v>
      </c>
      <c r="Q26" s="15">
        <v>969</v>
      </c>
      <c r="R26" s="158">
        <v>0.21947904869762175</v>
      </c>
      <c r="S26" s="400">
        <v>1.4763831151350111</v>
      </c>
      <c r="T26" s="483">
        <v>1309.5</v>
      </c>
      <c r="U26" s="197">
        <v>1531871.5054898672</v>
      </c>
      <c r="V26" s="159">
        <v>0</v>
      </c>
      <c r="W26" s="159">
        <v>0</v>
      </c>
      <c r="X26" s="159">
        <v>3580462.08</v>
      </c>
      <c r="Y26" s="159">
        <v>219604.17500729288</v>
      </c>
      <c r="Z26" s="159">
        <v>0</v>
      </c>
      <c r="AA26" s="155">
        <v>0</v>
      </c>
      <c r="AB26" s="159">
        <v>782449.83240146528</v>
      </c>
      <c r="AC26" s="159">
        <v>1071969.7949999999</v>
      </c>
      <c r="AD26" s="174">
        <f>SUM(Muut[[#This Row],[Työttömyysaste]:[Työttömät ja palveluissa olevat ]])</f>
        <v>7186357.3878986258</v>
      </c>
      <c r="AF26" s="62"/>
    </row>
    <row r="27" spans="1:32" s="45" customFormat="1" x14ac:dyDescent="0.25">
      <c r="A27" s="90">
        <v>69</v>
      </c>
      <c r="B27" s="151" t="s">
        <v>26</v>
      </c>
      <c r="C27" s="394">
        <v>6441</v>
      </c>
      <c r="D27" s="134">
        <v>297.75</v>
      </c>
      <c r="E27" s="41">
        <v>2787</v>
      </c>
      <c r="F27" s="331">
        <f t="shared" si="1"/>
        <v>0.10683530678148546</v>
      </c>
      <c r="G27" s="376">
        <f>Muut[[#This Row],[Keskim. työttömyysaste 2025, %]]/$F$12</f>
        <v>0.89637027625390553</v>
      </c>
      <c r="H27" s="166">
        <v>0</v>
      </c>
      <c r="I27" s="382">
        <v>0</v>
      </c>
      <c r="J27" s="388">
        <v>138</v>
      </c>
      <c r="K27" s="269">
        <v>767.08</v>
      </c>
      <c r="L27" s="170">
        <f t="shared" si="2"/>
        <v>8.3967773895812687</v>
      </c>
      <c r="M27" s="376">
        <v>2.2137887359038908</v>
      </c>
      <c r="N27" s="166">
        <v>0</v>
      </c>
      <c r="O27" s="396">
        <v>0</v>
      </c>
      <c r="P27" s="269">
        <v>1647</v>
      </c>
      <c r="Q27" s="15">
        <v>229</v>
      </c>
      <c r="R27" s="158">
        <v>0.13904068002428657</v>
      </c>
      <c r="S27" s="400">
        <v>0.93529343016042921</v>
      </c>
      <c r="T27" s="483">
        <v>365.91666666666669</v>
      </c>
      <c r="U27" s="197">
        <v>457205.1239791378</v>
      </c>
      <c r="V27" s="159">
        <v>0</v>
      </c>
      <c r="W27" s="159">
        <v>0</v>
      </c>
      <c r="X27" s="159">
        <v>296225.27999999997</v>
      </c>
      <c r="Y27" s="159">
        <v>676875.35888051684</v>
      </c>
      <c r="Z27" s="159">
        <v>0</v>
      </c>
      <c r="AA27" s="155">
        <v>0</v>
      </c>
      <c r="AB27" s="159">
        <v>195787.31196905804</v>
      </c>
      <c r="AC27" s="159">
        <v>299543.04250000004</v>
      </c>
      <c r="AD27" s="174">
        <f>SUM(Muut[[#This Row],[Työttömyysaste]:[Työttömät ja palveluissa olevat ]])</f>
        <v>1925636.1173287127</v>
      </c>
      <c r="AF27" s="62"/>
    </row>
    <row r="28" spans="1:32" s="45" customFormat="1" x14ac:dyDescent="0.25">
      <c r="A28" s="90">
        <v>71</v>
      </c>
      <c r="B28" s="151" t="s">
        <v>27</v>
      </c>
      <c r="C28" s="394">
        <v>6298</v>
      </c>
      <c r="D28" s="134">
        <v>253.16666666666666</v>
      </c>
      <c r="E28" s="41">
        <v>2710</v>
      </c>
      <c r="F28" s="331">
        <f t="shared" si="1"/>
        <v>9.3419434194341941E-2</v>
      </c>
      <c r="G28" s="376">
        <f>Muut[[#This Row],[Keskim. työttömyysaste 2025, %]]/$F$12</f>
        <v>0.78380833601703737</v>
      </c>
      <c r="H28" s="166">
        <v>0</v>
      </c>
      <c r="I28" s="382">
        <v>0</v>
      </c>
      <c r="J28" s="388">
        <v>239</v>
      </c>
      <c r="K28" s="269">
        <v>1050.69</v>
      </c>
      <c r="L28" s="170">
        <f t="shared" si="2"/>
        <v>5.9941562211499111</v>
      </c>
      <c r="M28" s="376">
        <v>3.1011355922554618</v>
      </c>
      <c r="N28" s="166">
        <v>0</v>
      </c>
      <c r="O28" s="396">
        <v>0</v>
      </c>
      <c r="P28" s="269">
        <v>1774</v>
      </c>
      <c r="Q28" s="15">
        <v>238</v>
      </c>
      <c r="R28" s="158">
        <v>0.13416009019165728</v>
      </c>
      <c r="S28" s="400">
        <v>0.90246286859406877</v>
      </c>
      <c r="T28" s="483">
        <v>309.25</v>
      </c>
      <c r="U28" s="197">
        <v>390915.4878496335</v>
      </c>
      <c r="V28" s="159">
        <v>0</v>
      </c>
      <c r="W28" s="159">
        <v>0</v>
      </c>
      <c r="X28" s="159">
        <v>513027.83999999997</v>
      </c>
      <c r="Y28" s="159">
        <v>927134.28954238188</v>
      </c>
      <c r="Z28" s="159">
        <v>0</v>
      </c>
      <c r="AA28" s="155">
        <v>0</v>
      </c>
      <c r="AB28" s="159">
        <v>184720.61225817696</v>
      </c>
      <c r="AC28" s="159">
        <v>253155.14250000002</v>
      </c>
      <c r="AD28" s="174">
        <f>SUM(Muut[[#This Row],[Työttömyysaste]:[Työttömät ja palveluissa olevat ]])</f>
        <v>2268953.3721501925</v>
      </c>
      <c r="AF28" s="62"/>
    </row>
    <row r="29" spans="1:32" s="45" customFormat="1" x14ac:dyDescent="0.25">
      <c r="A29" s="90">
        <v>72</v>
      </c>
      <c r="B29" s="151" t="s">
        <v>28</v>
      </c>
      <c r="C29" s="394">
        <v>912</v>
      </c>
      <c r="D29" s="134">
        <v>38.5</v>
      </c>
      <c r="E29" s="41">
        <v>361</v>
      </c>
      <c r="F29" s="331">
        <f t="shared" si="1"/>
        <v>0.10664819944598337</v>
      </c>
      <c r="G29" s="376">
        <f>Muut[[#This Row],[Keskim. työttömyysaste 2025, %]]/$F$12</f>
        <v>0.89480040708737441</v>
      </c>
      <c r="H29" s="166">
        <v>0</v>
      </c>
      <c r="I29" s="382">
        <v>0</v>
      </c>
      <c r="J29" s="388">
        <v>15</v>
      </c>
      <c r="K29" s="269">
        <v>205.61</v>
      </c>
      <c r="L29" s="170">
        <f t="shared" si="2"/>
        <v>4.4355819269490784</v>
      </c>
      <c r="M29" s="376">
        <v>4.1908122787697737</v>
      </c>
      <c r="N29" s="166">
        <v>2</v>
      </c>
      <c r="O29" s="396">
        <v>0</v>
      </c>
      <c r="P29" s="269">
        <v>210</v>
      </c>
      <c r="Q29" s="15">
        <v>18</v>
      </c>
      <c r="R29" s="158">
        <v>8.5714285714285715E-2</v>
      </c>
      <c r="S29" s="400">
        <v>0.57657951820619846</v>
      </c>
      <c r="T29" s="483">
        <v>47.166666666666664</v>
      </c>
      <c r="U29" s="197">
        <v>64623.63074437125</v>
      </c>
      <c r="V29" s="159">
        <v>0</v>
      </c>
      <c r="W29" s="159">
        <v>0</v>
      </c>
      <c r="X29" s="159">
        <v>32198.399999999998</v>
      </c>
      <c r="Y29" s="159">
        <v>181431.32729235943</v>
      </c>
      <c r="Z29" s="159">
        <v>1265697.0212475304</v>
      </c>
      <c r="AA29" s="155">
        <v>0</v>
      </c>
      <c r="AB29" s="159">
        <v>17089.816919631725</v>
      </c>
      <c r="AC29" s="159">
        <v>38611.104999999996</v>
      </c>
      <c r="AD29" s="174">
        <f>SUM(Muut[[#This Row],[Työttömyysaste]:[Työttömät ja palveluissa olevat ]])</f>
        <v>1599651.3012038928</v>
      </c>
      <c r="AF29" s="62"/>
    </row>
    <row r="30" spans="1:32" s="45" customFormat="1" x14ac:dyDescent="0.25">
      <c r="A30" s="90">
        <v>74</v>
      </c>
      <c r="B30" s="151" t="s">
        <v>29</v>
      </c>
      <c r="C30" s="394">
        <v>975</v>
      </c>
      <c r="D30" s="134">
        <v>38</v>
      </c>
      <c r="E30" s="41">
        <v>410</v>
      </c>
      <c r="F30" s="331">
        <f t="shared" si="1"/>
        <v>9.2682926829268292E-2</v>
      </c>
      <c r="G30" s="376">
        <f>Muut[[#This Row],[Keskim. työttömyysaste 2025, %]]/$F$12</f>
        <v>0.7776288871982644</v>
      </c>
      <c r="H30" s="166">
        <v>0</v>
      </c>
      <c r="I30" s="382">
        <v>0</v>
      </c>
      <c r="J30" s="388">
        <v>44</v>
      </c>
      <c r="K30" s="269">
        <v>412.99</v>
      </c>
      <c r="L30" s="170">
        <f t="shared" si="2"/>
        <v>2.360831981403908</v>
      </c>
      <c r="M30" s="376">
        <v>7.873788287082343</v>
      </c>
      <c r="N30" s="166">
        <v>0</v>
      </c>
      <c r="O30" s="396">
        <v>0</v>
      </c>
      <c r="P30" s="269">
        <v>234</v>
      </c>
      <c r="Q30" s="15">
        <v>38</v>
      </c>
      <c r="R30" s="158">
        <v>0.1623931623931624</v>
      </c>
      <c r="S30" s="400">
        <v>1.0923799988806895</v>
      </c>
      <c r="T30" s="483">
        <v>47.727272727272727</v>
      </c>
      <c r="U30" s="197">
        <v>60040.920787799791</v>
      </c>
      <c r="V30" s="159">
        <v>0</v>
      </c>
      <c r="W30" s="159">
        <v>0</v>
      </c>
      <c r="X30" s="159">
        <v>94448.639999999999</v>
      </c>
      <c r="Y30" s="159">
        <v>364424.51173810381</v>
      </c>
      <c r="Z30" s="159">
        <v>0</v>
      </c>
      <c r="AA30" s="155">
        <v>0</v>
      </c>
      <c r="AB30" s="159">
        <v>34614.791214531848</v>
      </c>
      <c r="AC30" s="159">
        <v>39070.022727272728</v>
      </c>
      <c r="AD30" s="174">
        <f>SUM(Muut[[#This Row],[Työttömyysaste]:[Työttömät ja palveluissa olevat ]])</f>
        <v>592598.88646770816</v>
      </c>
      <c r="AF30" s="62"/>
    </row>
    <row r="31" spans="1:32" s="45" customFormat="1" x14ac:dyDescent="0.25">
      <c r="A31" s="90">
        <v>75</v>
      </c>
      <c r="B31" s="151" t="s">
        <v>30</v>
      </c>
      <c r="C31" s="394">
        <v>19113</v>
      </c>
      <c r="D31" s="134">
        <v>1123</v>
      </c>
      <c r="E31" s="41">
        <v>8542</v>
      </c>
      <c r="F31" s="331">
        <f t="shared" si="1"/>
        <v>0.13146804027159917</v>
      </c>
      <c r="G31" s="376">
        <f>Muut[[#This Row],[Keskim. työttömyysaste 2025, %]]/$F$12</f>
        <v>1.1030439947895134</v>
      </c>
      <c r="H31" s="166">
        <v>0</v>
      </c>
      <c r="I31" s="382">
        <v>55</v>
      </c>
      <c r="J31" s="388">
        <v>1715</v>
      </c>
      <c r="K31" s="269">
        <v>609.89</v>
      </c>
      <c r="L31" s="170">
        <f t="shared" si="2"/>
        <v>31.338438078997854</v>
      </c>
      <c r="M31" s="376">
        <v>0.59315946621491367</v>
      </c>
      <c r="N31" s="166">
        <v>0</v>
      </c>
      <c r="O31" s="396">
        <v>0</v>
      </c>
      <c r="P31" s="269">
        <v>5439</v>
      </c>
      <c r="Q31" s="15">
        <v>868</v>
      </c>
      <c r="R31" s="158">
        <v>0.15958815958815958</v>
      </c>
      <c r="S31" s="400">
        <v>1.0735114152788081</v>
      </c>
      <c r="T31" s="483">
        <v>1359.75</v>
      </c>
      <c r="U31" s="197">
        <v>1669521.5810963039</v>
      </c>
      <c r="V31" s="159">
        <v>0</v>
      </c>
      <c r="W31" s="159">
        <v>0</v>
      </c>
      <c r="X31" s="159">
        <v>3681350.4</v>
      </c>
      <c r="Y31" s="159">
        <v>538170.08998753515</v>
      </c>
      <c r="Z31" s="159">
        <v>0</v>
      </c>
      <c r="AA31" s="155">
        <v>0</v>
      </c>
      <c r="AB31" s="159">
        <v>666835.76960727538</v>
      </c>
      <c r="AC31" s="159">
        <v>1113104.9475</v>
      </c>
      <c r="AD31" s="174">
        <f>SUM(Muut[[#This Row],[Työttömyysaste]:[Työttömät ja palveluissa olevat ]])</f>
        <v>7668982.7881911146</v>
      </c>
      <c r="AF31" s="62"/>
    </row>
    <row r="32" spans="1:32" s="45" customFormat="1" x14ac:dyDescent="0.25">
      <c r="A32" s="90">
        <v>77</v>
      </c>
      <c r="B32" s="151" t="s">
        <v>31</v>
      </c>
      <c r="C32" s="394">
        <v>4436</v>
      </c>
      <c r="D32" s="134">
        <v>241.5</v>
      </c>
      <c r="E32" s="41">
        <v>1862</v>
      </c>
      <c r="F32" s="331">
        <f t="shared" si="1"/>
        <v>0.12969924812030076</v>
      </c>
      <c r="G32" s="376">
        <f>Muut[[#This Row],[Keskim. työttömyysaste 2025, %]]/$F$12</f>
        <v>1.0882034635357589</v>
      </c>
      <c r="H32" s="166">
        <v>0</v>
      </c>
      <c r="I32" s="382">
        <v>11</v>
      </c>
      <c r="J32" s="388">
        <v>117</v>
      </c>
      <c r="K32" s="269">
        <v>571.69000000000005</v>
      </c>
      <c r="L32" s="170">
        <f t="shared" si="2"/>
        <v>7.7594500516013918</v>
      </c>
      <c r="M32" s="376">
        <v>2.3956196739885147</v>
      </c>
      <c r="N32" s="166">
        <v>0</v>
      </c>
      <c r="O32" s="396">
        <v>0</v>
      </c>
      <c r="P32" s="269">
        <v>1170</v>
      </c>
      <c r="Q32" s="15">
        <v>161</v>
      </c>
      <c r="R32" s="158">
        <v>0.13760683760683762</v>
      </c>
      <c r="S32" s="400">
        <v>0.9256483148410054</v>
      </c>
      <c r="T32" s="483">
        <v>301.75</v>
      </c>
      <c r="U32" s="197">
        <v>382271.55598253192</v>
      </c>
      <c r="V32" s="159">
        <v>0</v>
      </c>
      <c r="W32" s="159">
        <v>0</v>
      </c>
      <c r="X32" s="159">
        <v>251147.51999999999</v>
      </c>
      <c r="Y32" s="159">
        <v>504462.21243990556</v>
      </c>
      <c r="Z32" s="159">
        <v>0</v>
      </c>
      <c r="AA32" s="155">
        <v>0</v>
      </c>
      <c r="AB32" s="159">
        <v>133450.71755062774</v>
      </c>
      <c r="AC32" s="159">
        <v>247015.5675</v>
      </c>
      <c r="AD32" s="174">
        <f>SUM(Muut[[#This Row],[Työttömyysaste]:[Työttömät ja palveluissa olevat ]])</f>
        <v>1518347.5734730652</v>
      </c>
      <c r="AF32" s="62"/>
    </row>
    <row r="33" spans="1:32" s="45" customFormat="1" x14ac:dyDescent="0.25">
      <c r="A33" s="90">
        <v>78</v>
      </c>
      <c r="B33" s="151" t="s">
        <v>32</v>
      </c>
      <c r="C33" s="394">
        <v>7620</v>
      </c>
      <c r="D33" s="134">
        <v>365.41666666666669</v>
      </c>
      <c r="E33" s="41">
        <v>3441</v>
      </c>
      <c r="F33" s="331">
        <f t="shared" si="1"/>
        <v>0.10619490458200136</v>
      </c>
      <c r="G33" s="376">
        <f>Muut[[#This Row],[Keskim. työttömyysaste 2025, %]]/$F$12</f>
        <v>0.89099716961192921</v>
      </c>
      <c r="H33" s="166">
        <v>1</v>
      </c>
      <c r="I33" s="382">
        <v>3141</v>
      </c>
      <c r="J33" s="388">
        <v>518</v>
      </c>
      <c r="K33" s="269">
        <v>117.6</v>
      </c>
      <c r="L33" s="170">
        <f t="shared" si="2"/>
        <v>64.795918367346943</v>
      </c>
      <c r="M33" s="376">
        <v>0.28688058864391403</v>
      </c>
      <c r="N33" s="166">
        <v>0</v>
      </c>
      <c r="O33" s="396">
        <v>0</v>
      </c>
      <c r="P33" s="269">
        <v>2035</v>
      </c>
      <c r="Q33" s="15">
        <v>474</v>
      </c>
      <c r="R33" s="158">
        <v>0.23292383292383292</v>
      </c>
      <c r="S33" s="400">
        <v>1.5668229659362545</v>
      </c>
      <c r="T33" s="483">
        <v>434.75</v>
      </c>
      <c r="U33" s="197">
        <v>537652.46186515328</v>
      </c>
      <c r="V33" s="159">
        <v>179270.40599999999</v>
      </c>
      <c r="W33" s="159">
        <v>981762.58169999998</v>
      </c>
      <c r="X33" s="159">
        <v>1111918.0800000001</v>
      </c>
      <c r="Y33" s="159">
        <v>103770.84815710067</v>
      </c>
      <c r="Z33" s="159">
        <v>0</v>
      </c>
      <c r="AA33" s="155">
        <v>0</v>
      </c>
      <c r="AB33" s="159">
        <v>388023.7075141134</v>
      </c>
      <c r="AC33" s="159">
        <v>355890.69750000001</v>
      </c>
      <c r="AD33" s="174">
        <f>SUM(Muut[[#This Row],[Työttömyysaste]:[Työttömät ja palveluissa olevat ]])</f>
        <v>3658288.7827363675</v>
      </c>
      <c r="AF33" s="62"/>
    </row>
    <row r="34" spans="1:32" s="45" customFormat="1" x14ac:dyDescent="0.25">
      <c r="A34" s="90">
        <v>79</v>
      </c>
      <c r="B34" s="151" t="s">
        <v>33</v>
      </c>
      <c r="C34" s="394">
        <v>6565</v>
      </c>
      <c r="D34" s="134">
        <v>337.25</v>
      </c>
      <c r="E34" s="41">
        <v>2820</v>
      </c>
      <c r="F34" s="331">
        <f t="shared" si="1"/>
        <v>0.11959219858156028</v>
      </c>
      <c r="G34" s="376">
        <f>Muut[[#This Row],[Keskim. työttömyysaste 2025, %]]/$F$12</f>
        <v>1.0034032316640724</v>
      </c>
      <c r="H34" s="166">
        <v>0</v>
      </c>
      <c r="I34" s="382">
        <v>13</v>
      </c>
      <c r="J34" s="388">
        <v>359</v>
      </c>
      <c r="K34" s="269">
        <v>123.48</v>
      </c>
      <c r="L34" s="170">
        <f t="shared" si="2"/>
        <v>53.166504697116942</v>
      </c>
      <c r="M34" s="376">
        <v>0.3496316206763071</v>
      </c>
      <c r="N34" s="166">
        <v>0</v>
      </c>
      <c r="O34" s="396">
        <v>0</v>
      </c>
      <c r="P34" s="269">
        <v>1797</v>
      </c>
      <c r="Q34" s="15">
        <v>334</v>
      </c>
      <c r="R34" s="158">
        <v>0.18586533110740122</v>
      </c>
      <c r="S34" s="400">
        <v>1.2502716690466444</v>
      </c>
      <c r="T34" s="483">
        <v>438.25</v>
      </c>
      <c r="U34" s="197">
        <v>521651.63007511233</v>
      </c>
      <c r="V34" s="159">
        <v>0</v>
      </c>
      <c r="W34" s="159">
        <v>0</v>
      </c>
      <c r="X34" s="159">
        <v>770615.04</v>
      </c>
      <c r="Y34" s="159">
        <v>108959.39056495571</v>
      </c>
      <c r="Z34" s="159">
        <v>0</v>
      </c>
      <c r="AA34" s="155">
        <v>0</v>
      </c>
      <c r="AB34" s="159">
        <v>266761.08898696466</v>
      </c>
      <c r="AC34" s="159">
        <v>358755.83250000002</v>
      </c>
      <c r="AD34" s="174">
        <f>SUM(Muut[[#This Row],[Työttömyysaste]:[Työttömät ja palveluissa olevat ]])</f>
        <v>2026742.9821270329</v>
      </c>
      <c r="AF34" s="62"/>
    </row>
    <row r="35" spans="1:32" s="45" customFormat="1" x14ac:dyDescent="0.25">
      <c r="A35" s="90">
        <v>81</v>
      </c>
      <c r="B35" s="151" t="s">
        <v>34</v>
      </c>
      <c r="C35" s="394">
        <v>2401</v>
      </c>
      <c r="D35" s="134">
        <v>111.33333333333333</v>
      </c>
      <c r="E35" s="41">
        <v>964</v>
      </c>
      <c r="F35" s="331">
        <f t="shared" si="1"/>
        <v>0.11549100968188104</v>
      </c>
      <c r="G35" s="376">
        <f>Muut[[#This Row],[Keskim. työttömyysaste 2025, %]]/$F$12</f>
        <v>0.96899341025087649</v>
      </c>
      <c r="H35" s="166">
        <v>0</v>
      </c>
      <c r="I35" s="382">
        <v>0</v>
      </c>
      <c r="J35" s="388">
        <v>95</v>
      </c>
      <c r="K35" s="269">
        <v>542.97</v>
      </c>
      <c r="L35" s="170">
        <f t="shared" si="2"/>
        <v>4.4219754314234674</v>
      </c>
      <c r="M35" s="376">
        <v>4.2037074812429811</v>
      </c>
      <c r="N35" s="166">
        <v>0</v>
      </c>
      <c r="O35" s="396">
        <v>0</v>
      </c>
      <c r="P35" s="269">
        <v>497</v>
      </c>
      <c r="Q35" s="15">
        <v>98</v>
      </c>
      <c r="R35" s="158">
        <v>0.19718309859154928</v>
      </c>
      <c r="S35" s="400">
        <v>1.3264035864837429</v>
      </c>
      <c r="T35" s="483">
        <v>155.41666666666666</v>
      </c>
      <c r="U35" s="197">
        <v>184239.74616679834</v>
      </c>
      <c r="V35" s="159">
        <v>0</v>
      </c>
      <c r="W35" s="159">
        <v>0</v>
      </c>
      <c r="X35" s="159">
        <v>203923.19999999998</v>
      </c>
      <c r="Y35" s="159">
        <v>479119.53591718496</v>
      </c>
      <c r="Z35" s="159">
        <v>0</v>
      </c>
      <c r="AA35" s="155">
        <v>0</v>
      </c>
      <c r="AB35" s="159">
        <v>103502.58786229267</v>
      </c>
      <c r="AC35" s="159">
        <v>127225.6375</v>
      </c>
      <c r="AD35" s="174">
        <f>SUM(Muut[[#This Row],[Työttömyysaste]:[Työttömät ja palveluissa olevat ]])</f>
        <v>1098010.707446276</v>
      </c>
      <c r="AF35" s="62"/>
    </row>
    <row r="36" spans="1:32" s="45" customFormat="1" x14ac:dyDescent="0.25">
      <c r="A36" s="90">
        <v>82</v>
      </c>
      <c r="B36" s="151" t="s">
        <v>35</v>
      </c>
      <c r="C36" s="394">
        <v>9346</v>
      </c>
      <c r="D36" s="134">
        <v>325.58333333333331</v>
      </c>
      <c r="E36" s="41">
        <v>4492</v>
      </c>
      <c r="F36" s="331">
        <f t="shared" si="1"/>
        <v>7.2480706441080442E-2</v>
      </c>
      <c r="G36" s="376">
        <f>Muut[[#This Row],[Keskim. työttömyysaste 2025, %]]/$F$12</f>
        <v>0.60812808810999464</v>
      </c>
      <c r="H36" s="166">
        <v>0</v>
      </c>
      <c r="I36" s="382">
        <v>37</v>
      </c>
      <c r="J36" s="388">
        <v>243</v>
      </c>
      <c r="K36" s="269">
        <v>357.8</v>
      </c>
      <c r="L36" s="170">
        <f t="shared" si="2"/>
        <v>26.120737842370037</v>
      </c>
      <c r="M36" s="376">
        <v>0.7116449510394407</v>
      </c>
      <c r="N36" s="166">
        <v>0</v>
      </c>
      <c r="O36" s="396">
        <v>0</v>
      </c>
      <c r="P36" s="269">
        <v>2964</v>
      </c>
      <c r="Q36" s="15">
        <v>275</v>
      </c>
      <c r="R36" s="158">
        <v>9.2780026990553308E-2</v>
      </c>
      <c r="S36" s="400">
        <v>0.62410907138266536</v>
      </c>
      <c r="T36" s="483">
        <v>428.91666666666663</v>
      </c>
      <c r="U36" s="197">
        <v>450081.52117778524</v>
      </c>
      <c r="V36" s="159">
        <v>0</v>
      </c>
      <c r="W36" s="159">
        <v>0</v>
      </c>
      <c r="X36" s="159">
        <v>521614.07999999996</v>
      </c>
      <c r="Y36" s="159">
        <v>315724.57032832166</v>
      </c>
      <c r="Z36" s="159">
        <v>0</v>
      </c>
      <c r="AA36" s="155">
        <v>0</v>
      </c>
      <c r="AB36" s="159">
        <v>189570.00988712767</v>
      </c>
      <c r="AC36" s="159">
        <v>351115.47249999997</v>
      </c>
      <c r="AD36" s="174">
        <f>SUM(Muut[[#This Row],[Työttömyysaste]:[Työttömät ja palveluissa olevat ]])</f>
        <v>1828105.6538932344</v>
      </c>
      <c r="AF36" s="62"/>
    </row>
    <row r="37" spans="1:32" s="45" customFormat="1" x14ac:dyDescent="0.25">
      <c r="A37" s="90">
        <v>86</v>
      </c>
      <c r="B37" s="151" t="s">
        <v>36</v>
      </c>
      <c r="C37" s="394">
        <v>7862</v>
      </c>
      <c r="D37" s="134">
        <v>328.25</v>
      </c>
      <c r="E37" s="41">
        <v>3850</v>
      </c>
      <c r="F37" s="331">
        <f t="shared" si="1"/>
        <v>8.5259740259740258E-2</v>
      </c>
      <c r="G37" s="376">
        <f>Muut[[#This Row],[Keskim. työttömyysaste 2025, %]]/$F$12</f>
        <v>0.71534681962652369</v>
      </c>
      <c r="H37" s="166">
        <v>0</v>
      </c>
      <c r="I37" s="382">
        <v>31</v>
      </c>
      <c r="J37" s="388">
        <v>290</v>
      </c>
      <c r="K37" s="269">
        <v>389.52</v>
      </c>
      <c r="L37" s="170">
        <f t="shared" si="2"/>
        <v>20.183815978640379</v>
      </c>
      <c r="M37" s="376">
        <v>0.92097010905267185</v>
      </c>
      <c r="N37" s="166">
        <v>0</v>
      </c>
      <c r="O37" s="396">
        <v>0</v>
      </c>
      <c r="P37" s="269">
        <v>2447</v>
      </c>
      <c r="Q37" s="15">
        <v>306</v>
      </c>
      <c r="R37" s="158">
        <v>0.12505108295872497</v>
      </c>
      <c r="S37" s="400">
        <v>0.84118875357422507</v>
      </c>
      <c r="T37" s="483">
        <v>404.41666666666669</v>
      </c>
      <c r="U37" s="197">
        <v>445369.04974861635</v>
      </c>
      <c r="V37" s="159">
        <v>0</v>
      </c>
      <c r="W37" s="159">
        <v>0</v>
      </c>
      <c r="X37" s="159">
        <v>622502.40000000002</v>
      </c>
      <c r="Y37" s="159">
        <v>343714.46236525389</v>
      </c>
      <c r="Z37" s="159">
        <v>0</v>
      </c>
      <c r="AA37" s="155">
        <v>0</v>
      </c>
      <c r="AB37" s="159">
        <v>214936.3443695181</v>
      </c>
      <c r="AC37" s="159">
        <v>331059.52750000003</v>
      </c>
      <c r="AD37" s="174">
        <f>SUM(Muut[[#This Row],[Työttömyysaste]:[Työttömät ja palveluissa olevat ]])</f>
        <v>1957581.7839833884</v>
      </c>
      <c r="AF37" s="62"/>
    </row>
    <row r="38" spans="1:32" s="45" customFormat="1" x14ac:dyDescent="0.25">
      <c r="A38" s="90">
        <v>90</v>
      </c>
      <c r="B38" s="151" t="s">
        <v>37</v>
      </c>
      <c r="C38" s="394">
        <v>2888</v>
      </c>
      <c r="D38" s="134">
        <v>154.75</v>
      </c>
      <c r="E38" s="41">
        <v>1122</v>
      </c>
      <c r="F38" s="331">
        <f t="shared" si="1"/>
        <v>0.13792335115864526</v>
      </c>
      <c r="G38" s="376">
        <f>Muut[[#This Row],[Keskim. työttömyysaste 2025, %]]/$F$12</f>
        <v>1.1572053856016482</v>
      </c>
      <c r="H38" s="166">
        <v>0</v>
      </c>
      <c r="I38" s="382">
        <v>0</v>
      </c>
      <c r="J38" s="388">
        <v>152</v>
      </c>
      <c r="K38" s="269">
        <v>1030</v>
      </c>
      <c r="L38" s="170">
        <f t="shared" si="2"/>
        <v>2.8038834951456311</v>
      </c>
      <c r="M38" s="376">
        <v>6.6296232475886132</v>
      </c>
      <c r="N38" s="166">
        <v>0</v>
      </c>
      <c r="O38" s="396">
        <v>0</v>
      </c>
      <c r="P38" s="269">
        <v>647</v>
      </c>
      <c r="Q38" s="15">
        <v>128</v>
      </c>
      <c r="R38" s="158">
        <v>0.19783616692426584</v>
      </c>
      <c r="S38" s="400">
        <v>1.3307966211044664</v>
      </c>
      <c r="T38" s="483">
        <v>196.83333333333334</v>
      </c>
      <c r="U38" s="197">
        <v>264653.70487497456</v>
      </c>
      <c r="V38" s="159">
        <v>0</v>
      </c>
      <c r="W38" s="159">
        <v>0</v>
      </c>
      <c r="X38" s="159">
        <v>326277.12</v>
      </c>
      <c r="Y38" s="159">
        <v>908877.32654603478</v>
      </c>
      <c r="Z38" s="159">
        <v>0</v>
      </c>
      <c r="AA38" s="155">
        <v>0</v>
      </c>
      <c r="AB38" s="159">
        <v>124908.57085686522</v>
      </c>
      <c r="AC38" s="159">
        <v>161129.73500000002</v>
      </c>
      <c r="AD38" s="174">
        <f>SUM(Muut[[#This Row],[Työttömyysaste]:[Työttömät ja palveluissa olevat ]])</f>
        <v>1785846.4572778747</v>
      </c>
      <c r="AF38" s="62"/>
    </row>
    <row r="39" spans="1:32" s="45" customFormat="1" x14ac:dyDescent="0.25">
      <c r="A39" s="90">
        <v>91</v>
      </c>
      <c r="B39" s="151" t="s">
        <v>38</v>
      </c>
      <c r="C39" s="394">
        <v>694392</v>
      </c>
      <c r="D39" s="134">
        <v>48575.833333333336</v>
      </c>
      <c r="E39" s="41">
        <v>364959</v>
      </c>
      <c r="F39" s="331">
        <f t="shared" si="1"/>
        <v>0.13309942578024747</v>
      </c>
      <c r="G39" s="376">
        <f>Muut[[#This Row],[Keskim. työttömyysaste 2025, %]]/$F$12</f>
        <v>1.116731655948709</v>
      </c>
      <c r="H39" s="166">
        <v>1</v>
      </c>
      <c r="I39" s="382">
        <v>37349</v>
      </c>
      <c r="J39" s="388">
        <v>147482</v>
      </c>
      <c r="K39" s="269">
        <v>214.58</v>
      </c>
      <c r="L39" s="170">
        <f t="shared" si="2"/>
        <v>3236.0518221642278</v>
      </c>
      <c r="M39" s="376">
        <v>5.7442501617652169E-3</v>
      </c>
      <c r="N39" s="166">
        <v>3</v>
      </c>
      <c r="O39" s="396">
        <v>974</v>
      </c>
      <c r="P39" s="269">
        <v>261219</v>
      </c>
      <c r="Q39" s="15">
        <v>44856</v>
      </c>
      <c r="R39" s="158">
        <v>0.17171798376075248</v>
      </c>
      <c r="S39" s="400">
        <v>1.1551058440146691</v>
      </c>
      <c r="T39" s="483">
        <v>60486.75</v>
      </c>
      <c r="U39" s="197">
        <v>61407848.125292473</v>
      </c>
      <c r="V39" s="159">
        <v>16336474.509599999</v>
      </c>
      <c r="W39" s="159">
        <v>11673941.631299999</v>
      </c>
      <c r="X39" s="159">
        <v>316578961.92000002</v>
      </c>
      <c r="Y39" s="159">
        <v>189346.50167985258</v>
      </c>
      <c r="Z39" s="159">
        <v>0</v>
      </c>
      <c r="AA39" s="155">
        <v>329601.59999999998</v>
      </c>
      <c r="AB39" s="159">
        <v>26068128.360203609</v>
      </c>
      <c r="AC39" s="159">
        <v>49515058.417500004</v>
      </c>
      <c r="AD39" s="174">
        <f>SUM(Muut[[#This Row],[Työttömyysaste]:[Työttömät ja palveluissa olevat ]])</f>
        <v>482099361.06557602</v>
      </c>
      <c r="AF39" s="62"/>
    </row>
    <row r="40" spans="1:32" s="45" customFormat="1" x14ac:dyDescent="0.25">
      <c r="A40" s="90">
        <v>92</v>
      </c>
      <c r="B40" s="151" t="s">
        <v>39</v>
      </c>
      <c r="C40" s="394">
        <v>252956</v>
      </c>
      <c r="D40" s="134">
        <v>18564.25</v>
      </c>
      <c r="E40" s="41">
        <v>133292</v>
      </c>
      <c r="F40" s="331">
        <f t="shared" si="1"/>
        <v>0.13927505026558232</v>
      </c>
      <c r="G40" s="376">
        <f>Muut[[#This Row],[Keskim. työttömyysaste 2025, %]]/$F$12</f>
        <v>1.1685464201191558</v>
      </c>
      <c r="H40" s="166">
        <v>1</v>
      </c>
      <c r="I40" s="382">
        <v>5272</v>
      </c>
      <c r="J40" s="388">
        <v>75683</v>
      </c>
      <c r="K40" s="269">
        <v>238.39</v>
      </c>
      <c r="L40" s="170">
        <f t="shared" si="2"/>
        <v>1061.1015562733337</v>
      </c>
      <c r="M40" s="376">
        <v>1.7518296050975869E-2</v>
      </c>
      <c r="N40" s="166">
        <v>0</v>
      </c>
      <c r="O40" s="396">
        <v>0</v>
      </c>
      <c r="P40" s="269">
        <v>96177</v>
      </c>
      <c r="Q40" s="15">
        <v>24547</v>
      </c>
      <c r="R40" s="158">
        <v>0.25522734125622548</v>
      </c>
      <c r="S40" s="400">
        <v>1.7168533369699075</v>
      </c>
      <c r="T40" s="483">
        <v>24323.25</v>
      </c>
      <c r="U40" s="197">
        <v>23407837.688932288</v>
      </c>
      <c r="V40" s="159">
        <v>5951118.7428000001</v>
      </c>
      <c r="W40" s="159">
        <v>1647835.8263999999</v>
      </c>
      <c r="X40" s="159">
        <v>162458100.47999999</v>
      </c>
      <c r="Y40" s="159">
        <v>210356.56881097984</v>
      </c>
      <c r="Z40" s="159">
        <v>0</v>
      </c>
      <c r="AA40" s="155">
        <v>0</v>
      </c>
      <c r="AB40" s="159">
        <v>14114371.462963197</v>
      </c>
      <c r="AC40" s="159">
        <v>19911255.682500001</v>
      </c>
      <c r="AD40" s="174">
        <f>SUM(Muut[[#This Row],[Työttömyysaste]:[Työttömät ja palveluissa olevat ]])</f>
        <v>227700876.45240644</v>
      </c>
      <c r="AF40" s="62"/>
    </row>
    <row r="41" spans="1:32" s="45" customFormat="1" x14ac:dyDescent="0.25">
      <c r="A41" s="90">
        <v>97</v>
      </c>
      <c r="B41" s="151" t="s">
        <v>40</v>
      </c>
      <c r="C41" s="394">
        <v>2023</v>
      </c>
      <c r="D41" s="134">
        <v>83.833333333333329</v>
      </c>
      <c r="E41" s="41">
        <v>840</v>
      </c>
      <c r="F41" s="331">
        <f t="shared" si="1"/>
        <v>9.9801587301587294E-2</v>
      </c>
      <c r="G41" s="376">
        <f>Muut[[#This Row],[Keskim. työttömyysaste 2025, %]]/$F$12</f>
        <v>0.83735591795581688</v>
      </c>
      <c r="H41" s="166">
        <v>0</v>
      </c>
      <c r="I41" s="382">
        <v>0</v>
      </c>
      <c r="J41" s="388">
        <v>67</v>
      </c>
      <c r="K41" s="269">
        <v>465.19</v>
      </c>
      <c r="L41" s="170">
        <f t="shared" si="2"/>
        <v>4.3487607214256538</v>
      </c>
      <c r="M41" s="376">
        <v>4.2744801090949798</v>
      </c>
      <c r="N41" s="166">
        <v>3</v>
      </c>
      <c r="O41" s="396">
        <v>1590</v>
      </c>
      <c r="P41" s="269">
        <v>452</v>
      </c>
      <c r="Q41" s="15">
        <v>63</v>
      </c>
      <c r="R41" s="158">
        <v>0.13938053097345132</v>
      </c>
      <c r="S41" s="400">
        <v>0.93757952628662811</v>
      </c>
      <c r="T41" s="483">
        <v>103.5</v>
      </c>
      <c r="U41" s="197">
        <v>134145.56523412946</v>
      </c>
      <c r="V41" s="159">
        <v>0</v>
      </c>
      <c r="W41" s="159">
        <v>0</v>
      </c>
      <c r="X41" s="159">
        <v>143819.51999999999</v>
      </c>
      <c r="Y41" s="159">
        <v>410486.06168538838</v>
      </c>
      <c r="Z41" s="159">
        <v>0</v>
      </c>
      <c r="AA41" s="155">
        <v>538056</v>
      </c>
      <c r="AB41" s="159">
        <v>61643.509904530081</v>
      </c>
      <c r="AC41" s="159">
        <v>84726.134999999995</v>
      </c>
      <c r="AD41" s="174">
        <f>SUM(Muut[[#This Row],[Työttömyysaste]:[Työttömät ja palveluissa olevat ]])</f>
        <v>1372876.7918240479</v>
      </c>
      <c r="AF41" s="62"/>
    </row>
    <row r="42" spans="1:32" s="45" customFormat="1" x14ac:dyDescent="0.25">
      <c r="A42" s="90">
        <v>98</v>
      </c>
      <c r="B42" s="151" t="s">
        <v>41</v>
      </c>
      <c r="C42" s="394">
        <v>22775</v>
      </c>
      <c r="D42" s="134">
        <v>982.5</v>
      </c>
      <c r="E42" s="41">
        <v>10392</v>
      </c>
      <c r="F42" s="331">
        <f t="shared" si="1"/>
        <v>9.4543879907621253E-2</v>
      </c>
      <c r="G42" s="376">
        <f>Muut[[#This Row],[Keskim. työttömyysaste 2025, %]]/$F$12</f>
        <v>0.79324266765335905</v>
      </c>
      <c r="H42" s="166">
        <v>0</v>
      </c>
      <c r="I42" s="382">
        <v>80</v>
      </c>
      <c r="J42" s="388">
        <v>838</v>
      </c>
      <c r="K42" s="269">
        <v>651.94000000000005</v>
      </c>
      <c r="L42" s="170">
        <f t="shared" si="2"/>
        <v>34.934196398441571</v>
      </c>
      <c r="M42" s="376">
        <v>0.53210587674421905</v>
      </c>
      <c r="N42" s="166">
        <v>0</v>
      </c>
      <c r="O42" s="396">
        <v>0</v>
      </c>
      <c r="P42" s="269">
        <v>6868</v>
      </c>
      <c r="Q42" s="15">
        <v>793</v>
      </c>
      <c r="R42" s="158">
        <v>0.11546301688992429</v>
      </c>
      <c r="S42" s="400">
        <v>0.77669212423864487</v>
      </c>
      <c r="T42" s="483">
        <v>1259.5</v>
      </c>
      <c r="U42" s="197">
        <v>1430654.598042218</v>
      </c>
      <c r="V42" s="159">
        <v>0</v>
      </c>
      <c r="W42" s="159">
        <v>0</v>
      </c>
      <c r="X42" s="159">
        <v>1798817.28</v>
      </c>
      <c r="Y42" s="159">
        <v>575275.22744506993</v>
      </c>
      <c r="Z42" s="159">
        <v>0</v>
      </c>
      <c r="AA42" s="155">
        <v>0</v>
      </c>
      <c r="AB42" s="159">
        <v>574897.80170989188</v>
      </c>
      <c r="AC42" s="159">
        <v>1031039.295</v>
      </c>
      <c r="AD42" s="174">
        <f>SUM(Muut[[#This Row],[Työttömyysaste]:[Työttömät ja palveluissa olevat ]])</f>
        <v>5410684.2021971801</v>
      </c>
      <c r="AF42" s="62"/>
    </row>
    <row r="43" spans="1:32" s="45" customFormat="1" x14ac:dyDescent="0.25">
      <c r="A43" s="90">
        <v>102</v>
      </c>
      <c r="B43" s="151" t="s">
        <v>42</v>
      </c>
      <c r="C43" s="394">
        <v>9546</v>
      </c>
      <c r="D43" s="134">
        <v>380.16666666666669</v>
      </c>
      <c r="E43" s="41">
        <v>4256</v>
      </c>
      <c r="F43" s="331">
        <f t="shared" si="1"/>
        <v>8.9324874686716793E-2</v>
      </c>
      <c r="G43" s="376">
        <f>Muut[[#This Row],[Keskim. työttömyysaste 2025, %]]/$F$12</f>
        <v>0.74945413657157789</v>
      </c>
      <c r="H43" s="166">
        <v>0</v>
      </c>
      <c r="I43" s="382">
        <v>19</v>
      </c>
      <c r="J43" s="388">
        <v>585</v>
      </c>
      <c r="K43" s="269">
        <v>532.65</v>
      </c>
      <c r="L43" s="170">
        <f t="shared" si="2"/>
        <v>17.921712193748242</v>
      </c>
      <c r="M43" s="376">
        <v>1.0372162548973372</v>
      </c>
      <c r="N43" s="166">
        <v>0</v>
      </c>
      <c r="O43" s="396">
        <v>0</v>
      </c>
      <c r="P43" s="269">
        <v>2610</v>
      </c>
      <c r="Q43" s="15">
        <v>413</v>
      </c>
      <c r="R43" s="158">
        <v>0.15823754789272029</v>
      </c>
      <c r="S43" s="400">
        <v>1.0644261731380076</v>
      </c>
      <c r="T43" s="483">
        <v>488.5</v>
      </c>
      <c r="U43" s="197">
        <v>566548.16077493562</v>
      </c>
      <c r="V43" s="159">
        <v>0</v>
      </c>
      <c r="W43" s="159">
        <v>0</v>
      </c>
      <c r="X43" s="159">
        <v>1255737.5999999999</v>
      </c>
      <c r="Y43" s="159">
        <v>470013.11454829661</v>
      </c>
      <c r="Z43" s="159">
        <v>0</v>
      </c>
      <c r="AA43" s="155">
        <v>0</v>
      </c>
      <c r="AB43" s="159">
        <v>330232.89808520116</v>
      </c>
      <c r="AC43" s="159">
        <v>399890.98499999999</v>
      </c>
      <c r="AD43" s="174">
        <f>SUM(Muut[[#This Row],[Työttömyysaste]:[Työttömät ja palveluissa olevat ]])</f>
        <v>3022422.7584084333</v>
      </c>
      <c r="AF43" s="62"/>
    </row>
    <row r="44" spans="1:32" s="45" customFormat="1" x14ac:dyDescent="0.25">
      <c r="A44" s="90">
        <v>103</v>
      </c>
      <c r="B44" s="151" t="s">
        <v>43</v>
      </c>
      <c r="C44" s="394">
        <v>2074</v>
      </c>
      <c r="D44" s="134">
        <v>100.25</v>
      </c>
      <c r="E44" s="41">
        <v>935</v>
      </c>
      <c r="F44" s="331">
        <f t="shared" si="1"/>
        <v>0.1072192513368984</v>
      </c>
      <c r="G44" s="376">
        <f>Muut[[#This Row],[Keskim. työttömyysaste 2025, %]]/$F$12</f>
        <v>0.89959165032554633</v>
      </c>
      <c r="H44" s="166">
        <v>0</v>
      </c>
      <c r="I44" s="382">
        <v>0</v>
      </c>
      <c r="J44" s="388">
        <v>59</v>
      </c>
      <c r="K44" s="269">
        <v>147.96</v>
      </c>
      <c r="L44" s="170">
        <f t="shared" si="2"/>
        <v>14.017301973506353</v>
      </c>
      <c r="M44" s="376">
        <v>1.326124759107093</v>
      </c>
      <c r="N44" s="166">
        <v>0</v>
      </c>
      <c r="O44" s="396">
        <v>0</v>
      </c>
      <c r="P44" s="269">
        <v>558</v>
      </c>
      <c r="Q44" s="15">
        <v>88</v>
      </c>
      <c r="R44" s="158">
        <v>0.15770609318996415</v>
      </c>
      <c r="S44" s="400">
        <v>1.0608512043459326</v>
      </c>
      <c r="T44" s="483">
        <v>125.08333333333333</v>
      </c>
      <c r="U44" s="197">
        <v>147748.98662496675</v>
      </c>
      <c r="V44" s="159">
        <v>0</v>
      </c>
      <c r="W44" s="159">
        <v>0</v>
      </c>
      <c r="X44" s="159">
        <v>126647.03999999999</v>
      </c>
      <c r="Y44" s="159">
        <v>130560.66916092363</v>
      </c>
      <c r="Z44" s="159">
        <v>0</v>
      </c>
      <c r="AA44" s="155">
        <v>0</v>
      </c>
      <c r="AB44" s="159">
        <v>71506.675428937582</v>
      </c>
      <c r="AC44" s="159">
        <v>102394.4675</v>
      </c>
      <c r="AD44" s="174">
        <f>SUM(Muut[[#This Row],[Työttömyysaste]:[Työttömät ja palveluissa olevat ]])</f>
        <v>578857.83871482802</v>
      </c>
      <c r="AF44" s="62"/>
    </row>
    <row r="45" spans="1:32" s="45" customFormat="1" x14ac:dyDescent="0.25">
      <c r="A45" s="90">
        <v>105</v>
      </c>
      <c r="B45" s="151" t="s">
        <v>44</v>
      </c>
      <c r="C45" s="394">
        <v>1984</v>
      </c>
      <c r="D45" s="134">
        <v>82.166666666666671</v>
      </c>
      <c r="E45" s="41">
        <v>695</v>
      </c>
      <c r="F45" s="331">
        <f t="shared" si="1"/>
        <v>0.1182254196642686</v>
      </c>
      <c r="G45" s="376">
        <f>Muut[[#This Row],[Keskim. työttömyysaste 2025, %]]/$F$12</f>
        <v>0.99193567442499808</v>
      </c>
      <c r="H45" s="166">
        <v>0</v>
      </c>
      <c r="I45" s="382">
        <v>0</v>
      </c>
      <c r="J45" s="388">
        <v>45</v>
      </c>
      <c r="K45" s="269">
        <v>1421.45</v>
      </c>
      <c r="L45" s="170">
        <f t="shared" si="2"/>
        <v>1.3957578528966899</v>
      </c>
      <c r="M45" s="376">
        <v>13.317991487111751</v>
      </c>
      <c r="N45" s="166">
        <v>0</v>
      </c>
      <c r="O45" s="396">
        <v>0</v>
      </c>
      <c r="P45" s="269">
        <v>395</v>
      </c>
      <c r="Q45" s="15">
        <v>55</v>
      </c>
      <c r="R45" s="158">
        <v>0.13924050632911392</v>
      </c>
      <c r="S45" s="400">
        <v>0.93663761396365575</v>
      </c>
      <c r="T45" s="483">
        <v>94.833333333333343</v>
      </c>
      <c r="U45" s="197">
        <v>155845.94993850775</v>
      </c>
      <c r="V45" s="159">
        <v>0</v>
      </c>
      <c r="W45" s="159">
        <v>0</v>
      </c>
      <c r="X45" s="159">
        <v>96595.199999999997</v>
      </c>
      <c r="Y45" s="159">
        <v>1254294.8308920986</v>
      </c>
      <c r="Z45" s="159">
        <v>0</v>
      </c>
      <c r="AA45" s="155">
        <v>0</v>
      </c>
      <c r="AB45" s="159">
        <v>60394.393348376529</v>
      </c>
      <c r="AC45" s="159">
        <v>77631.515000000014</v>
      </c>
      <c r="AD45" s="174">
        <f>SUM(Muut[[#This Row],[Työttömyysaste]:[Työttömät ja palveluissa olevat ]])</f>
        <v>1644761.8891789829</v>
      </c>
      <c r="AF45" s="62"/>
    </row>
    <row r="46" spans="1:32" s="45" customFormat="1" x14ac:dyDescent="0.25">
      <c r="A46" s="90">
        <v>106</v>
      </c>
      <c r="B46" s="151" t="s">
        <v>45</v>
      </c>
      <c r="C46" s="394">
        <v>47015</v>
      </c>
      <c r="D46" s="134">
        <v>2884</v>
      </c>
      <c r="E46" s="41">
        <v>23211</v>
      </c>
      <c r="F46" s="331">
        <f t="shared" si="1"/>
        <v>0.12425143251044764</v>
      </c>
      <c r="G46" s="376">
        <f>Muut[[#This Row],[Keskim. työttömyysaste 2025, %]]/$F$12</f>
        <v>1.0424951660609145</v>
      </c>
      <c r="H46" s="166">
        <v>0</v>
      </c>
      <c r="I46" s="382">
        <v>426</v>
      </c>
      <c r="J46" s="388">
        <v>4246</v>
      </c>
      <c r="K46" s="269">
        <v>322.70999999999998</v>
      </c>
      <c r="L46" s="170">
        <f t="shared" si="2"/>
        <v>145.68807908028882</v>
      </c>
      <c r="M46" s="376">
        <v>0.12759239685426318</v>
      </c>
      <c r="N46" s="166">
        <v>0</v>
      </c>
      <c r="O46" s="396">
        <v>0</v>
      </c>
      <c r="P46" s="269">
        <v>15088</v>
      </c>
      <c r="Q46" s="15">
        <v>2284</v>
      </c>
      <c r="R46" s="158">
        <v>0.15137857900318133</v>
      </c>
      <c r="S46" s="400">
        <v>1.0182875283979211</v>
      </c>
      <c r="T46" s="483">
        <v>3653</v>
      </c>
      <c r="U46" s="197">
        <v>3881332.3613001052</v>
      </c>
      <c r="V46" s="159">
        <v>0</v>
      </c>
      <c r="W46" s="159">
        <v>0</v>
      </c>
      <c r="X46" s="159">
        <v>9114293.7599999998</v>
      </c>
      <c r="Y46" s="159">
        <v>284760.9728637581</v>
      </c>
      <c r="Z46" s="159">
        <v>0</v>
      </c>
      <c r="AA46" s="155">
        <v>0</v>
      </c>
      <c r="AB46" s="159">
        <v>1555930.6147979186</v>
      </c>
      <c r="AC46" s="159">
        <v>2990382.33</v>
      </c>
      <c r="AD46" s="174">
        <f>SUM(Muut[[#This Row],[Työttömyysaste]:[Työttömät ja palveluissa olevat ]])</f>
        <v>17826700.038961783</v>
      </c>
      <c r="AF46" s="62"/>
    </row>
    <row r="47" spans="1:32" s="45" customFormat="1" x14ac:dyDescent="0.25">
      <c r="A47" s="90">
        <v>108</v>
      </c>
      <c r="B47" s="151" t="s">
        <v>46</v>
      </c>
      <c r="C47" s="394">
        <v>10249</v>
      </c>
      <c r="D47" s="134">
        <v>476.58333333333331</v>
      </c>
      <c r="E47" s="41">
        <v>4746</v>
      </c>
      <c r="F47" s="331">
        <f t="shared" si="1"/>
        <v>0.10041789577187807</v>
      </c>
      <c r="G47" s="376">
        <f>Muut[[#This Row],[Keskim. työttömyysaste 2025, %]]/$F$12</f>
        <v>0.84252687323656594</v>
      </c>
      <c r="H47" s="166">
        <v>0</v>
      </c>
      <c r="I47" s="382">
        <v>16</v>
      </c>
      <c r="J47" s="388">
        <v>224</v>
      </c>
      <c r="K47" s="269">
        <v>464.04</v>
      </c>
      <c r="L47" s="170">
        <f t="shared" si="2"/>
        <v>22.086458063960002</v>
      </c>
      <c r="M47" s="376">
        <v>0.84163296573477941</v>
      </c>
      <c r="N47" s="166">
        <v>0</v>
      </c>
      <c r="O47" s="396">
        <v>0</v>
      </c>
      <c r="P47" s="269">
        <v>3104</v>
      </c>
      <c r="Q47" s="15">
        <v>350</v>
      </c>
      <c r="R47" s="158">
        <v>0.11275773195876289</v>
      </c>
      <c r="S47" s="400">
        <v>0.75849431894608377</v>
      </c>
      <c r="T47" s="483">
        <v>616.91666666666663</v>
      </c>
      <c r="U47" s="197">
        <v>683810.23698584584</v>
      </c>
      <c r="V47" s="159">
        <v>0</v>
      </c>
      <c r="W47" s="159">
        <v>0</v>
      </c>
      <c r="X47" s="159">
        <v>480829.44</v>
      </c>
      <c r="Y47" s="159">
        <v>409471.29573827382</v>
      </c>
      <c r="Z47" s="159">
        <v>0</v>
      </c>
      <c r="AA47" s="155">
        <v>0</v>
      </c>
      <c r="AB47" s="159">
        <v>252648.76893354842</v>
      </c>
      <c r="AC47" s="159">
        <v>505014.15249999997</v>
      </c>
      <c r="AD47" s="174">
        <f>SUM(Muut[[#This Row],[Työttömyysaste]:[Työttömät ja palveluissa olevat ]])</f>
        <v>2331773.8941576681</v>
      </c>
      <c r="AF47" s="62"/>
    </row>
    <row r="48" spans="1:32" s="45" customFormat="1" x14ac:dyDescent="0.25">
      <c r="A48" s="90">
        <v>109</v>
      </c>
      <c r="B48" s="151" t="s">
        <v>47</v>
      </c>
      <c r="C48" s="394">
        <v>68614</v>
      </c>
      <c r="D48" s="134">
        <v>3702.25</v>
      </c>
      <c r="E48" s="41">
        <v>31775</v>
      </c>
      <c r="F48" s="331">
        <f t="shared" si="1"/>
        <v>0.11651455546813533</v>
      </c>
      <c r="G48" s="376">
        <f>Muut[[#This Row],[Keskim. työttömyysaste 2025, %]]/$F$12</f>
        <v>0.97758117067224937</v>
      </c>
      <c r="H48" s="166">
        <v>0</v>
      </c>
      <c r="I48" s="382">
        <v>270</v>
      </c>
      <c r="J48" s="388">
        <v>5676</v>
      </c>
      <c r="K48" s="269">
        <v>1785.57</v>
      </c>
      <c r="L48" s="170">
        <f t="shared" si="2"/>
        <v>38.426944897147692</v>
      </c>
      <c r="M48" s="376">
        <v>0.48374106379524512</v>
      </c>
      <c r="N48" s="166">
        <v>0</v>
      </c>
      <c r="O48" s="396">
        <v>0</v>
      </c>
      <c r="P48" s="269">
        <v>20560</v>
      </c>
      <c r="Q48" s="15">
        <v>2932</v>
      </c>
      <c r="R48" s="158">
        <v>0.14260700389105058</v>
      </c>
      <c r="S48" s="400">
        <v>0.95928323862386655</v>
      </c>
      <c r="T48" s="483">
        <v>4676.583333333333</v>
      </c>
      <c r="U48" s="197">
        <v>5311728.9944604076</v>
      </c>
      <c r="V48" s="159">
        <v>0</v>
      </c>
      <c r="W48" s="159">
        <v>0</v>
      </c>
      <c r="X48" s="159">
        <v>12183874.560000001</v>
      </c>
      <c r="Y48" s="159">
        <v>1575596.2019036927</v>
      </c>
      <c r="Z48" s="159">
        <v>0</v>
      </c>
      <c r="AA48" s="155">
        <v>0</v>
      </c>
      <c r="AB48" s="159">
        <v>2139158.4543854846</v>
      </c>
      <c r="AC48" s="159">
        <v>3828297.8824999998</v>
      </c>
      <c r="AD48" s="174">
        <f>SUM(Muut[[#This Row],[Työttömyysaste]:[Työttömät ja palveluissa olevat ]])</f>
        <v>25038656.093249585</v>
      </c>
      <c r="AF48" s="62"/>
    </row>
    <row r="49" spans="1:32" s="45" customFormat="1" x14ac:dyDescent="0.25">
      <c r="A49" s="90">
        <v>111</v>
      </c>
      <c r="B49" s="151" t="s">
        <v>48</v>
      </c>
      <c r="C49" s="394">
        <v>17694</v>
      </c>
      <c r="D49" s="134">
        <v>1189.4166666666667</v>
      </c>
      <c r="E49" s="41">
        <v>7393</v>
      </c>
      <c r="F49" s="331">
        <f t="shared" si="1"/>
        <v>0.16088416971008612</v>
      </c>
      <c r="G49" s="376">
        <f>Muut[[#This Row],[Keskim. työttömyysaste 2025, %]]/$F$12</f>
        <v>1.3498513926942921</v>
      </c>
      <c r="H49" s="166">
        <v>0</v>
      </c>
      <c r="I49" s="382">
        <v>42</v>
      </c>
      <c r="J49" s="388">
        <v>1032</v>
      </c>
      <c r="K49" s="269">
        <v>675.97</v>
      </c>
      <c r="L49" s="170">
        <f t="shared" si="2"/>
        <v>26.175717857301358</v>
      </c>
      <c r="M49" s="376">
        <v>0.71015019738083063</v>
      </c>
      <c r="N49" s="166">
        <v>0</v>
      </c>
      <c r="O49" s="396">
        <v>0</v>
      </c>
      <c r="P49" s="269">
        <v>4296</v>
      </c>
      <c r="Q49" s="15">
        <v>855</v>
      </c>
      <c r="R49" s="158">
        <v>0.19902234636871508</v>
      </c>
      <c r="S49" s="400">
        <v>1.3387757667846438</v>
      </c>
      <c r="T49" s="483">
        <v>1478.25</v>
      </c>
      <c r="U49" s="197">
        <v>1891395.3842473347</v>
      </c>
      <c r="V49" s="159">
        <v>0</v>
      </c>
      <c r="W49" s="159">
        <v>0</v>
      </c>
      <c r="X49" s="159">
        <v>2215249.9199999999</v>
      </c>
      <c r="Y49" s="159">
        <v>596479.42371390609</v>
      </c>
      <c r="Z49" s="159">
        <v>0</v>
      </c>
      <c r="AA49" s="155">
        <v>0</v>
      </c>
      <c r="AB49" s="159">
        <v>769869.6985683433</v>
      </c>
      <c r="AC49" s="159">
        <v>1210110.2324999999</v>
      </c>
      <c r="AD49" s="174">
        <f>SUM(Muut[[#This Row],[Työttömyysaste]:[Työttömät ja palveluissa olevat ]])</f>
        <v>6683104.6590295834</v>
      </c>
      <c r="AF49" s="62"/>
    </row>
    <row r="50" spans="1:32" s="45" customFormat="1" x14ac:dyDescent="0.25">
      <c r="A50" s="90">
        <v>139</v>
      </c>
      <c r="B50" s="151" t="s">
        <v>49</v>
      </c>
      <c r="C50" s="394">
        <v>9755</v>
      </c>
      <c r="D50" s="134">
        <v>580.83333333333337</v>
      </c>
      <c r="E50" s="41">
        <v>4211</v>
      </c>
      <c r="F50" s="331">
        <f t="shared" si="1"/>
        <v>0.13793239927174861</v>
      </c>
      <c r="G50" s="376">
        <f>Muut[[#This Row],[Keskim. työttömyysaste 2025, %]]/$F$12</f>
        <v>1.157281301138247</v>
      </c>
      <c r="H50" s="166">
        <v>0</v>
      </c>
      <c r="I50" s="382">
        <v>15</v>
      </c>
      <c r="J50" s="388">
        <v>107</v>
      </c>
      <c r="K50" s="269">
        <v>1615.75</v>
      </c>
      <c r="L50" s="170">
        <f t="shared" si="2"/>
        <v>6.0374439114962088</v>
      </c>
      <c r="M50" s="376">
        <v>3.0789008519899959</v>
      </c>
      <c r="N50" s="166">
        <v>0</v>
      </c>
      <c r="O50" s="396">
        <v>0</v>
      </c>
      <c r="P50" s="269">
        <v>2777</v>
      </c>
      <c r="Q50" s="15">
        <v>254</v>
      </c>
      <c r="R50" s="158">
        <v>9.1465610370903852E-2</v>
      </c>
      <c r="S50" s="400">
        <v>0.61526730486773551</v>
      </c>
      <c r="T50" s="483">
        <v>678.5</v>
      </c>
      <c r="U50" s="197">
        <v>893998.01134327904</v>
      </c>
      <c r="V50" s="159">
        <v>0</v>
      </c>
      <c r="W50" s="159">
        <v>0</v>
      </c>
      <c r="X50" s="159">
        <v>229681.91999999998</v>
      </c>
      <c r="Y50" s="159">
        <v>1425746.1556958794</v>
      </c>
      <c r="Z50" s="159">
        <v>0</v>
      </c>
      <c r="AA50" s="155">
        <v>0</v>
      </c>
      <c r="AB50" s="159">
        <v>195062.8081670047</v>
      </c>
      <c r="AC50" s="159">
        <v>555426.88500000001</v>
      </c>
      <c r="AD50" s="174">
        <f>SUM(Muut[[#This Row],[Työttömyysaste]:[Työttömät ja palveluissa olevat ]])</f>
        <v>3299915.7802061634</v>
      </c>
      <c r="AF50" s="62"/>
    </row>
    <row r="51" spans="1:32" s="45" customFormat="1" x14ac:dyDescent="0.25">
      <c r="A51" s="90">
        <v>140</v>
      </c>
      <c r="B51" s="151" t="s">
        <v>50</v>
      </c>
      <c r="C51" s="394">
        <v>20205</v>
      </c>
      <c r="D51" s="134">
        <v>1140.6666666666667</v>
      </c>
      <c r="E51" s="41">
        <v>9132</v>
      </c>
      <c r="F51" s="331">
        <f t="shared" si="1"/>
        <v>0.12490874580230692</v>
      </c>
      <c r="G51" s="376">
        <f>Muut[[#This Row],[Keskim. työttömyysaste 2025, %]]/$F$12</f>
        <v>1.0480101602586134</v>
      </c>
      <c r="H51" s="166">
        <v>0</v>
      </c>
      <c r="I51" s="382">
        <v>0</v>
      </c>
      <c r="J51" s="388">
        <v>1002</v>
      </c>
      <c r="K51" s="269">
        <v>763.01</v>
      </c>
      <c r="L51" s="170">
        <f t="shared" si="2"/>
        <v>26.480649008531998</v>
      </c>
      <c r="M51" s="376">
        <v>0.70197264413565774</v>
      </c>
      <c r="N51" s="166">
        <v>0</v>
      </c>
      <c r="O51" s="396">
        <v>0</v>
      </c>
      <c r="P51" s="269">
        <v>5691</v>
      </c>
      <c r="Q51" s="15">
        <v>762</v>
      </c>
      <c r="R51" s="158">
        <v>0.13389562467053243</v>
      </c>
      <c r="S51" s="400">
        <v>0.900683872228625</v>
      </c>
      <c r="T51" s="483">
        <v>1432.25</v>
      </c>
      <c r="U51" s="197">
        <v>1676851.8363587221</v>
      </c>
      <c r="V51" s="159">
        <v>0</v>
      </c>
      <c r="W51" s="159">
        <v>0</v>
      </c>
      <c r="X51" s="159">
        <v>2150853.12</v>
      </c>
      <c r="Y51" s="159">
        <v>673283.96983290301</v>
      </c>
      <c r="Z51" s="159">
        <v>0</v>
      </c>
      <c r="AA51" s="155">
        <v>0</v>
      </c>
      <c r="AB51" s="159">
        <v>591445.32324732945</v>
      </c>
      <c r="AC51" s="159">
        <v>1172454.1725000001</v>
      </c>
      <c r="AD51" s="174">
        <f>SUM(Muut[[#This Row],[Työttömyysaste]:[Työttömät ja palveluissa olevat ]])</f>
        <v>6264888.4219389549</v>
      </c>
      <c r="AF51" s="62"/>
    </row>
    <row r="52" spans="1:32" s="45" customFormat="1" x14ac:dyDescent="0.25">
      <c r="A52" s="90">
        <v>142</v>
      </c>
      <c r="B52" s="151" t="s">
        <v>51</v>
      </c>
      <c r="C52" s="394">
        <v>6329</v>
      </c>
      <c r="D52" s="134">
        <v>317.08333333333331</v>
      </c>
      <c r="E52" s="41">
        <v>2712</v>
      </c>
      <c r="F52" s="331">
        <f t="shared" si="1"/>
        <v>0.11691863323500491</v>
      </c>
      <c r="G52" s="376">
        <f>Muut[[#This Row],[Keskim. työttömyysaste 2025, %]]/$F$12</f>
        <v>0.98097146654379841</v>
      </c>
      <c r="H52" s="166">
        <v>0</v>
      </c>
      <c r="I52" s="382">
        <v>12</v>
      </c>
      <c r="J52" s="388">
        <v>168</v>
      </c>
      <c r="K52" s="269">
        <v>589.87</v>
      </c>
      <c r="L52" s="170">
        <f t="shared" si="2"/>
        <v>10.729482767389424</v>
      </c>
      <c r="M52" s="376">
        <v>1.7324871669904625</v>
      </c>
      <c r="N52" s="166">
        <v>0</v>
      </c>
      <c r="O52" s="396">
        <v>0</v>
      </c>
      <c r="P52" s="269">
        <v>1642</v>
      </c>
      <c r="Q52" s="15">
        <v>218</v>
      </c>
      <c r="R52" s="158">
        <v>0.13276492082825822</v>
      </c>
      <c r="S52" s="400">
        <v>0.89307789766814749</v>
      </c>
      <c r="T52" s="483">
        <v>414</v>
      </c>
      <c r="U52" s="197">
        <v>491656.53252693388</v>
      </c>
      <c r="V52" s="159">
        <v>0</v>
      </c>
      <c r="W52" s="159">
        <v>0</v>
      </c>
      <c r="X52" s="159">
        <v>360622.08000000002</v>
      </c>
      <c r="Y52" s="159">
        <v>520504.33845602878</v>
      </c>
      <c r="Z52" s="159">
        <v>0</v>
      </c>
      <c r="AA52" s="155">
        <v>0</v>
      </c>
      <c r="AB52" s="159">
        <v>183699.42546610543</v>
      </c>
      <c r="AC52" s="159">
        <v>338904.54</v>
      </c>
      <c r="AD52" s="174">
        <f>SUM(Muut[[#This Row],[Työttömyysaste]:[Työttömät ja palveluissa olevat ]])</f>
        <v>1895386.9164490681</v>
      </c>
      <c r="AF52" s="62"/>
    </row>
    <row r="53" spans="1:32" s="45" customFormat="1" x14ac:dyDescent="0.25">
      <c r="A53" s="90">
        <v>143</v>
      </c>
      <c r="B53" s="151" t="s">
        <v>52</v>
      </c>
      <c r="C53" s="394">
        <v>6704</v>
      </c>
      <c r="D53" s="134">
        <v>310.16666666666669</v>
      </c>
      <c r="E53" s="41">
        <v>2796</v>
      </c>
      <c r="F53" s="331">
        <f t="shared" si="1"/>
        <v>0.11093228421554603</v>
      </c>
      <c r="G53" s="376">
        <f>Muut[[#This Row],[Keskim. työttömyysaste 2025, %]]/$F$12</f>
        <v>0.93074476260125327</v>
      </c>
      <c r="H53" s="166">
        <v>0</v>
      </c>
      <c r="I53" s="382">
        <v>0</v>
      </c>
      <c r="J53" s="388">
        <v>327</v>
      </c>
      <c r="K53" s="269">
        <v>750.48</v>
      </c>
      <c r="L53" s="170">
        <f t="shared" si="2"/>
        <v>8.9329495789361477</v>
      </c>
      <c r="M53" s="376">
        <v>2.0809130331127732</v>
      </c>
      <c r="N53" s="166">
        <v>0</v>
      </c>
      <c r="O53" s="396">
        <v>0</v>
      </c>
      <c r="P53" s="269">
        <v>1740</v>
      </c>
      <c r="Q53" s="15">
        <v>290</v>
      </c>
      <c r="R53" s="158">
        <v>0.16666666666666666</v>
      </c>
      <c r="S53" s="400">
        <v>1.121126840956497</v>
      </c>
      <c r="T53" s="483">
        <v>415.58333333333337</v>
      </c>
      <c r="U53" s="197">
        <v>494122.86363863631</v>
      </c>
      <c r="V53" s="159">
        <v>0</v>
      </c>
      <c r="W53" s="159">
        <v>0</v>
      </c>
      <c r="X53" s="159">
        <v>701925.12</v>
      </c>
      <c r="Y53" s="159">
        <v>662227.43303521187</v>
      </c>
      <c r="Z53" s="159">
        <v>0</v>
      </c>
      <c r="AA53" s="155">
        <v>0</v>
      </c>
      <c r="AB53" s="159">
        <v>244271.11610760156</v>
      </c>
      <c r="AC53" s="159">
        <v>340200.67250000004</v>
      </c>
      <c r="AD53" s="174">
        <f>SUM(Muut[[#This Row],[Työttömyysaste]:[Työttömät ja palveluissa olevat ]])</f>
        <v>2442747.2052814495</v>
      </c>
      <c r="AF53" s="62"/>
    </row>
    <row r="54" spans="1:32" s="45" customFormat="1" x14ac:dyDescent="0.25">
      <c r="A54" s="90">
        <v>145</v>
      </c>
      <c r="B54" s="151" t="s">
        <v>53</v>
      </c>
      <c r="C54" s="394">
        <v>12405</v>
      </c>
      <c r="D54" s="134">
        <v>380.08333333333331</v>
      </c>
      <c r="E54" s="41">
        <v>5793</v>
      </c>
      <c r="F54" s="331">
        <f t="shared" si="1"/>
        <v>6.5610794637205816E-2</v>
      </c>
      <c r="G54" s="376">
        <f>Muut[[#This Row],[Keskim. työttömyysaste 2025, %]]/$F$12</f>
        <v>0.55048811002602438</v>
      </c>
      <c r="H54" s="166">
        <v>0</v>
      </c>
      <c r="I54" s="382">
        <v>27</v>
      </c>
      <c r="J54" s="388">
        <v>245</v>
      </c>
      <c r="K54" s="269">
        <v>576.74</v>
      </c>
      <c r="L54" s="170">
        <f t="shared" si="2"/>
        <v>21.508825467281618</v>
      </c>
      <c r="M54" s="376">
        <v>0.86423553118806418</v>
      </c>
      <c r="N54" s="166">
        <v>0</v>
      </c>
      <c r="O54" s="396">
        <v>0</v>
      </c>
      <c r="P54" s="269">
        <v>3889</v>
      </c>
      <c r="Q54" s="15">
        <v>299</v>
      </c>
      <c r="R54" s="158">
        <v>7.6883517613782468E-2</v>
      </c>
      <c r="S54" s="400">
        <v>0.51717705134377889</v>
      </c>
      <c r="T54" s="483">
        <v>542.66666666666663</v>
      </c>
      <c r="U54" s="197">
        <v>540773.06833587959</v>
      </c>
      <c r="V54" s="159">
        <v>0</v>
      </c>
      <c r="W54" s="159">
        <v>0</v>
      </c>
      <c r="X54" s="159">
        <v>525907.19999999995</v>
      </c>
      <c r="Y54" s="159">
        <v>508918.35855549533</v>
      </c>
      <c r="Z54" s="159">
        <v>0</v>
      </c>
      <c r="AA54" s="155">
        <v>0</v>
      </c>
      <c r="AB54" s="159">
        <v>208506.39296238625</v>
      </c>
      <c r="AC54" s="159">
        <v>444232.36</v>
      </c>
      <c r="AD54" s="174">
        <f>SUM(Muut[[#This Row],[Työttömyysaste]:[Työttömät ja palveluissa olevat ]])</f>
        <v>2228337.3798537608</v>
      </c>
      <c r="AF54" s="62"/>
    </row>
    <row r="55" spans="1:32" s="45" customFormat="1" x14ac:dyDescent="0.25">
      <c r="A55" s="90">
        <v>146</v>
      </c>
      <c r="B55" s="151" t="s">
        <v>54</v>
      </c>
      <c r="C55" s="394">
        <v>4293</v>
      </c>
      <c r="D55" s="134">
        <v>269.16666666666669</v>
      </c>
      <c r="E55" s="41">
        <v>1558</v>
      </c>
      <c r="F55" s="331">
        <f t="shared" si="1"/>
        <v>0.17276422764227645</v>
      </c>
      <c r="G55" s="376">
        <f>Muut[[#This Row],[Keskim. työttömyysaste 2025, %]]/$F$12</f>
        <v>1.4495275309616773</v>
      </c>
      <c r="H55" s="166">
        <v>0</v>
      </c>
      <c r="I55" s="382">
        <v>10</v>
      </c>
      <c r="J55" s="388">
        <v>229</v>
      </c>
      <c r="K55" s="269">
        <v>2763.39</v>
      </c>
      <c r="L55" s="170">
        <f t="shared" si="2"/>
        <v>1.5535266466188269</v>
      </c>
      <c r="M55" s="376">
        <v>11.965479474333348</v>
      </c>
      <c r="N55" s="166">
        <v>0</v>
      </c>
      <c r="O55" s="396">
        <v>0</v>
      </c>
      <c r="P55" s="269">
        <v>878</v>
      </c>
      <c r="Q55" s="15">
        <v>175</v>
      </c>
      <c r="R55" s="158">
        <v>0.19931662870159453</v>
      </c>
      <c r="S55" s="400">
        <v>1.3407553337179066</v>
      </c>
      <c r="T55" s="483">
        <v>310.91666666666669</v>
      </c>
      <c r="U55" s="197">
        <v>492785.24966423947</v>
      </c>
      <c r="V55" s="159">
        <v>0</v>
      </c>
      <c r="W55" s="159">
        <v>0</v>
      </c>
      <c r="X55" s="159">
        <v>491562.23999999999</v>
      </c>
      <c r="Y55" s="159">
        <v>2438429.6266058711</v>
      </c>
      <c r="Z55" s="159">
        <v>0</v>
      </c>
      <c r="AA55" s="155">
        <v>0</v>
      </c>
      <c r="AB55" s="159">
        <v>187065.53604865662</v>
      </c>
      <c r="AC55" s="159">
        <v>254519.49250000002</v>
      </c>
      <c r="AD55" s="174">
        <f>SUM(Muut[[#This Row],[Työttömyysaste]:[Työttömät ja palveluissa olevat ]])</f>
        <v>3864362.1448187674</v>
      </c>
      <c r="AF55" s="62"/>
    </row>
    <row r="56" spans="1:32" s="45" customFormat="1" x14ac:dyDescent="0.25">
      <c r="A56" s="90">
        <v>148</v>
      </c>
      <c r="B56" s="151" t="s">
        <v>55</v>
      </c>
      <c r="C56" s="394">
        <v>7244</v>
      </c>
      <c r="D56" s="134">
        <v>325.66666666666669</v>
      </c>
      <c r="E56" s="41">
        <v>3640</v>
      </c>
      <c r="F56" s="331">
        <f t="shared" si="1"/>
        <v>8.946886446886447E-2</v>
      </c>
      <c r="G56" s="376">
        <f>Muut[[#This Row],[Keskim. työttömyysaste 2025, %]]/$F$12</f>
        <v>0.75066224056537678</v>
      </c>
      <c r="H56" s="166">
        <v>0</v>
      </c>
      <c r="I56" s="382">
        <v>31</v>
      </c>
      <c r="J56" s="388">
        <v>442</v>
      </c>
      <c r="K56" s="269">
        <v>15068.32</v>
      </c>
      <c r="L56" s="170">
        <f t="shared" si="2"/>
        <v>0.4807437060004035</v>
      </c>
      <c r="M56" s="376">
        <v>20</v>
      </c>
      <c r="N56" s="166">
        <v>0</v>
      </c>
      <c r="O56" s="396">
        <v>0</v>
      </c>
      <c r="P56" s="269">
        <v>2400</v>
      </c>
      <c r="Q56" s="15">
        <v>390</v>
      </c>
      <c r="R56" s="158">
        <v>0.16250000000000001</v>
      </c>
      <c r="S56" s="400">
        <v>1.0930986699325846</v>
      </c>
      <c r="T56" s="483">
        <v>386</v>
      </c>
      <c r="U56" s="197">
        <v>430619.1658632161</v>
      </c>
      <c r="V56" s="159">
        <v>0</v>
      </c>
      <c r="W56" s="159">
        <v>0</v>
      </c>
      <c r="X56" s="159">
        <v>948779.52000000002</v>
      </c>
      <c r="Y56" s="159">
        <v>6877453.5999999996</v>
      </c>
      <c r="Z56" s="159">
        <v>0</v>
      </c>
      <c r="AA56" s="155">
        <v>0</v>
      </c>
      <c r="AB56" s="159">
        <v>257348.2198622284</v>
      </c>
      <c r="AC56" s="159">
        <v>315983.46000000002</v>
      </c>
      <c r="AD56" s="174">
        <f>SUM(Muut[[#This Row],[Työttömyysaste]:[Työttömät ja palveluissa olevat ]])</f>
        <v>8830183.9657254461</v>
      </c>
      <c r="AF56" s="62"/>
    </row>
    <row r="57" spans="1:32" s="45" customFormat="1" x14ac:dyDescent="0.25">
      <c r="A57" s="90">
        <v>149</v>
      </c>
      <c r="B57" s="151" t="s">
        <v>56</v>
      </c>
      <c r="C57" s="394">
        <v>5391</v>
      </c>
      <c r="D57" s="134">
        <v>158</v>
      </c>
      <c r="E57" s="41">
        <v>2623</v>
      </c>
      <c r="F57" s="331">
        <f t="shared" si="1"/>
        <v>6.0236370568051846E-2</v>
      </c>
      <c r="G57" s="376">
        <f>Muut[[#This Row],[Keskim. työttömyysaste 2025, %]]/$F$12</f>
        <v>0.5053955827267248</v>
      </c>
      <c r="H57" s="166">
        <v>3</v>
      </c>
      <c r="I57" s="382">
        <v>2737</v>
      </c>
      <c r="J57" s="388">
        <v>286</v>
      </c>
      <c r="K57" s="269">
        <v>350.85</v>
      </c>
      <c r="L57" s="170">
        <f t="shared" si="2"/>
        <v>15.365540829414279</v>
      </c>
      <c r="M57" s="376">
        <v>1.2097648504088532</v>
      </c>
      <c r="N57" s="166">
        <v>3</v>
      </c>
      <c r="O57" s="396">
        <v>232</v>
      </c>
      <c r="P57" s="269">
        <v>1595</v>
      </c>
      <c r="Q57" s="15">
        <v>201</v>
      </c>
      <c r="R57" s="158">
        <v>0.12601880877742946</v>
      </c>
      <c r="S57" s="400">
        <v>0.84769841391444234</v>
      </c>
      <c r="T57" s="483">
        <v>203.25</v>
      </c>
      <c r="U57" s="197">
        <v>215760.09097333325</v>
      </c>
      <c r="V57" s="159">
        <v>126830.2833</v>
      </c>
      <c r="W57" s="159">
        <v>855486.8469</v>
      </c>
      <c r="X57" s="159">
        <v>613916.16000000003</v>
      </c>
      <c r="Y57" s="159">
        <v>309591.85438706441</v>
      </c>
      <c r="Z57" s="159">
        <v>0</v>
      </c>
      <c r="AA57" s="155">
        <v>78508.799999999988</v>
      </c>
      <c r="AB57" s="159">
        <v>148523.11985591464</v>
      </c>
      <c r="AC57" s="159">
        <v>166382.48250000001</v>
      </c>
      <c r="AD57" s="174">
        <f>SUM(Muut[[#This Row],[Työttömyysaste]:[Työttömät ja palveluissa olevat ]])</f>
        <v>2514999.6379163121</v>
      </c>
      <c r="AF57" s="62"/>
    </row>
    <row r="58" spans="1:32" s="45" customFormat="1" x14ac:dyDescent="0.25">
      <c r="A58" s="90">
        <v>151</v>
      </c>
      <c r="B58" s="151" t="s">
        <v>57</v>
      </c>
      <c r="C58" s="394">
        <v>1771</v>
      </c>
      <c r="D58" s="134">
        <v>56.75</v>
      </c>
      <c r="E58" s="41">
        <v>789</v>
      </c>
      <c r="F58" s="331">
        <f t="shared" si="1"/>
        <v>7.192648922686945E-2</v>
      </c>
      <c r="G58" s="376">
        <f>Muut[[#This Row],[Keskim. työttömyysaste 2025, %]]/$F$12</f>
        <v>0.60347809128429108</v>
      </c>
      <c r="H58" s="166">
        <v>0</v>
      </c>
      <c r="I58" s="382">
        <v>16</v>
      </c>
      <c r="J58" s="388">
        <v>90</v>
      </c>
      <c r="K58" s="269">
        <v>642.38</v>
      </c>
      <c r="L58" s="170">
        <f t="shared" si="2"/>
        <v>2.7569351474205299</v>
      </c>
      <c r="M58" s="376">
        <v>6.7425203020606483</v>
      </c>
      <c r="N58" s="166">
        <v>0</v>
      </c>
      <c r="O58" s="396">
        <v>0</v>
      </c>
      <c r="P58" s="269">
        <v>421</v>
      </c>
      <c r="Q58" s="15">
        <v>66</v>
      </c>
      <c r="R58" s="158">
        <v>0.15676959619952494</v>
      </c>
      <c r="S58" s="400">
        <v>1.0545516128711945</v>
      </c>
      <c r="T58" s="483">
        <v>72.25</v>
      </c>
      <c r="U58" s="197">
        <v>84635.080616430132</v>
      </c>
      <c r="V58" s="159">
        <v>0</v>
      </c>
      <c r="W58" s="159">
        <v>0</v>
      </c>
      <c r="X58" s="159">
        <v>193190.39999999999</v>
      </c>
      <c r="Y58" s="159">
        <v>566839.43400644837</v>
      </c>
      <c r="Z58" s="159">
        <v>0</v>
      </c>
      <c r="AA58" s="155">
        <v>0</v>
      </c>
      <c r="AB58" s="159">
        <v>60697.354457833775</v>
      </c>
      <c r="AC58" s="159">
        <v>59144.572500000002</v>
      </c>
      <c r="AD58" s="174">
        <f>SUM(Muut[[#This Row],[Työttömyysaste]:[Työttömät ja palveluissa olevat ]])</f>
        <v>964506.84158071224</v>
      </c>
      <c r="AF58" s="62"/>
    </row>
    <row r="59" spans="1:32" s="45" customFormat="1" x14ac:dyDescent="0.25">
      <c r="A59" s="90">
        <v>152</v>
      </c>
      <c r="B59" s="151" t="s">
        <v>58</v>
      </c>
      <c r="C59" s="394">
        <v>4261</v>
      </c>
      <c r="D59" s="134">
        <v>128.5</v>
      </c>
      <c r="E59" s="41">
        <v>1873</v>
      </c>
      <c r="F59" s="331">
        <f t="shared" si="1"/>
        <v>6.8606513614522163E-2</v>
      </c>
      <c r="G59" s="376">
        <f>Muut[[#This Row],[Keskim. työttömyysaste 2025, %]]/$F$12</f>
        <v>0.57562281060556608</v>
      </c>
      <c r="H59" s="166">
        <v>0</v>
      </c>
      <c r="I59" s="382">
        <v>34</v>
      </c>
      <c r="J59" s="388">
        <v>94</v>
      </c>
      <c r="K59" s="269">
        <v>354.15</v>
      </c>
      <c r="L59" s="170">
        <f t="shared" si="2"/>
        <v>12.03162501764789</v>
      </c>
      <c r="M59" s="376">
        <v>1.5449859163397919</v>
      </c>
      <c r="N59" s="166">
        <v>0</v>
      </c>
      <c r="O59" s="396">
        <v>0</v>
      </c>
      <c r="P59" s="269">
        <v>1156</v>
      </c>
      <c r="Q59" s="15">
        <v>126</v>
      </c>
      <c r="R59" s="158">
        <v>0.10899653979238755</v>
      </c>
      <c r="S59" s="400">
        <v>0.73319367799577151</v>
      </c>
      <c r="T59" s="483">
        <v>182</v>
      </c>
      <c r="U59" s="197">
        <v>194231.59335447318</v>
      </c>
      <c r="V59" s="159">
        <v>0</v>
      </c>
      <c r="W59" s="159">
        <v>0</v>
      </c>
      <c r="X59" s="159">
        <v>201776.63999999998</v>
      </c>
      <c r="Y59" s="159">
        <v>312503.7914526973</v>
      </c>
      <c r="Z59" s="159">
        <v>0</v>
      </c>
      <c r="AA59" s="155">
        <v>0</v>
      </c>
      <c r="AB59" s="159">
        <v>101534.49351304943</v>
      </c>
      <c r="AC59" s="159">
        <v>148987.01999999999</v>
      </c>
      <c r="AD59" s="174">
        <f>SUM(Muut[[#This Row],[Työttömyysaste]:[Työttömät ja palveluissa olevat ]])</f>
        <v>959033.53832021996</v>
      </c>
      <c r="AF59" s="62"/>
    </row>
    <row r="60" spans="1:32" s="45" customFormat="1" x14ac:dyDescent="0.25">
      <c r="A60" s="90">
        <v>153</v>
      </c>
      <c r="B60" s="151" t="s">
        <v>59</v>
      </c>
      <c r="C60" s="394">
        <v>24345</v>
      </c>
      <c r="D60" s="134">
        <v>1737</v>
      </c>
      <c r="E60" s="41">
        <v>10679</v>
      </c>
      <c r="F60" s="331">
        <f t="shared" si="1"/>
        <v>0.16265567937072758</v>
      </c>
      <c r="G60" s="376">
        <f>Muut[[#This Row],[Keskim. työttömyysaste 2025, %]]/$F$12</f>
        <v>1.3647147244123683</v>
      </c>
      <c r="H60" s="166">
        <v>0</v>
      </c>
      <c r="I60" s="382">
        <v>31</v>
      </c>
      <c r="J60" s="388">
        <v>2438</v>
      </c>
      <c r="K60" s="269">
        <v>155.04</v>
      </c>
      <c r="L60" s="170">
        <f t="shared" si="2"/>
        <v>157.02399380804954</v>
      </c>
      <c r="M60" s="376">
        <v>0.11838121520250477</v>
      </c>
      <c r="N60" s="166">
        <v>0</v>
      </c>
      <c r="O60" s="396">
        <v>0</v>
      </c>
      <c r="P60" s="269">
        <v>6850</v>
      </c>
      <c r="Q60" s="15">
        <v>1214</v>
      </c>
      <c r="R60" s="158">
        <v>0.17722627737226276</v>
      </c>
      <c r="S60" s="400">
        <v>1.1921588189090693</v>
      </c>
      <c r="T60" s="483">
        <v>2220.25</v>
      </c>
      <c r="U60" s="197">
        <v>2631006.9734932152</v>
      </c>
      <c r="V60" s="159">
        <v>0</v>
      </c>
      <c r="W60" s="159">
        <v>0</v>
      </c>
      <c r="X60" s="159">
        <v>5233313.28</v>
      </c>
      <c r="Y60" s="159">
        <v>136808.09777446333</v>
      </c>
      <c r="Z60" s="159">
        <v>0</v>
      </c>
      <c r="AA60" s="155">
        <v>0</v>
      </c>
      <c r="AB60" s="159">
        <v>943250.95950609201</v>
      </c>
      <c r="AC60" s="159">
        <v>1817518.8525</v>
      </c>
      <c r="AD60" s="174">
        <f>SUM(Muut[[#This Row],[Työttömyysaste]:[Työttömät ja palveluissa olevat ]])</f>
        <v>10761898.16327377</v>
      </c>
      <c r="AF60" s="62"/>
    </row>
    <row r="61" spans="1:32" s="45" customFormat="1" x14ac:dyDescent="0.25">
      <c r="A61" s="90">
        <v>165</v>
      </c>
      <c r="B61" s="151" t="s">
        <v>60</v>
      </c>
      <c r="C61" s="394">
        <v>15867</v>
      </c>
      <c r="D61" s="134">
        <v>670.66666666666663</v>
      </c>
      <c r="E61" s="41">
        <v>7624</v>
      </c>
      <c r="F61" s="331">
        <f t="shared" si="1"/>
        <v>8.796782091640433E-2</v>
      </c>
      <c r="G61" s="376">
        <f>Muut[[#This Row],[Keskim. työttömyysaste 2025, %]]/$F$12</f>
        <v>0.73806817532307045</v>
      </c>
      <c r="H61" s="166">
        <v>0</v>
      </c>
      <c r="I61" s="382">
        <v>61</v>
      </c>
      <c r="J61" s="388">
        <v>668</v>
      </c>
      <c r="K61" s="269">
        <v>547.5</v>
      </c>
      <c r="L61" s="170">
        <f t="shared" si="2"/>
        <v>28.980821917808218</v>
      </c>
      <c r="M61" s="376">
        <v>0.64141352704441623</v>
      </c>
      <c r="N61" s="166">
        <v>0</v>
      </c>
      <c r="O61" s="396">
        <v>0</v>
      </c>
      <c r="P61" s="269">
        <v>4984</v>
      </c>
      <c r="Q61" s="15">
        <v>624</v>
      </c>
      <c r="R61" s="158">
        <v>0.12520064205457465</v>
      </c>
      <c r="S61" s="400">
        <v>0.84219480187422258</v>
      </c>
      <c r="T61" s="483">
        <v>881.58333333333326</v>
      </c>
      <c r="U61" s="197">
        <v>927388.36756043322</v>
      </c>
      <c r="V61" s="159">
        <v>0</v>
      </c>
      <c r="W61" s="159">
        <v>0</v>
      </c>
      <c r="X61" s="159">
        <v>1433902.0800000001</v>
      </c>
      <c r="Y61" s="159">
        <v>483116.83134364482</v>
      </c>
      <c r="Z61" s="159">
        <v>0</v>
      </c>
      <c r="AA61" s="155">
        <v>0</v>
      </c>
      <c r="AB61" s="159">
        <v>434300.90994349442</v>
      </c>
      <c r="AC61" s="159">
        <v>721672.9325</v>
      </c>
      <c r="AD61" s="174">
        <f>SUM(Muut[[#This Row],[Työttömyysaste]:[Työttömät ja palveluissa olevat ]])</f>
        <v>4000381.1213475727</v>
      </c>
      <c r="AF61" s="62"/>
    </row>
    <row r="62" spans="1:32" s="45" customFormat="1" x14ac:dyDescent="0.25">
      <c r="A62" s="90">
        <v>167</v>
      </c>
      <c r="B62" s="151" t="s">
        <v>61</v>
      </c>
      <c r="C62" s="394">
        <v>79129</v>
      </c>
      <c r="D62" s="134">
        <v>5491.416666666667</v>
      </c>
      <c r="E62" s="41">
        <v>36688</v>
      </c>
      <c r="F62" s="331">
        <f t="shared" si="1"/>
        <v>0.14967882323012066</v>
      </c>
      <c r="G62" s="376">
        <f>Muut[[#This Row],[Keskim. työttömyysaste 2025, %]]/$F$12</f>
        <v>1.255836222781306</v>
      </c>
      <c r="H62" s="166">
        <v>0</v>
      </c>
      <c r="I62" s="382">
        <v>82</v>
      </c>
      <c r="J62" s="388">
        <v>7413</v>
      </c>
      <c r="K62" s="269">
        <v>2381.87</v>
      </c>
      <c r="L62" s="170">
        <f t="shared" si="2"/>
        <v>33.221376481504031</v>
      </c>
      <c r="M62" s="376">
        <v>0.55954006641767917</v>
      </c>
      <c r="N62" s="166">
        <v>0</v>
      </c>
      <c r="O62" s="396">
        <v>0</v>
      </c>
      <c r="P62" s="269">
        <v>23598</v>
      </c>
      <c r="Q62" s="15">
        <v>2823</v>
      </c>
      <c r="R62" s="158">
        <v>0.11962878210017798</v>
      </c>
      <c r="S62" s="400">
        <v>0.80471423138067411</v>
      </c>
      <c r="T62" s="483">
        <v>7010</v>
      </c>
      <c r="U62" s="197">
        <v>7869352.9755742624</v>
      </c>
      <c r="V62" s="159">
        <v>0</v>
      </c>
      <c r="W62" s="159">
        <v>0</v>
      </c>
      <c r="X62" s="159">
        <v>15912449.279999999</v>
      </c>
      <c r="Y62" s="159">
        <v>2101774.4056118485</v>
      </c>
      <c r="Z62" s="159">
        <v>0</v>
      </c>
      <c r="AA62" s="155">
        <v>0</v>
      </c>
      <c r="AB62" s="159">
        <v>2069477.5534849442</v>
      </c>
      <c r="AC62" s="159">
        <v>5738456.1000000006</v>
      </c>
      <c r="AD62" s="174">
        <f>SUM(Muut[[#This Row],[Työttömyysaste]:[Työttömät ja palveluissa olevat ]])</f>
        <v>33691510.314671054</v>
      </c>
      <c r="AF62" s="62"/>
    </row>
    <row r="63" spans="1:32" s="45" customFormat="1" x14ac:dyDescent="0.25">
      <c r="A63" s="90">
        <v>169</v>
      </c>
      <c r="B63" s="151" t="s">
        <v>62</v>
      </c>
      <c r="C63" s="394">
        <v>4795</v>
      </c>
      <c r="D63" s="134">
        <v>197</v>
      </c>
      <c r="E63" s="41">
        <v>2231</v>
      </c>
      <c r="F63" s="331">
        <f t="shared" si="1"/>
        <v>8.8301210219632456E-2</v>
      </c>
      <c r="G63" s="376">
        <f>Muut[[#This Row],[Keskim. työttömyysaste 2025, %]]/$F$12</f>
        <v>0.74086538039354333</v>
      </c>
      <c r="H63" s="166">
        <v>0</v>
      </c>
      <c r="I63" s="382">
        <v>18</v>
      </c>
      <c r="J63" s="388">
        <v>171</v>
      </c>
      <c r="K63" s="269">
        <v>180.42</v>
      </c>
      <c r="L63" s="170">
        <f t="shared" si="2"/>
        <v>26.576876177807339</v>
      </c>
      <c r="M63" s="376">
        <v>0.69943100455386575</v>
      </c>
      <c r="N63" s="166">
        <v>0</v>
      </c>
      <c r="O63" s="396">
        <v>0</v>
      </c>
      <c r="P63" s="269">
        <v>1303</v>
      </c>
      <c r="Q63" s="15">
        <v>179</v>
      </c>
      <c r="R63" s="158">
        <v>0.13737528779739064</v>
      </c>
      <c r="S63" s="400">
        <v>0.92409073460266911</v>
      </c>
      <c r="T63" s="483">
        <v>261.58333333333331</v>
      </c>
      <c r="U63" s="197">
        <v>281318.47582478373</v>
      </c>
      <c r="V63" s="159">
        <v>0</v>
      </c>
      <c r="W63" s="159">
        <v>0</v>
      </c>
      <c r="X63" s="159">
        <v>367061.76000000001</v>
      </c>
      <c r="Y63" s="159">
        <v>159203.54102469477</v>
      </c>
      <c r="Z63" s="159">
        <v>0</v>
      </c>
      <c r="AA63" s="155">
        <v>0</v>
      </c>
      <c r="AB63" s="159">
        <v>144007.98985364343</v>
      </c>
      <c r="AC63" s="159">
        <v>214134.73249999998</v>
      </c>
      <c r="AD63" s="174">
        <f>SUM(Muut[[#This Row],[Työttömyysaste]:[Työttömät ja palveluissa olevat ]])</f>
        <v>1165726.499203122</v>
      </c>
      <c r="AF63" s="62"/>
    </row>
    <row r="64" spans="1:32" s="45" customFormat="1" x14ac:dyDescent="0.25">
      <c r="A64" s="90">
        <v>171</v>
      </c>
      <c r="B64" s="151" t="s">
        <v>63</v>
      </c>
      <c r="C64" s="394">
        <v>4494</v>
      </c>
      <c r="D64" s="134">
        <v>190.16666666666666</v>
      </c>
      <c r="E64" s="41">
        <v>1937</v>
      </c>
      <c r="F64" s="331">
        <f t="shared" si="1"/>
        <v>9.8175873343658571E-2</v>
      </c>
      <c r="G64" s="376">
        <f>Muut[[#This Row],[Keskim. työttömyysaste 2025, %]]/$F$12</f>
        <v>0.82371584227784878</v>
      </c>
      <c r="H64" s="166">
        <v>0</v>
      </c>
      <c r="I64" s="382">
        <v>16</v>
      </c>
      <c r="J64" s="388">
        <v>348</v>
      </c>
      <c r="K64" s="269">
        <v>574.88</v>
      </c>
      <c r="L64" s="170">
        <f t="shared" si="2"/>
        <v>7.8172836070136373</v>
      </c>
      <c r="M64" s="376">
        <v>2.3778964839231094</v>
      </c>
      <c r="N64" s="166">
        <v>0</v>
      </c>
      <c r="O64" s="396">
        <v>0</v>
      </c>
      <c r="P64" s="269">
        <v>1226</v>
      </c>
      <c r="Q64" s="15">
        <v>219</v>
      </c>
      <c r="R64" s="158">
        <v>0.17862969004893964</v>
      </c>
      <c r="S64" s="400">
        <v>1.2015992406336355</v>
      </c>
      <c r="T64" s="483">
        <v>237.5</v>
      </c>
      <c r="U64" s="197">
        <v>293143.87862962286</v>
      </c>
      <c r="V64" s="159">
        <v>0</v>
      </c>
      <c r="W64" s="159">
        <v>0</v>
      </c>
      <c r="X64" s="159">
        <v>747002.88</v>
      </c>
      <c r="Y64" s="159">
        <v>507277.08493668406</v>
      </c>
      <c r="Z64" s="159">
        <v>0</v>
      </c>
      <c r="AA64" s="155">
        <v>0</v>
      </c>
      <c r="AB64" s="159">
        <v>175499.57709074565</v>
      </c>
      <c r="AC64" s="159">
        <v>194419.875</v>
      </c>
      <c r="AD64" s="174">
        <f>SUM(Muut[[#This Row],[Työttömyysaste]:[Työttömät ja palveluissa olevat ]])</f>
        <v>1917343.2956570524</v>
      </c>
      <c r="AF64" s="62"/>
    </row>
    <row r="65" spans="1:32" s="45" customFormat="1" x14ac:dyDescent="0.25">
      <c r="A65" s="90">
        <v>172</v>
      </c>
      <c r="B65" s="151" t="s">
        <v>64</v>
      </c>
      <c r="C65" s="394">
        <v>4079</v>
      </c>
      <c r="D65" s="134">
        <v>200.16666666666666</v>
      </c>
      <c r="E65" s="41">
        <v>1565</v>
      </c>
      <c r="F65" s="331">
        <f t="shared" si="1"/>
        <v>0.12790202342917997</v>
      </c>
      <c r="G65" s="376">
        <f>Muut[[#This Row],[Keskim. työttömyysaste 2025, %]]/$F$12</f>
        <v>1.0731243774040058</v>
      </c>
      <c r="H65" s="166">
        <v>0</v>
      </c>
      <c r="I65" s="382">
        <v>10</v>
      </c>
      <c r="J65" s="388">
        <v>265</v>
      </c>
      <c r="K65" s="269">
        <v>867.07</v>
      </c>
      <c r="L65" s="170">
        <f t="shared" si="2"/>
        <v>4.7043491298280413</v>
      </c>
      <c r="M65" s="376">
        <v>3.9513842807893309</v>
      </c>
      <c r="N65" s="166">
        <v>3</v>
      </c>
      <c r="O65" s="396">
        <v>233</v>
      </c>
      <c r="P65" s="269">
        <v>935</v>
      </c>
      <c r="Q65" s="15">
        <v>181</v>
      </c>
      <c r="R65" s="158">
        <v>0.19358288770053475</v>
      </c>
      <c r="S65" s="400">
        <v>1.3021858281056211</v>
      </c>
      <c r="T65" s="483">
        <v>240.58333333333331</v>
      </c>
      <c r="U65" s="197">
        <v>346636.3546227761</v>
      </c>
      <c r="V65" s="159">
        <v>0</v>
      </c>
      <c r="W65" s="159">
        <v>0</v>
      </c>
      <c r="X65" s="159">
        <v>568838.40000000002</v>
      </c>
      <c r="Y65" s="159">
        <v>765107.05196919467</v>
      </c>
      <c r="Z65" s="159">
        <v>0</v>
      </c>
      <c r="AA65" s="155">
        <v>78847.199999999997</v>
      </c>
      <c r="AB65" s="159">
        <v>172627.51976739193</v>
      </c>
      <c r="AC65" s="159">
        <v>196943.92249999999</v>
      </c>
      <c r="AD65" s="174">
        <f>SUM(Muut[[#This Row],[Työttömyysaste]:[Työttömät ja palveluissa olevat ]])</f>
        <v>2129000.4488593629</v>
      </c>
      <c r="AF65" s="62"/>
    </row>
    <row r="66" spans="1:32" s="45" customFormat="1" x14ac:dyDescent="0.25">
      <c r="A66" s="90">
        <v>176</v>
      </c>
      <c r="B66" s="151" t="s">
        <v>65</v>
      </c>
      <c r="C66" s="394">
        <v>4059</v>
      </c>
      <c r="D66" s="134">
        <v>314.91666666666669</v>
      </c>
      <c r="E66" s="41">
        <v>1677</v>
      </c>
      <c r="F66" s="331">
        <f t="shared" si="1"/>
        <v>0.18778572848340291</v>
      </c>
      <c r="G66" s="376">
        <f>Muut[[#This Row],[Keskim. työttömyysaste 2025, %]]/$F$12</f>
        <v>1.5755610236744277</v>
      </c>
      <c r="H66" s="166">
        <v>0</v>
      </c>
      <c r="I66" s="382">
        <v>0</v>
      </c>
      <c r="J66" s="388">
        <v>149</v>
      </c>
      <c r="K66" s="269">
        <v>1501.6</v>
      </c>
      <c r="L66" s="170">
        <f t="shared" si="2"/>
        <v>2.7031166755460845</v>
      </c>
      <c r="M66" s="376">
        <v>6.8767624317186371</v>
      </c>
      <c r="N66" s="166">
        <v>3</v>
      </c>
      <c r="O66" s="396">
        <v>181</v>
      </c>
      <c r="P66" s="269">
        <v>873</v>
      </c>
      <c r="Q66" s="15">
        <v>157</v>
      </c>
      <c r="R66" s="158">
        <v>0.17983963344788087</v>
      </c>
      <c r="S66" s="400">
        <v>1.2097382407571824</v>
      </c>
      <c r="T66" s="483">
        <v>368.75</v>
      </c>
      <c r="U66" s="197">
        <v>506436.06182953354</v>
      </c>
      <c r="V66" s="159">
        <v>0</v>
      </c>
      <c r="W66" s="159">
        <v>0</v>
      </c>
      <c r="X66" s="159">
        <v>319837.44</v>
      </c>
      <c r="Y66" s="159">
        <v>1325019.6053801221</v>
      </c>
      <c r="Z66" s="159">
        <v>0</v>
      </c>
      <c r="AA66" s="155">
        <v>61250.399999999994</v>
      </c>
      <c r="AB66" s="159">
        <v>159585.6443750856</v>
      </c>
      <c r="AC66" s="159">
        <v>301862.4375</v>
      </c>
      <c r="AD66" s="174">
        <f>SUM(Muut[[#This Row],[Työttömyysaste]:[Työttömät ja palveluissa olevat ]])</f>
        <v>2673991.5890847407</v>
      </c>
      <c r="AF66" s="62"/>
    </row>
    <row r="67" spans="1:32" s="45" customFormat="1" x14ac:dyDescent="0.25">
      <c r="A67" s="90">
        <v>177</v>
      </c>
      <c r="B67" s="151" t="s">
        <v>66</v>
      </c>
      <c r="C67" s="394">
        <v>1663</v>
      </c>
      <c r="D67" s="134">
        <v>55.916666666666664</v>
      </c>
      <c r="E67" s="41">
        <v>732</v>
      </c>
      <c r="F67" s="331">
        <f t="shared" si="1"/>
        <v>7.6388888888888881E-2</v>
      </c>
      <c r="G67" s="376">
        <f>Muut[[#This Row],[Keskim. työttömyysaste 2025, %]]/$F$12</f>
        <v>0.64091854555266303</v>
      </c>
      <c r="H67" s="166">
        <v>0</v>
      </c>
      <c r="I67" s="382">
        <v>0</v>
      </c>
      <c r="J67" s="388">
        <v>35</v>
      </c>
      <c r="K67" s="269">
        <v>258.48</v>
      </c>
      <c r="L67" s="170">
        <f t="shared" si="2"/>
        <v>6.4337666357164958</v>
      </c>
      <c r="M67" s="376">
        <v>2.8892392676715981</v>
      </c>
      <c r="N67" s="166">
        <v>0</v>
      </c>
      <c r="O67" s="396">
        <v>0</v>
      </c>
      <c r="P67" s="269">
        <v>448</v>
      </c>
      <c r="Q67" s="15">
        <v>63</v>
      </c>
      <c r="R67" s="158">
        <v>0.140625</v>
      </c>
      <c r="S67" s="400">
        <v>0.94595077205704448</v>
      </c>
      <c r="T67" s="483">
        <v>85</v>
      </c>
      <c r="U67" s="197">
        <v>84404.466791910483</v>
      </c>
      <c r="V67" s="159">
        <v>0</v>
      </c>
      <c r="W67" s="159">
        <v>0</v>
      </c>
      <c r="X67" s="159">
        <v>75129.599999999991</v>
      </c>
      <c r="Y67" s="159">
        <v>228084.08870448457</v>
      </c>
      <c r="Z67" s="159">
        <v>0</v>
      </c>
      <c r="AA67" s="155">
        <v>0</v>
      </c>
      <c r="AB67" s="159">
        <v>51126.274352753106</v>
      </c>
      <c r="AC67" s="159">
        <v>69581.850000000006</v>
      </c>
      <c r="AD67" s="174">
        <f>SUM(Muut[[#This Row],[Työttömyysaste]:[Työttömät ja palveluissa olevat ]])</f>
        <v>508326.27984914824</v>
      </c>
      <c r="AF67" s="62"/>
    </row>
    <row r="68" spans="1:32" s="45" customFormat="1" x14ac:dyDescent="0.25">
      <c r="A68" s="90">
        <v>178</v>
      </c>
      <c r="B68" s="151" t="s">
        <v>67</v>
      </c>
      <c r="C68" s="394">
        <v>5569</v>
      </c>
      <c r="D68" s="134">
        <v>198</v>
      </c>
      <c r="E68" s="41">
        <v>2351</v>
      </c>
      <c r="F68" s="331">
        <f t="shared" si="1"/>
        <v>8.4219481071884303E-2</v>
      </c>
      <c r="G68" s="376">
        <f>Muut[[#This Row],[Keskim. työttömyysaste 2025, %]]/$F$12</f>
        <v>0.70661883031582418</v>
      </c>
      <c r="H68" s="166">
        <v>0</v>
      </c>
      <c r="I68" s="382">
        <v>16</v>
      </c>
      <c r="J68" s="388">
        <v>255</v>
      </c>
      <c r="K68" s="269">
        <v>1163.5</v>
      </c>
      <c r="L68" s="170">
        <f t="shared" si="2"/>
        <v>4.7864202836269873</v>
      </c>
      <c r="M68" s="376">
        <v>3.8836312111024252</v>
      </c>
      <c r="N68" s="166">
        <v>0</v>
      </c>
      <c r="O68" s="396">
        <v>0</v>
      </c>
      <c r="P68" s="269">
        <v>1284</v>
      </c>
      <c r="Q68" s="15">
        <v>195</v>
      </c>
      <c r="R68" s="158">
        <v>0.15186915887850466</v>
      </c>
      <c r="S68" s="400">
        <v>1.0215875419930698</v>
      </c>
      <c r="T68" s="483">
        <v>255.16666666666666</v>
      </c>
      <c r="U68" s="197">
        <v>311625.3414668226</v>
      </c>
      <c r="V68" s="159">
        <v>0</v>
      </c>
      <c r="W68" s="159">
        <v>0</v>
      </c>
      <c r="X68" s="159">
        <v>547372.79999999993</v>
      </c>
      <c r="Y68" s="159">
        <v>1026678.4169284579</v>
      </c>
      <c r="Z68" s="159">
        <v>0</v>
      </c>
      <c r="AA68" s="155">
        <v>0</v>
      </c>
      <c r="AB68" s="159">
        <v>184899.68319418066</v>
      </c>
      <c r="AC68" s="159">
        <v>208881.98499999999</v>
      </c>
      <c r="AD68" s="174">
        <f>SUM(Muut[[#This Row],[Työttömyysaste]:[Työttömät ja palveluissa olevat ]])</f>
        <v>2279458.2265894613</v>
      </c>
      <c r="AF68" s="62"/>
    </row>
    <row r="69" spans="1:32" s="45" customFormat="1" x14ac:dyDescent="0.25">
      <c r="A69" s="90">
        <v>179</v>
      </c>
      <c r="B69" s="151" t="s">
        <v>68</v>
      </c>
      <c r="C69" s="394">
        <v>149895</v>
      </c>
      <c r="D69" s="134">
        <v>10831.75</v>
      </c>
      <c r="E69" s="41">
        <v>73299</v>
      </c>
      <c r="F69" s="331">
        <f t="shared" si="1"/>
        <v>0.14777486732424727</v>
      </c>
      <c r="G69" s="376">
        <f>Muut[[#This Row],[Keskim. työttömyysaste 2025, %]]/$F$12</f>
        <v>1.2398616397269075</v>
      </c>
      <c r="H69" s="166">
        <v>0</v>
      </c>
      <c r="I69" s="382">
        <v>280</v>
      </c>
      <c r="J69" s="388">
        <v>12016</v>
      </c>
      <c r="K69" s="269">
        <v>1171.03</v>
      </c>
      <c r="L69" s="170">
        <f t="shared" si="2"/>
        <v>128.00269847911667</v>
      </c>
      <c r="M69" s="376">
        <v>0.1452210884911945</v>
      </c>
      <c r="N69" s="166">
        <v>3</v>
      </c>
      <c r="O69" s="396">
        <v>437</v>
      </c>
      <c r="P69" s="269">
        <v>48938</v>
      </c>
      <c r="Q69" s="15">
        <v>5139</v>
      </c>
      <c r="R69" s="158">
        <v>0.10501042134946259</v>
      </c>
      <c r="S69" s="400">
        <v>0.70638001173020215</v>
      </c>
      <c r="T69" s="483">
        <v>14204.083333333334</v>
      </c>
      <c r="U69" s="197">
        <v>14717387.099954823</v>
      </c>
      <c r="V69" s="159">
        <v>0</v>
      </c>
      <c r="W69" s="159">
        <v>0</v>
      </c>
      <c r="X69" s="159">
        <v>25793064.960000001</v>
      </c>
      <c r="Y69" s="159">
        <v>1033322.9278691293</v>
      </c>
      <c r="Z69" s="159">
        <v>0</v>
      </c>
      <c r="AA69" s="155">
        <v>147880.79999999999</v>
      </c>
      <c r="AB69" s="159">
        <v>3441192.0353947063</v>
      </c>
      <c r="AC69" s="159">
        <v>11627604.657500001</v>
      </c>
      <c r="AD69" s="174">
        <f>SUM(Muut[[#This Row],[Työttömyysaste]:[Työttömät ja palveluissa olevat ]])</f>
        <v>56760452.48071865</v>
      </c>
      <c r="AF69" s="62"/>
    </row>
    <row r="70" spans="1:32" s="45" customFormat="1" x14ac:dyDescent="0.25">
      <c r="A70" s="90">
        <v>181</v>
      </c>
      <c r="B70" s="151" t="s">
        <v>69</v>
      </c>
      <c r="C70" s="394">
        <v>1663</v>
      </c>
      <c r="D70" s="134">
        <v>60.5</v>
      </c>
      <c r="E70" s="41">
        <v>719</v>
      </c>
      <c r="F70" s="331">
        <f t="shared" si="1"/>
        <v>8.4144645340751043E-2</v>
      </c>
      <c r="G70" s="376">
        <f>Muut[[#This Row],[Keskim. työttömyysaste 2025, %]]/$F$12</f>
        <v>0.70599094308443555</v>
      </c>
      <c r="H70" s="166">
        <v>0</v>
      </c>
      <c r="I70" s="382">
        <v>0</v>
      </c>
      <c r="J70" s="388">
        <v>55</v>
      </c>
      <c r="K70" s="269">
        <v>215.07</v>
      </c>
      <c r="L70" s="170">
        <f t="shared" si="2"/>
        <v>7.7323662063514211</v>
      </c>
      <c r="M70" s="376">
        <v>2.4040107137810685</v>
      </c>
      <c r="N70" s="166">
        <v>0</v>
      </c>
      <c r="O70" s="396">
        <v>0</v>
      </c>
      <c r="P70" s="269">
        <v>448</v>
      </c>
      <c r="Q70" s="15">
        <v>64</v>
      </c>
      <c r="R70" s="158">
        <v>0.14285714285714285</v>
      </c>
      <c r="S70" s="400">
        <v>0.96096586367699743</v>
      </c>
      <c r="T70" s="483">
        <v>77.25</v>
      </c>
      <c r="U70" s="197">
        <v>92974.044087890274</v>
      </c>
      <c r="V70" s="159">
        <v>0</v>
      </c>
      <c r="W70" s="159">
        <v>0</v>
      </c>
      <c r="X70" s="159">
        <v>118060.8</v>
      </c>
      <c r="Y70" s="159">
        <v>189778.88021384052</v>
      </c>
      <c r="Z70" s="159">
        <v>0</v>
      </c>
      <c r="AA70" s="155">
        <v>0</v>
      </c>
      <c r="AB70" s="159">
        <v>51937.80251708252</v>
      </c>
      <c r="AC70" s="159">
        <v>63237.622499999998</v>
      </c>
      <c r="AD70" s="174">
        <f>SUM(Muut[[#This Row],[Työttömyysaste]:[Työttömät ja palveluissa olevat ]])</f>
        <v>515989.14931881335</v>
      </c>
      <c r="AF70" s="62"/>
    </row>
    <row r="71" spans="1:32" s="45" customFormat="1" x14ac:dyDescent="0.25">
      <c r="A71" s="90">
        <v>182</v>
      </c>
      <c r="B71" s="151" t="s">
        <v>70</v>
      </c>
      <c r="C71" s="394">
        <v>19020</v>
      </c>
      <c r="D71" s="134">
        <v>1160.5833333333333</v>
      </c>
      <c r="E71" s="41">
        <v>8051</v>
      </c>
      <c r="F71" s="331">
        <f t="shared" si="1"/>
        <v>0.14415393532894463</v>
      </c>
      <c r="G71" s="376">
        <f>Muut[[#This Row],[Keskim. työttömyysaste 2025, %]]/$F$12</f>
        <v>1.2094812728734234</v>
      </c>
      <c r="H71" s="166">
        <v>0</v>
      </c>
      <c r="I71" s="382">
        <v>23</v>
      </c>
      <c r="J71" s="388">
        <v>938</v>
      </c>
      <c r="K71" s="269">
        <v>1571.42</v>
      </c>
      <c r="L71" s="170">
        <f t="shared" si="2"/>
        <v>12.103702383831184</v>
      </c>
      <c r="M71" s="376">
        <v>1.5357855483772738</v>
      </c>
      <c r="N71" s="166">
        <v>0</v>
      </c>
      <c r="O71" s="396">
        <v>0</v>
      </c>
      <c r="P71" s="269">
        <v>4835</v>
      </c>
      <c r="Q71" s="15">
        <v>693</v>
      </c>
      <c r="R71" s="158">
        <v>0.14332988624612203</v>
      </c>
      <c r="S71" s="400">
        <v>0.96414589549061325</v>
      </c>
      <c r="T71" s="483">
        <v>1511.25</v>
      </c>
      <c r="U71" s="197">
        <v>1821713.1944180587</v>
      </c>
      <c r="V71" s="159">
        <v>0</v>
      </c>
      <c r="W71" s="159">
        <v>0</v>
      </c>
      <c r="X71" s="159">
        <v>2013473.28</v>
      </c>
      <c r="Y71" s="159">
        <v>1386629.1344475439</v>
      </c>
      <c r="Z71" s="159">
        <v>0</v>
      </c>
      <c r="AA71" s="155">
        <v>0</v>
      </c>
      <c r="AB71" s="159">
        <v>595986.78529752267</v>
      </c>
      <c r="AC71" s="159">
        <v>1237124.3625</v>
      </c>
      <c r="AD71" s="174">
        <f>SUM(Muut[[#This Row],[Työttömyysaste]:[Työttömät ja palveluissa olevat ]])</f>
        <v>7054926.756663125</v>
      </c>
      <c r="AF71" s="62"/>
    </row>
    <row r="72" spans="1:32" s="45" customFormat="1" x14ac:dyDescent="0.25">
      <c r="A72" s="90">
        <v>186</v>
      </c>
      <c r="B72" s="151" t="s">
        <v>71</v>
      </c>
      <c r="C72" s="394">
        <v>46944</v>
      </c>
      <c r="D72" s="134">
        <v>2955.25</v>
      </c>
      <c r="E72" s="41">
        <v>24123</v>
      </c>
      <c r="F72" s="331">
        <f t="shared" si="1"/>
        <v>0.1225075653940223</v>
      </c>
      <c r="G72" s="376">
        <f>Muut[[#This Row],[Keskim. työttömyysaste 2025, %]]/$F$12</f>
        <v>1.0278637609946339</v>
      </c>
      <c r="H72" s="166">
        <v>0</v>
      </c>
      <c r="I72" s="382">
        <v>486</v>
      </c>
      <c r="J72" s="388">
        <v>4661</v>
      </c>
      <c r="K72" s="269">
        <v>37.54</v>
      </c>
      <c r="L72" s="170">
        <f t="shared" si="2"/>
        <v>1250.5061267980821</v>
      </c>
      <c r="M72" s="376">
        <v>1.4864934129146403E-2</v>
      </c>
      <c r="N72" s="166">
        <v>0</v>
      </c>
      <c r="O72" s="396">
        <v>0</v>
      </c>
      <c r="P72" s="269">
        <v>16034</v>
      </c>
      <c r="Q72" s="15">
        <v>2370</v>
      </c>
      <c r="R72" s="158">
        <v>0.1478109018336036</v>
      </c>
      <c r="S72" s="400">
        <v>0.99428861658983347</v>
      </c>
      <c r="T72" s="483">
        <v>3548.0833333333335</v>
      </c>
      <c r="U72" s="197">
        <v>3821078.7622097004</v>
      </c>
      <c r="V72" s="159">
        <v>0</v>
      </c>
      <c r="W72" s="159">
        <v>0</v>
      </c>
      <c r="X72" s="159">
        <v>10005116.16</v>
      </c>
      <c r="Y72" s="159">
        <v>33125.490134503059</v>
      </c>
      <c r="Z72" s="159">
        <v>0</v>
      </c>
      <c r="AA72" s="155">
        <v>0</v>
      </c>
      <c r="AB72" s="159">
        <v>1516966.2565587773</v>
      </c>
      <c r="AC72" s="159">
        <v>2904496.4975000001</v>
      </c>
      <c r="AD72" s="174">
        <f>SUM(Muut[[#This Row],[Työttömyysaste]:[Työttömät ja palveluissa olevat ]])</f>
        <v>18280783.166402981</v>
      </c>
      <c r="AF72" s="62"/>
    </row>
    <row r="73" spans="1:32" s="45" customFormat="1" x14ac:dyDescent="0.25">
      <c r="A73" s="90">
        <v>202</v>
      </c>
      <c r="B73" s="151" t="s">
        <v>72</v>
      </c>
      <c r="C73" s="394">
        <v>36675</v>
      </c>
      <c r="D73" s="134">
        <v>1363.3333333333333</v>
      </c>
      <c r="E73" s="41">
        <v>18001</v>
      </c>
      <c r="F73" s="331">
        <f t="shared" si="1"/>
        <v>7.573653315556543E-2</v>
      </c>
      <c r="G73" s="376">
        <f>Muut[[#This Row],[Keskim. työttömyysaste 2025, %]]/$F$12</f>
        <v>0.63544514629439175</v>
      </c>
      <c r="H73" s="166">
        <v>0</v>
      </c>
      <c r="I73" s="382">
        <v>1877</v>
      </c>
      <c r="J73" s="388">
        <v>2533</v>
      </c>
      <c r="K73" s="269">
        <v>150.63999999999999</v>
      </c>
      <c r="L73" s="170">
        <f t="shared" si="2"/>
        <v>243.46123207647372</v>
      </c>
      <c r="M73" s="376">
        <v>7.6351750315255887E-2</v>
      </c>
      <c r="N73" s="166">
        <v>3</v>
      </c>
      <c r="O73" s="396">
        <v>233</v>
      </c>
      <c r="P73" s="269">
        <v>12690</v>
      </c>
      <c r="Q73" s="15">
        <v>1119</v>
      </c>
      <c r="R73" s="158">
        <v>8.8179669030732863E-2</v>
      </c>
      <c r="S73" s="400">
        <v>0.59316356266209003</v>
      </c>
      <c r="T73" s="483">
        <v>1739.1666666666665</v>
      </c>
      <c r="U73" s="197">
        <v>1845519.0491280644</v>
      </c>
      <c r="V73" s="159">
        <v>0</v>
      </c>
      <c r="W73" s="159">
        <v>0</v>
      </c>
      <c r="X73" s="159">
        <v>5437236.4799999995</v>
      </c>
      <c r="Y73" s="159">
        <v>132925.51502028608</v>
      </c>
      <c r="Z73" s="159">
        <v>0</v>
      </c>
      <c r="AA73" s="155">
        <v>78847.199999999997</v>
      </c>
      <c r="AB73" s="159">
        <v>707013.89397054492</v>
      </c>
      <c r="AC73" s="159">
        <v>1423699.2249999999</v>
      </c>
      <c r="AD73" s="174">
        <f>SUM(Muut[[#This Row],[Työttömyysaste]:[Työttömät ja palveluissa olevat ]])</f>
        <v>9625241.3631188944</v>
      </c>
      <c r="AF73" s="62"/>
    </row>
    <row r="74" spans="1:32" s="45" customFormat="1" x14ac:dyDescent="0.25">
      <c r="A74" s="90">
        <v>204</v>
      </c>
      <c r="B74" s="151" t="s">
        <v>73</v>
      </c>
      <c r="C74" s="394">
        <v>2547</v>
      </c>
      <c r="D74" s="134">
        <v>147.33333333333334</v>
      </c>
      <c r="E74" s="41">
        <v>1012</v>
      </c>
      <c r="F74" s="331">
        <f t="shared" si="1"/>
        <v>0.14558629776021081</v>
      </c>
      <c r="G74" s="376">
        <f>Muut[[#This Row],[Keskim. työttömyysaste 2025, %]]/$F$12</f>
        <v>1.2214990893321327</v>
      </c>
      <c r="H74" s="166">
        <v>0</v>
      </c>
      <c r="I74" s="382">
        <v>0</v>
      </c>
      <c r="J74" s="388">
        <v>61</v>
      </c>
      <c r="K74" s="269">
        <v>674.1</v>
      </c>
      <c r="L74" s="170">
        <f t="shared" si="2"/>
        <v>3.7783711615487316</v>
      </c>
      <c r="M74" s="376">
        <v>4.919763148765961</v>
      </c>
      <c r="N74" s="166">
        <v>0</v>
      </c>
      <c r="O74" s="396">
        <v>0</v>
      </c>
      <c r="P74" s="269">
        <v>604</v>
      </c>
      <c r="Q74" s="15">
        <v>114</v>
      </c>
      <c r="R74" s="158">
        <v>0.18874172185430463</v>
      </c>
      <c r="S74" s="400">
        <v>1.2696204622752383</v>
      </c>
      <c r="T74" s="483">
        <v>165.33333333333334</v>
      </c>
      <c r="U74" s="197">
        <v>246372.6163160869</v>
      </c>
      <c r="V74" s="159">
        <v>0</v>
      </c>
      <c r="W74" s="159">
        <v>0</v>
      </c>
      <c r="X74" s="159">
        <v>130940.16</v>
      </c>
      <c r="Y74" s="159">
        <v>594829.32604338066</v>
      </c>
      <c r="Z74" s="159">
        <v>0</v>
      </c>
      <c r="AA74" s="155">
        <v>0</v>
      </c>
      <c r="AB74" s="159">
        <v>105096.00781598855</v>
      </c>
      <c r="AC74" s="159">
        <v>135343.52000000002</v>
      </c>
      <c r="AD74" s="174">
        <f>SUM(Muut[[#This Row],[Työttömyysaste]:[Työttömät ja palveluissa olevat ]])</f>
        <v>1212581.6301754562</v>
      </c>
      <c r="AF74" s="62"/>
    </row>
    <row r="75" spans="1:32" s="45" customFormat="1" x14ac:dyDescent="0.25">
      <c r="A75" s="90">
        <v>205</v>
      </c>
      <c r="B75" s="151" t="s">
        <v>74</v>
      </c>
      <c r="C75" s="394">
        <v>36370</v>
      </c>
      <c r="D75" s="134">
        <v>1867.0833333333333</v>
      </c>
      <c r="E75" s="41">
        <v>16710</v>
      </c>
      <c r="F75" s="331">
        <f t="shared" si="1"/>
        <v>0.11173449032515459</v>
      </c>
      <c r="G75" s="376">
        <f>Muut[[#This Row],[Keskim. työttömyysaste 2025, %]]/$F$12</f>
        <v>0.93747543744784823</v>
      </c>
      <c r="H75" s="166">
        <v>0</v>
      </c>
      <c r="I75" s="382">
        <v>33</v>
      </c>
      <c r="J75" s="388">
        <v>3213</v>
      </c>
      <c r="K75" s="269">
        <v>1835.09</v>
      </c>
      <c r="L75" s="170">
        <f t="shared" si="2"/>
        <v>19.819191429303196</v>
      </c>
      <c r="M75" s="376">
        <v>0.93791370194162527</v>
      </c>
      <c r="N75" s="166">
        <v>0</v>
      </c>
      <c r="O75" s="396">
        <v>0</v>
      </c>
      <c r="P75" s="269">
        <v>10988</v>
      </c>
      <c r="Q75" s="15">
        <v>1499</v>
      </c>
      <c r="R75" s="158">
        <v>0.13642155078267201</v>
      </c>
      <c r="S75" s="400">
        <v>0.91767517360418049</v>
      </c>
      <c r="T75" s="483">
        <v>2567.25</v>
      </c>
      <c r="U75" s="197">
        <v>2700060.7876536767</v>
      </c>
      <c r="V75" s="159">
        <v>0</v>
      </c>
      <c r="W75" s="159">
        <v>0</v>
      </c>
      <c r="X75" s="159">
        <v>6896897.2800000003</v>
      </c>
      <c r="Y75" s="159">
        <v>1619292.9059916148</v>
      </c>
      <c r="Z75" s="159">
        <v>0</v>
      </c>
      <c r="AA75" s="155">
        <v>0</v>
      </c>
      <c r="AB75" s="159">
        <v>1084714.9970794814</v>
      </c>
      <c r="AC75" s="159">
        <v>2101576.5225</v>
      </c>
      <c r="AD75" s="174">
        <f>SUM(Muut[[#This Row],[Työttömyysaste]:[Työttömät ja palveluissa olevat ]])</f>
        <v>14402542.493224774</v>
      </c>
      <c r="AF75" s="62"/>
    </row>
    <row r="76" spans="1:32" s="45" customFormat="1" x14ac:dyDescent="0.25">
      <c r="A76" s="90">
        <v>208</v>
      </c>
      <c r="B76" s="151" t="s">
        <v>75</v>
      </c>
      <c r="C76" s="394">
        <v>12155</v>
      </c>
      <c r="D76" s="134">
        <v>448.58333333333331</v>
      </c>
      <c r="E76" s="41">
        <v>5343</v>
      </c>
      <c r="F76" s="331">
        <f t="shared" si="1"/>
        <v>8.3957202570341255E-2</v>
      </c>
      <c r="G76" s="376">
        <f>Muut[[#This Row],[Keskim. työttömyysaste 2025, %]]/$F$12</f>
        <v>0.70441825954979032</v>
      </c>
      <c r="H76" s="166">
        <v>0</v>
      </c>
      <c r="I76" s="382">
        <v>48</v>
      </c>
      <c r="J76" s="388">
        <v>453</v>
      </c>
      <c r="K76" s="269">
        <v>924.06</v>
      </c>
      <c r="L76" s="170">
        <f t="shared" si="2"/>
        <v>13.15390775490769</v>
      </c>
      <c r="M76" s="376">
        <v>1.4131687365689558</v>
      </c>
      <c r="N76" s="166">
        <v>0</v>
      </c>
      <c r="O76" s="396">
        <v>0</v>
      </c>
      <c r="P76" s="269">
        <v>3349</v>
      </c>
      <c r="Q76" s="15">
        <v>417</v>
      </c>
      <c r="R76" s="158">
        <v>0.12451478053150195</v>
      </c>
      <c r="S76" s="400">
        <v>0.83758117529804599</v>
      </c>
      <c r="T76" s="483">
        <v>544.58333333333326</v>
      </c>
      <c r="U76" s="197">
        <v>678040.93039090559</v>
      </c>
      <c r="V76" s="159">
        <v>0</v>
      </c>
      <c r="W76" s="159">
        <v>0</v>
      </c>
      <c r="X76" s="159">
        <v>972391.67999999993</v>
      </c>
      <c r="Y76" s="159">
        <v>815395.32268750377</v>
      </c>
      <c r="Z76" s="159">
        <v>0</v>
      </c>
      <c r="AA76" s="155">
        <v>0</v>
      </c>
      <c r="AB76" s="159">
        <v>330875.97353680182</v>
      </c>
      <c r="AC76" s="159">
        <v>445801.36249999993</v>
      </c>
      <c r="AD76" s="174">
        <f>SUM(Muut[[#This Row],[Työttömyysaste]:[Työttömät ja palveluissa olevat ]])</f>
        <v>3242505.269115211</v>
      </c>
      <c r="AF76" s="62"/>
    </row>
    <row r="77" spans="1:32" s="45" customFormat="1" x14ac:dyDescent="0.25">
      <c r="A77" s="90">
        <v>211</v>
      </c>
      <c r="B77" s="151" t="s">
        <v>76</v>
      </c>
      <c r="C77" s="394">
        <v>34379</v>
      </c>
      <c r="D77" s="134">
        <v>1548.25</v>
      </c>
      <c r="E77" s="41">
        <v>16567</v>
      </c>
      <c r="F77" s="331">
        <f t="shared" ref="F77:F140" si="3">D77/E77</f>
        <v>9.3453854047202273E-2</v>
      </c>
      <c r="G77" s="376">
        <f>Muut[[#This Row],[Keskim. työttömyysaste 2025, %]]/$F$12</f>
        <v>0.78409712568729251</v>
      </c>
      <c r="H77" s="166">
        <v>0</v>
      </c>
      <c r="I77" s="382">
        <v>95</v>
      </c>
      <c r="J77" s="388">
        <v>1334</v>
      </c>
      <c r="K77" s="269">
        <v>658.03</v>
      </c>
      <c r="L77" s="170">
        <f t="shared" si="2"/>
        <v>52.245338358433507</v>
      </c>
      <c r="M77" s="376">
        <v>0.35579616836660571</v>
      </c>
      <c r="N77" s="166">
        <v>0</v>
      </c>
      <c r="O77" s="396">
        <v>0</v>
      </c>
      <c r="P77" s="269">
        <v>11499</v>
      </c>
      <c r="Q77" s="15">
        <v>875</v>
      </c>
      <c r="R77" s="158">
        <v>7.6093573354204719E-2</v>
      </c>
      <c r="S77" s="400">
        <v>0.51186328507014611</v>
      </c>
      <c r="T77" s="483">
        <v>1872.5833333333333</v>
      </c>
      <c r="U77" s="197">
        <v>2134683.2619022313</v>
      </c>
      <c r="V77" s="159">
        <v>0</v>
      </c>
      <c r="W77" s="159">
        <v>0</v>
      </c>
      <c r="X77" s="159">
        <v>2863511.04</v>
      </c>
      <c r="Y77" s="159">
        <v>580649.07493891974</v>
      </c>
      <c r="Z77" s="159">
        <v>0</v>
      </c>
      <c r="AA77" s="155">
        <v>0</v>
      </c>
      <c r="AB77" s="159">
        <v>571913.80601636297</v>
      </c>
      <c r="AC77" s="159">
        <v>1532915.4424999999</v>
      </c>
      <c r="AD77" s="174">
        <f>SUM(Muut[[#This Row],[Työttömyysaste]:[Työttömät ja palveluissa olevat ]])</f>
        <v>7683672.6253575133</v>
      </c>
      <c r="AF77" s="62"/>
    </row>
    <row r="78" spans="1:32" s="45" customFormat="1" x14ac:dyDescent="0.25">
      <c r="A78" s="90">
        <v>213</v>
      </c>
      <c r="B78" s="151" t="s">
        <v>77</v>
      </c>
      <c r="C78" s="394">
        <v>4952</v>
      </c>
      <c r="D78" s="134">
        <v>216.91666666666666</v>
      </c>
      <c r="E78" s="41">
        <v>2013</v>
      </c>
      <c r="F78" s="331">
        <f t="shared" si="3"/>
        <v>0.1077579069382348</v>
      </c>
      <c r="G78" s="376">
        <f>Muut[[#This Row],[Keskim. työttömyysaste 2025, %]]/$F$12</f>
        <v>0.90411108200708945</v>
      </c>
      <c r="H78" s="166">
        <v>0</v>
      </c>
      <c r="I78" s="382">
        <v>12</v>
      </c>
      <c r="J78" s="388">
        <v>191</v>
      </c>
      <c r="K78" s="269">
        <v>1068.92</v>
      </c>
      <c r="L78" s="170">
        <f t="shared" ref="L78:L141" si="4">C78/K78</f>
        <v>4.6327133929573776</v>
      </c>
      <c r="M78" s="376">
        <v>4.0124846124100628</v>
      </c>
      <c r="N78" s="166">
        <v>0</v>
      </c>
      <c r="O78" s="396">
        <v>0</v>
      </c>
      <c r="P78" s="269">
        <v>1147</v>
      </c>
      <c r="Q78" s="15">
        <v>174</v>
      </c>
      <c r="R78" s="158">
        <v>0.15170008718395817</v>
      </c>
      <c r="S78" s="400">
        <v>1.0204502371042572</v>
      </c>
      <c r="T78" s="483">
        <v>315.75</v>
      </c>
      <c r="U78" s="197">
        <v>354546.14820466831</v>
      </c>
      <c r="V78" s="159">
        <v>0</v>
      </c>
      <c r="W78" s="159">
        <v>0</v>
      </c>
      <c r="X78" s="159">
        <v>409992.95999999996</v>
      </c>
      <c r="Y78" s="159">
        <v>943220.53581707529</v>
      </c>
      <c r="Z78" s="159">
        <v>0</v>
      </c>
      <c r="AA78" s="155">
        <v>0</v>
      </c>
      <c r="AB78" s="159">
        <v>164231.26115955913</v>
      </c>
      <c r="AC78" s="159">
        <v>258476.10750000001</v>
      </c>
      <c r="AD78" s="174">
        <f>SUM(Muut[[#This Row],[Työttömyysaste]:[Työttömät ja palveluissa olevat ]])</f>
        <v>2130467.0126813026</v>
      </c>
      <c r="AF78" s="62"/>
    </row>
    <row r="79" spans="1:32" s="45" customFormat="1" x14ac:dyDescent="0.25">
      <c r="A79" s="90">
        <v>214</v>
      </c>
      <c r="B79" s="151" t="s">
        <v>78</v>
      </c>
      <c r="C79" s="394">
        <v>12508</v>
      </c>
      <c r="D79" s="134">
        <v>625.25</v>
      </c>
      <c r="E79" s="41">
        <v>5329</v>
      </c>
      <c r="F79" s="331">
        <f t="shared" si="3"/>
        <v>0.11732970538562582</v>
      </c>
      <c r="G79" s="376">
        <f>Muut[[#This Row],[Keskim. työttömyysaste 2025, %]]/$F$12</f>
        <v>0.98442044673876339</v>
      </c>
      <c r="H79" s="166">
        <v>0</v>
      </c>
      <c r="I79" s="382">
        <v>13</v>
      </c>
      <c r="J79" s="388">
        <v>1032</v>
      </c>
      <c r="K79" s="269">
        <v>1021.24</v>
      </c>
      <c r="L79" s="170">
        <f t="shared" si="4"/>
        <v>12.247855548157142</v>
      </c>
      <c r="M79" s="376">
        <v>1.517709866013599</v>
      </c>
      <c r="N79" s="166">
        <v>0</v>
      </c>
      <c r="O79" s="396">
        <v>0</v>
      </c>
      <c r="P79" s="269">
        <v>3390</v>
      </c>
      <c r="Q79" s="15">
        <v>624</v>
      </c>
      <c r="R79" s="158">
        <v>0.18407079646017699</v>
      </c>
      <c r="S79" s="400">
        <v>1.2382002632864675</v>
      </c>
      <c r="T79" s="483">
        <v>817.33333333333337</v>
      </c>
      <c r="U79" s="197">
        <v>975076.83975695132</v>
      </c>
      <c r="V79" s="159">
        <v>0</v>
      </c>
      <c r="W79" s="159">
        <v>0</v>
      </c>
      <c r="X79" s="159">
        <v>2215249.9199999999</v>
      </c>
      <c r="Y79" s="159">
        <v>901147.45724453661</v>
      </c>
      <c r="Z79" s="159">
        <v>0</v>
      </c>
      <c r="AA79" s="155">
        <v>0</v>
      </c>
      <c r="AB79" s="159">
        <v>503340.78902858193</v>
      </c>
      <c r="AC79" s="159">
        <v>669077.24</v>
      </c>
      <c r="AD79" s="174">
        <f>SUM(Muut[[#This Row],[Työttömyysaste]:[Työttömät ja palveluissa olevat ]])</f>
        <v>5263892.2460300699</v>
      </c>
      <c r="AF79" s="62"/>
    </row>
    <row r="80" spans="1:32" s="45" customFormat="1" x14ac:dyDescent="0.25">
      <c r="A80" s="90">
        <v>216</v>
      </c>
      <c r="B80" s="151" t="s">
        <v>79</v>
      </c>
      <c r="C80" s="394">
        <v>1137</v>
      </c>
      <c r="D80" s="134">
        <v>66.333333333333329</v>
      </c>
      <c r="E80" s="41">
        <v>465</v>
      </c>
      <c r="F80" s="331">
        <f t="shared" si="3"/>
        <v>0.14265232974910394</v>
      </c>
      <c r="G80" s="376">
        <f>Muut[[#This Row],[Keskim. työttömyysaste 2025, %]]/$F$12</f>
        <v>1.1968824921053838</v>
      </c>
      <c r="H80" s="166">
        <v>0</v>
      </c>
      <c r="I80" s="382">
        <v>0</v>
      </c>
      <c r="J80" s="388">
        <v>19</v>
      </c>
      <c r="K80" s="269">
        <v>445</v>
      </c>
      <c r="L80" s="170">
        <f t="shared" si="4"/>
        <v>2.5550561797752809</v>
      </c>
      <c r="M80" s="376">
        <v>7.2752573309688948</v>
      </c>
      <c r="N80" s="166">
        <v>0</v>
      </c>
      <c r="O80" s="396">
        <v>0</v>
      </c>
      <c r="P80" s="269">
        <v>243</v>
      </c>
      <c r="Q80" s="15">
        <v>38</v>
      </c>
      <c r="R80" s="158">
        <v>0.15637860082304528</v>
      </c>
      <c r="S80" s="400">
        <v>1.051921480403627</v>
      </c>
      <c r="T80" s="483">
        <v>78.416666666666657</v>
      </c>
      <c r="U80" s="197">
        <v>107766.13861315142</v>
      </c>
      <c r="V80" s="159">
        <v>0</v>
      </c>
      <c r="W80" s="159">
        <v>0</v>
      </c>
      <c r="X80" s="159">
        <v>40784.639999999999</v>
      </c>
      <c r="Y80" s="159">
        <v>392670.30127474322</v>
      </c>
      <c r="Z80" s="159">
        <v>0</v>
      </c>
      <c r="AA80" s="155">
        <v>0</v>
      </c>
      <c r="AB80" s="159">
        <v>38871.128504615022</v>
      </c>
      <c r="AC80" s="159">
        <v>64192.667499999996</v>
      </c>
      <c r="AD80" s="174">
        <f>SUM(Muut[[#This Row],[Työttömyysaste]:[Työttömät ja palveluissa olevat ]])</f>
        <v>644284.87589250971</v>
      </c>
      <c r="AF80" s="62"/>
    </row>
    <row r="81" spans="1:32" s="45" customFormat="1" x14ac:dyDescent="0.25">
      <c r="A81" s="90">
        <v>217</v>
      </c>
      <c r="B81" s="151" t="s">
        <v>80</v>
      </c>
      <c r="C81" s="394">
        <v>5246</v>
      </c>
      <c r="D81" s="134">
        <v>197.83333333333334</v>
      </c>
      <c r="E81" s="41">
        <v>2328</v>
      </c>
      <c r="F81" s="331">
        <f t="shared" si="3"/>
        <v>8.4979954180985112E-2</v>
      </c>
      <c r="G81" s="376">
        <f>Muut[[#This Row],[Keskim. työttömyysaste 2025, %]]/$F$12</f>
        <v>0.71299935667386238</v>
      </c>
      <c r="H81" s="166">
        <v>0</v>
      </c>
      <c r="I81" s="382">
        <v>21</v>
      </c>
      <c r="J81" s="388">
        <v>152</v>
      </c>
      <c r="K81" s="269">
        <v>468.02</v>
      </c>
      <c r="L81" s="170">
        <f t="shared" si="4"/>
        <v>11.2089226956113</v>
      </c>
      <c r="M81" s="376">
        <v>1.6583833886396271</v>
      </c>
      <c r="N81" s="166">
        <v>0</v>
      </c>
      <c r="O81" s="396">
        <v>0</v>
      </c>
      <c r="P81" s="269">
        <v>1420</v>
      </c>
      <c r="Q81" s="15">
        <v>191</v>
      </c>
      <c r="R81" s="158">
        <v>0.13450704225352111</v>
      </c>
      <c r="S81" s="400">
        <v>0.90479673220855317</v>
      </c>
      <c r="T81" s="483">
        <v>258.58333333333337</v>
      </c>
      <c r="U81" s="197">
        <v>296201.85036254657</v>
      </c>
      <c r="V81" s="159">
        <v>0</v>
      </c>
      <c r="W81" s="159">
        <v>0</v>
      </c>
      <c r="X81" s="159">
        <v>326277.12</v>
      </c>
      <c r="Y81" s="159">
        <v>412983.26832046139</v>
      </c>
      <c r="Z81" s="159">
        <v>0</v>
      </c>
      <c r="AA81" s="155">
        <v>0</v>
      </c>
      <c r="AB81" s="159">
        <v>154263.31885789728</v>
      </c>
      <c r="AC81" s="159">
        <v>211678.90250000003</v>
      </c>
      <c r="AD81" s="174">
        <f>SUM(Muut[[#This Row],[Työttömyysaste]:[Työttömät ja palveluissa olevat ]])</f>
        <v>1401404.4600409053</v>
      </c>
      <c r="AF81" s="62"/>
    </row>
    <row r="82" spans="1:32" s="45" customFormat="1" x14ac:dyDescent="0.25">
      <c r="A82" s="90">
        <v>218</v>
      </c>
      <c r="B82" s="151" t="s">
        <v>81</v>
      </c>
      <c r="C82" s="394">
        <v>1134</v>
      </c>
      <c r="D82" s="134">
        <v>47.916666666666664</v>
      </c>
      <c r="E82" s="41">
        <v>492</v>
      </c>
      <c r="F82" s="331">
        <f t="shared" si="3"/>
        <v>9.7391598915989155E-2</v>
      </c>
      <c r="G82" s="376">
        <f>Muut[[#This Row],[Keskim. työttömyysaste 2025, %]]/$F$12</f>
        <v>0.81713561794408263</v>
      </c>
      <c r="H82" s="166">
        <v>0</v>
      </c>
      <c r="I82" s="382">
        <v>24</v>
      </c>
      <c r="J82" s="388">
        <v>31</v>
      </c>
      <c r="K82" s="269">
        <v>185.58</v>
      </c>
      <c r="L82" s="170">
        <f t="shared" si="4"/>
        <v>6.1105722599418035</v>
      </c>
      <c r="M82" s="376">
        <v>3.0420540682918831</v>
      </c>
      <c r="N82" s="166">
        <v>0</v>
      </c>
      <c r="O82" s="396">
        <v>0</v>
      </c>
      <c r="P82" s="269">
        <v>269</v>
      </c>
      <c r="Q82" s="15">
        <v>50</v>
      </c>
      <c r="R82" s="158">
        <v>0.18587360594795538</v>
      </c>
      <c r="S82" s="400">
        <v>1.2503273319217438</v>
      </c>
      <c r="T82" s="483">
        <v>54.166666666666664</v>
      </c>
      <c r="U82" s="197">
        <v>73379.971509380804</v>
      </c>
      <c r="V82" s="159">
        <v>0</v>
      </c>
      <c r="W82" s="159">
        <v>0</v>
      </c>
      <c r="X82" s="159">
        <v>66543.360000000001</v>
      </c>
      <c r="Y82" s="159">
        <v>163756.751709139</v>
      </c>
      <c r="Z82" s="159">
        <v>0</v>
      </c>
      <c r="AA82" s="155">
        <v>0</v>
      </c>
      <c r="AB82" s="159">
        <v>46080.813817975868</v>
      </c>
      <c r="AC82" s="159">
        <v>44341.375</v>
      </c>
      <c r="AD82" s="174">
        <f>SUM(Muut[[#This Row],[Työttömyysaste]:[Työttömät ja palveluissa olevat ]])</f>
        <v>394102.27203649568</v>
      </c>
      <c r="AF82" s="62"/>
    </row>
    <row r="83" spans="1:32" s="45" customFormat="1" x14ac:dyDescent="0.25">
      <c r="A83" s="90">
        <v>224</v>
      </c>
      <c r="B83" s="151" t="s">
        <v>82</v>
      </c>
      <c r="C83" s="394">
        <v>8274</v>
      </c>
      <c r="D83" s="134">
        <v>500.16666666666669</v>
      </c>
      <c r="E83" s="41">
        <v>3917</v>
      </c>
      <c r="F83" s="331">
        <f t="shared" si="3"/>
        <v>0.1276912603182708</v>
      </c>
      <c r="G83" s="376">
        <f>Muut[[#This Row],[Keskim. työttömyysaste 2025, %]]/$F$12</f>
        <v>1.0713560313989141</v>
      </c>
      <c r="H83" s="166">
        <v>0</v>
      </c>
      <c r="I83" s="382">
        <v>57</v>
      </c>
      <c r="J83" s="388">
        <v>712</v>
      </c>
      <c r="K83" s="269">
        <v>242.44</v>
      </c>
      <c r="L83" s="170">
        <f t="shared" si="4"/>
        <v>34.128031677940932</v>
      </c>
      <c r="M83" s="376">
        <v>0.54467516258672832</v>
      </c>
      <c r="N83" s="166">
        <v>0</v>
      </c>
      <c r="O83" s="396">
        <v>0</v>
      </c>
      <c r="P83" s="269">
        <v>2475</v>
      </c>
      <c r="Q83" s="15">
        <v>572</v>
      </c>
      <c r="R83" s="158">
        <v>0.2311111111111111</v>
      </c>
      <c r="S83" s="400">
        <v>1.5546292194596758</v>
      </c>
      <c r="T83" s="483">
        <v>633.83333333333337</v>
      </c>
      <c r="U83" s="197">
        <v>701971.82046249555</v>
      </c>
      <c r="V83" s="159">
        <v>0</v>
      </c>
      <c r="W83" s="159">
        <v>0</v>
      </c>
      <c r="X83" s="159">
        <v>1528350.72</v>
      </c>
      <c r="Y83" s="159">
        <v>213930.30975516574</v>
      </c>
      <c r="Z83" s="159">
        <v>0</v>
      </c>
      <c r="AA83" s="155">
        <v>0</v>
      </c>
      <c r="AB83" s="159">
        <v>418047.57025880413</v>
      </c>
      <c r="AC83" s="159">
        <v>518862.30500000005</v>
      </c>
      <c r="AD83" s="174">
        <f>SUM(Muut[[#This Row],[Työttömyysaste]:[Työttömät ja palveluissa olevat ]])</f>
        <v>3381162.7254764657</v>
      </c>
      <c r="AF83" s="62"/>
    </row>
    <row r="84" spans="1:32" s="45" customFormat="1" x14ac:dyDescent="0.25">
      <c r="A84" s="90">
        <v>226</v>
      </c>
      <c r="B84" s="151" t="s">
        <v>83</v>
      </c>
      <c r="C84" s="394">
        <v>3514</v>
      </c>
      <c r="D84" s="134">
        <v>169.25</v>
      </c>
      <c r="E84" s="41">
        <v>1449</v>
      </c>
      <c r="F84" s="331">
        <f t="shared" si="3"/>
        <v>0.11680469289164941</v>
      </c>
      <c r="G84" s="376">
        <f>Muut[[#This Row],[Keskim. työttömyysaste 2025, %]]/$F$12</f>
        <v>0.98001548354410595</v>
      </c>
      <c r="H84" s="166">
        <v>0</v>
      </c>
      <c r="I84" s="382">
        <v>0</v>
      </c>
      <c r="J84" s="388">
        <v>99</v>
      </c>
      <c r="K84" s="269">
        <v>887.06</v>
      </c>
      <c r="L84" s="170">
        <f t="shared" si="4"/>
        <v>3.9614005816968416</v>
      </c>
      <c r="M84" s="376">
        <v>4.6924543023581675</v>
      </c>
      <c r="N84" s="166">
        <v>0</v>
      </c>
      <c r="O84" s="396">
        <v>0</v>
      </c>
      <c r="P84" s="269">
        <v>852</v>
      </c>
      <c r="Q84" s="15">
        <v>102</v>
      </c>
      <c r="R84" s="158">
        <v>0.11971830985915492</v>
      </c>
      <c r="S84" s="400">
        <v>0.80531646322227257</v>
      </c>
      <c r="T84" s="483">
        <v>219.5</v>
      </c>
      <c r="U84" s="197">
        <v>272712.49546248809</v>
      </c>
      <c r="V84" s="159">
        <v>0</v>
      </c>
      <c r="W84" s="159">
        <v>0</v>
      </c>
      <c r="X84" s="159">
        <v>212509.44</v>
      </c>
      <c r="Y84" s="159">
        <v>782746.33134555886</v>
      </c>
      <c r="Z84" s="159">
        <v>0</v>
      </c>
      <c r="AA84" s="155">
        <v>0</v>
      </c>
      <c r="AB84" s="159">
        <v>91971.166682299634</v>
      </c>
      <c r="AC84" s="159">
        <v>179684.89499999999</v>
      </c>
      <c r="AD84" s="174">
        <f>SUM(Muut[[#This Row],[Työttömyysaste]:[Työttömät ja palveluissa olevat ]])</f>
        <v>1539624.3284903467</v>
      </c>
      <c r="AF84" s="62"/>
    </row>
    <row r="85" spans="1:32" s="45" customFormat="1" x14ac:dyDescent="0.25">
      <c r="A85" s="90">
        <v>230</v>
      </c>
      <c r="B85" s="151" t="s">
        <v>84</v>
      </c>
      <c r="C85" s="394">
        <v>2133</v>
      </c>
      <c r="D85" s="134">
        <v>63.666666666666664</v>
      </c>
      <c r="E85" s="41">
        <v>936</v>
      </c>
      <c r="F85" s="331">
        <f t="shared" si="3"/>
        <v>6.8019943019943019E-2</v>
      </c>
      <c r="G85" s="376">
        <f>Muut[[#This Row],[Keskim. työttömyysaste 2025, %]]/$F$12</f>
        <v>0.57070136224036661</v>
      </c>
      <c r="H85" s="166">
        <v>0</v>
      </c>
      <c r="I85" s="382">
        <v>0</v>
      </c>
      <c r="J85" s="388">
        <v>121</v>
      </c>
      <c r="K85" s="269">
        <v>502.22</v>
      </c>
      <c r="L85" s="170">
        <f t="shared" si="4"/>
        <v>4.2471426864720634</v>
      </c>
      <c r="M85" s="376">
        <v>4.376752225009044</v>
      </c>
      <c r="N85" s="166">
        <v>0</v>
      </c>
      <c r="O85" s="396">
        <v>0</v>
      </c>
      <c r="P85" s="269">
        <v>569</v>
      </c>
      <c r="Q85" s="15">
        <v>122</v>
      </c>
      <c r="R85" s="158">
        <v>0.21441124780316345</v>
      </c>
      <c r="S85" s="400">
        <v>1.4422932294906079</v>
      </c>
      <c r="T85" s="483">
        <v>96.833333333333329</v>
      </c>
      <c r="U85" s="197">
        <v>96398.462588112598</v>
      </c>
      <c r="V85" s="159">
        <v>0</v>
      </c>
      <c r="W85" s="159">
        <v>0</v>
      </c>
      <c r="X85" s="159">
        <v>259733.75999999998</v>
      </c>
      <c r="Y85" s="159">
        <v>443161.52518247551</v>
      </c>
      <c r="Z85" s="159">
        <v>0</v>
      </c>
      <c r="AA85" s="155">
        <v>0</v>
      </c>
      <c r="AB85" s="159">
        <v>99983.372401362663</v>
      </c>
      <c r="AC85" s="159">
        <v>79268.735000000001</v>
      </c>
      <c r="AD85" s="174">
        <f>SUM(Muut[[#This Row],[Työttömyysaste]:[Työttömät ja palveluissa olevat ]])</f>
        <v>978545.85517195077</v>
      </c>
      <c r="AF85" s="62"/>
    </row>
    <row r="86" spans="1:32" s="45" customFormat="1" x14ac:dyDescent="0.25">
      <c r="A86" s="90">
        <v>231</v>
      </c>
      <c r="B86" s="151" t="s">
        <v>85</v>
      </c>
      <c r="C86" s="394">
        <v>1248</v>
      </c>
      <c r="D86" s="134">
        <v>57.333333333333336</v>
      </c>
      <c r="E86" s="41">
        <v>458</v>
      </c>
      <c r="F86" s="331">
        <f t="shared" si="3"/>
        <v>0.12518195050946143</v>
      </c>
      <c r="G86" s="376">
        <f>Muut[[#This Row],[Keskim. työttömyysaste 2025, %]]/$F$12</f>
        <v>1.0503024041450548</v>
      </c>
      <c r="H86" s="166">
        <v>1</v>
      </c>
      <c r="I86" s="382">
        <v>337</v>
      </c>
      <c r="J86" s="388">
        <v>241</v>
      </c>
      <c r="K86" s="269">
        <v>10.64</v>
      </c>
      <c r="L86" s="170">
        <f t="shared" si="4"/>
        <v>117.29323308270676</v>
      </c>
      <c r="M86" s="376">
        <v>0.15848050833282157</v>
      </c>
      <c r="N86" s="166">
        <v>0</v>
      </c>
      <c r="O86" s="396">
        <v>0</v>
      </c>
      <c r="P86" s="269">
        <v>330</v>
      </c>
      <c r="Q86" s="15">
        <v>109</v>
      </c>
      <c r="R86" s="158">
        <v>0.33030303030303032</v>
      </c>
      <c r="S86" s="400">
        <v>2.2218695575319671</v>
      </c>
      <c r="T86" s="483">
        <v>67.75</v>
      </c>
      <c r="U86" s="197">
        <v>103800.46233554011</v>
      </c>
      <c r="V86" s="159">
        <v>29360.822399999997</v>
      </c>
      <c r="W86" s="159">
        <v>105333.9669</v>
      </c>
      <c r="X86" s="159">
        <v>517320.95999999996</v>
      </c>
      <c r="Y86" s="159">
        <v>9388.79102373768</v>
      </c>
      <c r="Z86" s="159">
        <v>0</v>
      </c>
      <c r="AA86" s="155">
        <v>0</v>
      </c>
      <c r="AB86" s="159">
        <v>90119.029253496599</v>
      </c>
      <c r="AC86" s="159">
        <v>55460.827499999999</v>
      </c>
      <c r="AD86" s="174">
        <f>SUM(Muut[[#This Row],[Työttömyysaste]:[Työttömät ja palveluissa olevat ]])</f>
        <v>910784.85941277421</v>
      </c>
      <c r="AF86" s="62"/>
    </row>
    <row r="87" spans="1:32" s="45" customFormat="1" x14ac:dyDescent="0.25">
      <c r="A87" s="90">
        <v>232</v>
      </c>
      <c r="B87" s="151" t="s">
        <v>86</v>
      </c>
      <c r="C87" s="394">
        <v>12429</v>
      </c>
      <c r="D87" s="134">
        <v>575.83333333333337</v>
      </c>
      <c r="E87" s="41">
        <v>5434</v>
      </c>
      <c r="F87" s="331">
        <f t="shared" si="3"/>
        <v>0.10596859281069808</v>
      </c>
      <c r="G87" s="376">
        <f>Muut[[#This Row],[Keskim. työttömyysaste 2025, %]]/$F$12</f>
        <v>0.88909836713666179</v>
      </c>
      <c r="H87" s="166">
        <v>0</v>
      </c>
      <c r="I87" s="382">
        <v>47</v>
      </c>
      <c r="J87" s="388">
        <v>542</v>
      </c>
      <c r="K87" s="269">
        <v>1299.01</v>
      </c>
      <c r="L87" s="170">
        <f t="shared" si="4"/>
        <v>9.568055673166489</v>
      </c>
      <c r="M87" s="376">
        <v>1.942786689157681</v>
      </c>
      <c r="N87" s="166">
        <v>0</v>
      </c>
      <c r="O87" s="396">
        <v>0</v>
      </c>
      <c r="P87" s="269">
        <v>3363</v>
      </c>
      <c r="Q87" s="15">
        <v>528</v>
      </c>
      <c r="R87" s="158">
        <v>0.15700267618198038</v>
      </c>
      <c r="S87" s="400">
        <v>1.0561194862177172</v>
      </c>
      <c r="T87" s="483">
        <v>763.25</v>
      </c>
      <c r="U87" s="197">
        <v>875097.2994911609</v>
      </c>
      <c r="V87" s="159">
        <v>0</v>
      </c>
      <c r="W87" s="159">
        <v>0</v>
      </c>
      <c r="X87" s="159">
        <v>1163435.52</v>
      </c>
      <c r="Y87" s="159">
        <v>1146253.1417054026</v>
      </c>
      <c r="Z87" s="159">
        <v>0</v>
      </c>
      <c r="AA87" s="155">
        <v>0</v>
      </c>
      <c r="AB87" s="159">
        <v>426611.54556150024</v>
      </c>
      <c r="AC87" s="159">
        <v>624804.08250000002</v>
      </c>
      <c r="AD87" s="174">
        <f>SUM(Muut[[#This Row],[Työttömyysaste]:[Työttömät ja palveluissa olevat ]])</f>
        <v>4236201.5892580636</v>
      </c>
      <c r="AF87" s="62"/>
    </row>
    <row r="88" spans="1:32" s="45" customFormat="1" x14ac:dyDescent="0.25">
      <c r="A88" s="90">
        <v>233</v>
      </c>
      <c r="B88" s="151" t="s">
        <v>87</v>
      </c>
      <c r="C88" s="394">
        <v>14909</v>
      </c>
      <c r="D88" s="134">
        <v>502.41666666666669</v>
      </c>
      <c r="E88" s="41">
        <v>6501</v>
      </c>
      <c r="F88" s="331">
        <f t="shared" si="3"/>
        <v>7.728298210531713E-2</v>
      </c>
      <c r="G88" s="376">
        <f>Muut[[#This Row],[Keskim. työttömyysaste 2025, %]]/$F$12</f>
        <v>0.64842017219230708</v>
      </c>
      <c r="H88" s="166">
        <v>0</v>
      </c>
      <c r="I88" s="382">
        <v>102</v>
      </c>
      <c r="J88" s="388">
        <v>992</v>
      </c>
      <c r="K88" s="269">
        <v>1313.85</v>
      </c>
      <c r="L88" s="170">
        <f t="shared" si="4"/>
        <v>11.347566312744988</v>
      </c>
      <c r="M88" s="376">
        <v>1.6381213989531529</v>
      </c>
      <c r="N88" s="166">
        <v>0</v>
      </c>
      <c r="O88" s="396">
        <v>0</v>
      </c>
      <c r="P88" s="269">
        <v>4051</v>
      </c>
      <c r="Q88" s="15">
        <v>666</v>
      </c>
      <c r="R88" s="158">
        <v>0.16440385090101209</v>
      </c>
      <c r="S88" s="400">
        <v>1.1059054200104079</v>
      </c>
      <c r="T88" s="483">
        <v>674.33333333333337</v>
      </c>
      <c r="U88" s="197">
        <v>765553.1977359642</v>
      </c>
      <c r="V88" s="159">
        <v>0</v>
      </c>
      <c r="W88" s="159">
        <v>0</v>
      </c>
      <c r="X88" s="159">
        <v>2129387.52</v>
      </c>
      <c r="Y88" s="159">
        <v>1159348.0344490367</v>
      </c>
      <c r="Z88" s="159">
        <v>0</v>
      </c>
      <c r="AA88" s="155">
        <v>0</v>
      </c>
      <c r="AB88" s="159">
        <v>535858.17697539309</v>
      </c>
      <c r="AC88" s="159">
        <v>552016.01</v>
      </c>
      <c r="AD88" s="174">
        <f>SUM(Muut[[#This Row],[Työttömyysaste]:[Työttömät ja palveluissa olevat ]])</f>
        <v>5142162.9391603936</v>
      </c>
      <c r="AF88" s="62"/>
    </row>
    <row r="89" spans="1:32" s="45" customFormat="1" x14ac:dyDescent="0.25">
      <c r="A89" s="90">
        <v>235</v>
      </c>
      <c r="B89" s="151" t="s">
        <v>88</v>
      </c>
      <c r="C89" s="394">
        <v>10318</v>
      </c>
      <c r="D89" s="134">
        <v>378.83333333333331</v>
      </c>
      <c r="E89" s="41">
        <v>4742</v>
      </c>
      <c r="F89" s="331">
        <f t="shared" si="3"/>
        <v>7.9888935751441015E-2</v>
      </c>
      <c r="G89" s="376">
        <f>Muut[[#This Row],[Keskim. työttömyysaste 2025, %]]/$F$12</f>
        <v>0.67028466118992514</v>
      </c>
      <c r="H89" s="166">
        <v>1</v>
      </c>
      <c r="I89" s="382">
        <v>3120</v>
      </c>
      <c r="J89" s="388">
        <v>1142</v>
      </c>
      <c r="K89" s="269">
        <v>5.89</v>
      </c>
      <c r="L89" s="170">
        <f t="shared" si="4"/>
        <v>1751.7826825127336</v>
      </c>
      <c r="M89" s="376">
        <v>1.0611299785361574E-2</v>
      </c>
      <c r="N89" s="166">
        <v>0</v>
      </c>
      <c r="O89" s="396">
        <v>0</v>
      </c>
      <c r="P89" s="269">
        <v>3275</v>
      </c>
      <c r="Q89" s="15">
        <v>344</v>
      </c>
      <c r="R89" s="158">
        <v>0.1050381679389313</v>
      </c>
      <c r="S89" s="400">
        <v>0.70656665640739236</v>
      </c>
      <c r="T89" s="483">
        <v>485.33333333333331</v>
      </c>
      <c r="U89" s="197">
        <v>547677.81305394403</v>
      </c>
      <c r="V89" s="159">
        <v>242744.3634</v>
      </c>
      <c r="W89" s="159">
        <v>975198.74399999995</v>
      </c>
      <c r="X89" s="159">
        <v>2451371.52</v>
      </c>
      <c r="Y89" s="159">
        <v>5197.3664595690734</v>
      </c>
      <c r="Z89" s="159">
        <v>0</v>
      </c>
      <c r="AA89" s="155">
        <v>0</v>
      </c>
      <c r="AB89" s="159">
        <v>236936.52972637292</v>
      </c>
      <c r="AC89" s="159">
        <v>397298.72</v>
      </c>
      <c r="AD89" s="174">
        <f>SUM(Muut[[#This Row],[Työttömyysaste]:[Työttömät ja palveluissa olevat ]])</f>
        <v>4856425.0566398855</v>
      </c>
      <c r="AF89" s="62"/>
    </row>
    <row r="90" spans="1:32" s="45" customFormat="1" x14ac:dyDescent="0.25">
      <c r="A90" s="90">
        <v>236</v>
      </c>
      <c r="B90" s="151" t="s">
        <v>89</v>
      </c>
      <c r="C90" s="394">
        <v>4074</v>
      </c>
      <c r="D90" s="134">
        <v>134.41666666666666</v>
      </c>
      <c r="E90" s="41">
        <v>1896</v>
      </c>
      <c r="F90" s="331">
        <f t="shared" si="3"/>
        <v>7.0894866385372707E-2</v>
      </c>
      <c r="G90" s="376">
        <f>Muut[[#This Row],[Keskim. työttömyysaste 2025, %]]/$F$12</f>
        <v>0.59482256270221257</v>
      </c>
      <c r="H90" s="166">
        <v>0</v>
      </c>
      <c r="I90" s="382">
        <v>79</v>
      </c>
      <c r="J90" s="388">
        <v>125</v>
      </c>
      <c r="K90" s="269">
        <v>353.92</v>
      </c>
      <c r="L90" s="170">
        <f t="shared" si="4"/>
        <v>11.511075949367088</v>
      </c>
      <c r="M90" s="376">
        <v>1.6148526240911085</v>
      </c>
      <c r="N90" s="166">
        <v>0</v>
      </c>
      <c r="O90" s="396">
        <v>0</v>
      </c>
      <c r="P90" s="269">
        <v>1232</v>
      </c>
      <c r="Q90" s="15">
        <v>117</v>
      </c>
      <c r="R90" s="158">
        <v>9.4967532467532464E-2</v>
      </c>
      <c r="S90" s="400">
        <v>0.63882389801254946</v>
      </c>
      <c r="T90" s="483">
        <v>178.75</v>
      </c>
      <c r="U90" s="197">
        <v>191901.69086834157</v>
      </c>
      <c r="V90" s="159">
        <v>0</v>
      </c>
      <c r="W90" s="159">
        <v>0</v>
      </c>
      <c r="X90" s="159">
        <v>268320</v>
      </c>
      <c r="Y90" s="159">
        <v>312300.8382632744</v>
      </c>
      <c r="Z90" s="159">
        <v>0</v>
      </c>
      <c r="AA90" s="155">
        <v>0</v>
      </c>
      <c r="AB90" s="159">
        <v>84583.478216351621</v>
      </c>
      <c r="AC90" s="159">
        <v>146326.53750000001</v>
      </c>
      <c r="AD90" s="174">
        <f>SUM(Muut[[#This Row],[Työttömyysaste]:[Työttömät ja palveluissa olevat ]])</f>
        <v>1003432.5448479676</v>
      </c>
      <c r="AF90" s="62"/>
    </row>
    <row r="91" spans="1:32" s="45" customFormat="1" x14ac:dyDescent="0.25">
      <c r="A91" s="90">
        <v>239</v>
      </c>
      <c r="B91" s="151" t="s">
        <v>90</v>
      </c>
      <c r="C91" s="394">
        <v>1922</v>
      </c>
      <c r="D91" s="134">
        <v>71.333333333333329</v>
      </c>
      <c r="E91" s="41">
        <v>778</v>
      </c>
      <c r="F91" s="331">
        <f t="shared" si="3"/>
        <v>9.1688089117395025E-2</v>
      </c>
      <c r="G91" s="376">
        <f>Muut[[#This Row],[Keskim. työttömyysaste 2025, %]]/$F$12</f>
        <v>0.76928199344671122</v>
      </c>
      <c r="H91" s="166">
        <v>0</v>
      </c>
      <c r="I91" s="382">
        <v>0</v>
      </c>
      <c r="J91" s="388">
        <v>67</v>
      </c>
      <c r="K91" s="269">
        <v>482.89</v>
      </c>
      <c r="L91" s="170">
        <f t="shared" si="4"/>
        <v>3.9802025305970306</v>
      </c>
      <c r="M91" s="376">
        <v>4.670287770546989</v>
      </c>
      <c r="N91" s="166">
        <v>0</v>
      </c>
      <c r="O91" s="396">
        <v>0</v>
      </c>
      <c r="P91" s="269">
        <v>434</v>
      </c>
      <c r="Q91" s="15">
        <v>79</v>
      </c>
      <c r="R91" s="158">
        <v>0.18202764976958524</v>
      </c>
      <c r="S91" s="400">
        <v>1.2244565037174644</v>
      </c>
      <c r="T91" s="483">
        <v>84.416666666666657</v>
      </c>
      <c r="U91" s="197">
        <v>117087.16571932861</v>
      </c>
      <c r="V91" s="159">
        <v>0</v>
      </c>
      <c r="W91" s="159">
        <v>0</v>
      </c>
      <c r="X91" s="159">
        <v>143819.51999999999</v>
      </c>
      <c r="Y91" s="159">
        <v>426104.63321923761</v>
      </c>
      <c r="Z91" s="159">
        <v>0</v>
      </c>
      <c r="AA91" s="155">
        <v>0</v>
      </c>
      <c r="AB91" s="159">
        <v>76485.675504711413</v>
      </c>
      <c r="AC91" s="159">
        <v>69104.327499999999</v>
      </c>
      <c r="AD91" s="174">
        <f>SUM(Muut[[#This Row],[Työttömyysaste]:[Työttömät ja palveluissa olevat ]])</f>
        <v>832601.32194327761</v>
      </c>
      <c r="AF91" s="62"/>
    </row>
    <row r="92" spans="1:32" s="45" customFormat="1" x14ac:dyDescent="0.25">
      <c r="A92" s="90">
        <v>240</v>
      </c>
      <c r="B92" s="151" t="s">
        <v>91</v>
      </c>
      <c r="C92" s="394">
        <v>19339</v>
      </c>
      <c r="D92" s="134">
        <v>1257</v>
      </c>
      <c r="E92" s="41">
        <v>7976</v>
      </c>
      <c r="F92" s="331">
        <f t="shared" si="3"/>
        <v>0.15759779338014043</v>
      </c>
      <c r="G92" s="376">
        <f>Muut[[#This Row],[Keskim. työttömyysaste 2025, %]]/$F$12</f>
        <v>1.3222780169302959</v>
      </c>
      <c r="H92" s="166">
        <v>0</v>
      </c>
      <c r="I92" s="382">
        <v>31</v>
      </c>
      <c r="J92" s="388">
        <v>1447</v>
      </c>
      <c r="K92" s="269">
        <v>95.38</v>
      </c>
      <c r="L92" s="170">
        <f t="shared" si="4"/>
        <v>202.75739148668484</v>
      </c>
      <c r="M92" s="376">
        <v>9.1679474995456423E-2</v>
      </c>
      <c r="N92" s="166">
        <v>0</v>
      </c>
      <c r="O92" s="396">
        <v>0</v>
      </c>
      <c r="P92" s="269">
        <v>5395</v>
      </c>
      <c r="Q92" s="15">
        <v>890</v>
      </c>
      <c r="R92" s="158">
        <v>0.164967562557924</v>
      </c>
      <c r="S92" s="400">
        <v>1.1096973736251519</v>
      </c>
      <c r="T92" s="483">
        <v>1629.0833333333333</v>
      </c>
      <c r="U92" s="197">
        <v>2025009.8225519732</v>
      </c>
      <c r="V92" s="159">
        <v>0</v>
      </c>
      <c r="W92" s="159">
        <v>0</v>
      </c>
      <c r="X92" s="159">
        <v>3106072.32</v>
      </c>
      <c r="Y92" s="159">
        <v>84163.80524850564</v>
      </c>
      <c r="Z92" s="159">
        <v>0</v>
      </c>
      <c r="AA92" s="155">
        <v>0</v>
      </c>
      <c r="AB92" s="159">
        <v>697464.21902744635</v>
      </c>
      <c r="AC92" s="159">
        <v>1333583.9075</v>
      </c>
      <c r="AD92" s="174">
        <f>SUM(Muut[[#This Row],[Työttömyysaste]:[Työttömät ja palveluissa olevat ]])</f>
        <v>7246294.0743279252</v>
      </c>
      <c r="AF92" s="62"/>
    </row>
    <row r="93" spans="1:32" s="45" customFormat="1" x14ac:dyDescent="0.25">
      <c r="A93" s="90">
        <v>241</v>
      </c>
      <c r="B93" s="151" t="s">
        <v>92</v>
      </c>
      <c r="C93" s="394">
        <v>7576</v>
      </c>
      <c r="D93" s="134">
        <v>287.58333333333331</v>
      </c>
      <c r="E93" s="41">
        <v>3498</v>
      </c>
      <c r="F93" s="331">
        <f t="shared" si="3"/>
        <v>8.2213645892891166E-2</v>
      </c>
      <c r="G93" s="376">
        <f>Muut[[#This Row],[Keskim. työttömyysaste 2025, %]]/$F$12</f>
        <v>0.68978945913059098</v>
      </c>
      <c r="H93" s="166">
        <v>0</v>
      </c>
      <c r="I93" s="382">
        <v>13</v>
      </c>
      <c r="J93" s="388">
        <v>114</v>
      </c>
      <c r="K93" s="269">
        <v>627.28</v>
      </c>
      <c r="L93" s="170">
        <f t="shared" si="4"/>
        <v>12.077541129957915</v>
      </c>
      <c r="M93" s="376">
        <v>1.539112225156402</v>
      </c>
      <c r="N93" s="166">
        <v>0</v>
      </c>
      <c r="O93" s="396">
        <v>0</v>
      </c>
      <c r="P93" s="269">
        <v>2205</v>
      </c>
      <c r="Q93" s="15">
        <v>185</v>
      </c>
      <c r="R93" s="158">
        <v>8.390022675736962E-2</v>
      </c>
      <c r="S93" s="400">
        <v>0.56437677708014145</v>
      </c>
      <c r="T93" s="483">
        <v>364.5</v>
      </c>
      <c r="U93" s="197">
        <v>413834.66098654614</v>
      </c>
      <c r="V93" s="159">
        <v>0</v>
      </c>
      <c r="W93" s="159">
        <v>0</v>
      </c>
      <c r="X93" s="159">
        <v>244707.84</v>
      </c>
      <c r="Y93" s="159">
        <v>553515.11591824924</v>
      </c>
      <c r="Z93" s="159">
        <v>0</v>
      </c>
      <c r="AA93" s="155">
        <v>0</v>
      </c>
      <c r="AB93" s="159">
        <v>138960.85005267244</v>
      </c>
      <c r="AC93" s="159">
        <v>298383.34500000003</v>
      </c>
      <c r="AD93" s="174">
        <f>SUM(Muut[[#This Row],[Työttömyysaste]:[Työttömät ja palveluissa olevat ]])</f>
        <v>1649401.8119574678</v>
      </c>
      <c r="AF93" s="62"/>
    </row>
    <row r="94" spans="1:32" s="45" customFormat="1" x14ac:dyDescent="0.25">
      <c r="A94" s="90">
        <v>244</v>
      </c>
      <c r="B94" s="151" t="s">
        <v>93</v>
      </c>
      <c r="C94" s="394">
        <v>19702</v>
      </c>
      <c r="D94" s="134">
        <v>856</v>
      </c>
      <c r="E94" s="41">
        <v>9438</v>
      </c>
      <c r="F94" s="331">
        <f t="shared" si="3"/>
        <v>9.069718160627252E-2</v>
      </c>
      <c r="G94" s="376">
        <f>Muut[[#This Row],[Keskim. työttömyysaste 2025, %]]/$F$12</f>
        <v>0.7609680748907075</v>
      </c>
      <c r="H94" s="166">
        <v>0</v>
      </c>
      <c r="I94" s="382">
        <v>27</v>
      </c>
      <c r="J94" s="388">
        <v>306</v>
      </c>
      <c r="K94" s="269">
        <v>110.14</v>
      </c>
      <c r="L94" s="170">
        <f t="shared" si="4"/>
        <v>178.88142364263663</v>
      </c>
      <c r="M94" s="376">
        <v>0.10391627495140782</v>
      </c>
      <c r="N94" s="166">
        <v>0</v>
      </c>
      <c r="O94" s="396">
        <v>0</v>
      </c>
      <c r="P94" s="269">
        <v>6563</v>
      </c>
      <c r="Q94" s="15">
        <v>370</v>
      </c>
      <c r="R94" s="158">
        <v>5.637665701660826E-2</v>
      </c>
      <c r="S94" s="400">
        <v>0.37923230030830773</v>
      </c>
      <c r="T94" s="483">
        <v>1027</v>
      </c>
      <c r="U94" s="197">
        <v>1187263.4405804251</v>
      </c>
      <c r="V94" s="159">
        <v>0</v>
      </c>
      <c r="W94" s="159">
        <v>0</v>
      </c>
      <c r="X94" s="159">
        <v>656847.35999999999</v>
      </c>
      <c r="Y94" s="159">
        <v>97188.105578427465</v>
      </c>
      <c r="Z94" s="159">
        <v>0</v>
      </c>
      <c r="AA94" s="155">
        <v>0</v>
      </c>
      <c r="AB94" s="159">
        <v>242828.13037191407</v>
      </c>
      <c r="AC94" s="159">
        <v>840712.47</v>
      </c>
      <c r="AD94" s="174">
        <f>SUM(Muut[[#This Row],[Työttömyysaste]:[Työttömät ja palveluissa olevat ]])</f>
        <v>3024839.5065307664</v>
      </c>
      <c r="AF94" s="62"/>
    </row>
    <row r="95" spans="1:32" s="45" customFormat="1" x14ac:dyDescent="0.25">
      <c r="A95" s="90">
        <v>245</v>
      </c>
      <c r="B95" s="151" t="s">
        <v>94</v>
      </c>
      <c r="C95" s="394">
        <v>38767</v>
      </c>
      <c r="D95" s="134">
        <v>2411.5</v>
      </c>
      <c r="E95" s="41">
        <v>19506</v>
      </c>
      <c r="F95" s="331">
        <f t="shared" si="3"/>
        <v>0.12362862708910079</v>
      </c>
      <c r="G95" s="376">
        <f>Muut[[#This Row],[Keskim. työttömyysaste 2025, %]]/$F$12</f>
        <v>1.0372697000197402</v>
      </c>
      <c r="H95" s="166">
        <v>0</v>
      </c>
      <c r="I95" s="382">
        <v>447</v>
      </c>
      <c r="J95" s="388">
        <v>7029</v>
      </c>
      <c r="K95" s="269">
        <v>30.64</v>
      </c>
      <c r="L95" s="170">
        <f t="shared" si="4"/>
        <v>1265.2415143603132</v>
      </c>
      <c r="M95" s="376">
        <v>1.4691812584371015E-2</v>
      </c>
      <c r="N95" s="166">
        <v>0</v>
      </c>
      <c r="O95" s="396">
        <v>0</v>
      </c>
      <c r="P95" s="269">
        <v>13580</v>
      </c>
      <c r="Q95" s="15">
        <v>2842</v>
      </c>
      <c r="R95" s="158">
        <v>0.20927835051546392</v>
      </c>
      <c r="S95" s="400">
        <v>1.4077654559639314</v>
      </c>
      <c r="T95" s="483">
        <v>3220.75</v>
      </c>
      <c r="U95" s="197">
        <v>3184375.1709400825</v>
      </c>
      <c r="V95" s="159">
        <v>0</v>
      </c>
      <c r="W95" s="159">
        <v>0</v>
      </c>
      <c r="X95" s="159">
        <v>15088170.24</v>
      </c>
      <c r="Y95" s="159">
        <v>27036.894451816028</v>
      </c>
      <c r="Z95" s="159">
        <v>0</v>
      </c>
      <c r="AA95" s="155">
        <v>0</v>
      </c>
      <c r="AB95" s="159">
        <v>1773682.4115189961</v>
      </c>
      <c r="AC95" s="159">
        <v>2636538.1575000002</v>
      </c>
      <c r="AD95" s="174">
        <f>SUM(Muut[[#This Row],[Työttömyysaste]:[Työttömät ja palveluissa olevat ]])</f>
        <v>22709802.87441089</v>
      </c>
      <c r="AF95" s="62"/>
    </row>
    <row r="96" spans="1:32" s="45" customFormat="1" x14ac:dyDescent="0.25">
      <c r="A96" s="90">
        <v>249</v>
      </c>
      <c r="B96" s="151" t="s">
        <v>95</v>
      </c>
      <c r="C96" s="394">
        <v>9014</v>
      </c>
      <c r="D96" s="134">
        <v>484.58333333333331</v>
      </c>
      <c r="E96" s="41">
        <v>3680</v>
      </c>
      <c r="F96" s="331">
        <f t="shared" si="3"/>
        <v>0.13168025362318839</v>
      </c>
      <c r="G96" s="376">
        <f>Muut[[#This Row],[Keskim. työttömyysaste 2025, %]]/$F$12</f>
        <v>1.1048245086132615</v>
      </c>
      <c r="H96" s="166">
        <v>0</v>
      </c>
      <c r="I96" s="382">
        <v>13</v>
      </c>
      <c r="J96" s="388">
        <v>419</v>
      </c>
      <c r="K96" s="269">
        <v>1257.99</v>
      </c>
      <c r="L96" s="170">
        <f t="shared" si="4"/>
        <v>7.1653987710554139</v>
      </c>
      <c r="M96" s="376">
        <v>2.5942298254266598</v>
      </c>
      <c r="N96" s="166">
        <v>0</v>
      </c>
      <c r="O96" s="396">
        <v>0</v>
      </c>
      <c r="P96" s="269">
        <v>2293</v>
      </c>
      <c r="Q96" s="15">
        <v>361</v>
      </c>
      <c r="R96" s="158">
        <v>0.15743567378979503</v>
      </c>
      <c r="S96" s="400">
        <v>1.059032157658863</v>
      </c>
      <c r="T96" s="483">
        <v>651.58333333333326</v>
      </c>
      <c r="U96" s="197">
        <v>788644.3502734768</v>
      </c>
      <c r="V96" s="159">
        <v>0</v>
      </c>
      <c r="W96" s="159">
        <v>0</v>
      </c>
      <c r="X96" s="159">
        <v>899408.64</v>
      </c>
      <c r="Y96" s="159">
        <v>1110056.881574414</v>
      </c>
      <c r="Z96" s="159">
        <v>0</v>
      </c>
      <c r="AA96" s="155">
        <v>0</v>
      </c>
      <c r="AB96" s="159">
        <v>310248.76574695221</v>
      </c>
      <c r="AC96" s="159">
        <v>533392.63249999995</v>
      </c>
      <c r="AD96" s="174">
        <f>SUM(Muut[[#This Row],[Työttömyysaste]:[Työttömät ja palveluissa olevat ]])</f>
        <v>3641751.2700948426</v>
      </c>
      <c r="AF96" s="62"/>
    </row>
    <row r="97" spans="1:32" s="45" customFormat="1" x14ac:dyDescent="0.25">
      <c r="A97" s="90">
        <v>250</v>
      </c>
      <c r="B97" s="151" t="s">
        <v>96</v>
      </c>
      <c r="C97" s="394">
        <v>1670</v>
      </c>
      <c r="D97" s="134">
        <v>51.833333333333336</v>
      </c>
      <c r="E97" s="41">
        <v>714</v>
      </c>
      <c r="F97" s="331">
        <f t="shared" si="3"/>
        <v>7.2595704948646131E-2</v>
      </c>
      <c r="G97" s="376">
        <f>Muut[[#This Row],[Keskim. työttömyysaste 2025, %]]/$F$12</f>
        <v>0.60909294932583113</v>
      </c>
      <c r="H97" s="166">
        <v>0</v>
      </c>
      <c r="I97" s="382">
        <v>0</v>
      </c>
      <c r="J97" s="388">
        <v>35</v>
      </c>
      <c r="K97" s="269">
        <v>357.21</v>
      </c>
      <c r="L97" s="170">
        <f t="shared" si="4"/>
        <v>4.6751210772374794</v>
      </c>
      <c r="M97" s="376">
        <v>3.9760876554520199</v>
      </c>
      <c r="N97" s="166">
        <v>0</v>
      </c>
      <c r="O97" s="396">
        <v>0</v>
      </c>
      <c r="P97" s="269">
        <v>397</v>
      </c>
      <c r="Q97" s="15">
        <v>71</v>
      </c>
      <c r="R97" s="158">
        <v>0.17884130982367757</v>
      </c>
      <c r="S97" s="400">
        <v>1.2030227562908506</v>
      </c>
      <c r="T97" s="483">
        <v>72</v>
      </c>
      <c r="U97" s="197">
        <v>80550.897997377979</v>
      </c>
      <c r="V97" s="159">
        <v>0</v>
      </c>
      <c r="W97" s="159">
        <v>0</v>
      </c>
      <c r="X97" s="159">
        <v>75129.599999999991</v>
      </c>
      <c r="Y97" s="159">
        <v>315203.95127719332</v>
      </c>
      <c r="Z97" s="159">
        <v>0</v>
      </c>
      <c r="AA97" s="155">
        <v>0</v>
      </c>
      <c r="AB97" s="159">
        <v>65294.06009768592</v>
      </c>
      <c r="AC97" s="159">
        <v>58939.92</v>
      </c>
      <c r="AD97" s="174">
        <f>SUM(Muut[[#This Row],[Työttömyysaste]:[Työttömät ja palveluissa olevat ]])</f>
        <v>595118.4293722572</v>
      </c>
      <c r="AF97" s="62"/>
    </row>
    <row r="98" spans="1:32" s="45" customFormat="1" x14ac:dyDescent="0.25">
      <c r="A98" s="90">
        <v>256</v>
      </c>
      <c r="B98" s="151" t="s">
        <v>97</v>
      </c>
      <c r="C98" s="394">
        <v>1472</v>
      </c>
      <c r="D98" s="134">
        <v>77.333333333333329</v>
      </c>
      <c r="E98" s="41">
        <v>563</v>
      </c>
      <c r="F98" s="331">
        <f t="shared" si="3"/>
        <v>0.13735938425103611</v>
      </c>
      <c r="G98" s="376">
        <f>Muut[[#This Row],[Keskim. työttömyysaste 2025, %]]/$F$12</f>
        <v>1.152473586835856</v>
      </c>
      <c r="H98" s="166">
        <v>0</v>
      </c>
      <c r="I98" s="382">
        <v>0</v>
      </c>
      <c r="J98" s="388">
        <v>24</v>
      </c>
      <c r="K98" s="269">
        <v>460.21</v>
      </c>
      <c r="L98" s="170">
        <f t="shared" si="4"/>
        <v>3.1985397970491731</v>
      </c>
      <c r="M98" s="376">
        <v>5.811617920182381</v>
      </c>
      <c r="N98" s="166">
        <v>0</v>
      </c>
      <c r="O98" s="396">
        <v>0</v>
      </c>
      <c r="P98" s="269">
        <v>278</v>
      </c>
      <c r="Q98" s="15">
        <v>30</v>
      </c>
      <c r="R98" s="158">
        <v>0.1079136690647482</v>
      </c>
      <c r="S98" s="400">
        <v>0.7259094653675161</v>
      </c>
      <c r="T98" s="483">
        <v>86.916666666666657</v>
      </c>
      <c r="U98" s="197">
        <v>134341.17227873427</v>
      </c>
      <c r="V98" s="159">
        <v>0</v>
      </c>
      <c r="W98" s="159">
        <v>0</v>
      </c>
      <c r="X98" s="159">
        <v>51517.440000000002</v>
      </c>
      <c r="Y98" s="159">
        <v>406091.68393179675</v>
      </c>
      <c r="Z98" s="159">
        <v>0</v>
      </c>
      <c r="AA98" s="155">
        <v>0</v>
      </c>
      <c r="AB98" s="159">
        <v>34727.508823181968</v>
      </c>
      <c r="AC98" s="159">
        <v>71150.852499999994</v>
      </c>
      <c r="AD98" s="174">
        <f>SUM(Muut[[#This Row],[Työttömyysaste]:[Työttömät ja palveluissa olevat ]])</f>
        <v>697828.65753371303</v>
      </c>
      <c r="AF98" s="62"/>
    </row>
    <row r="99" spans="1:32" s="45" customFormat="1" x14ac:dyDescent="0.25">
      <c r="A99" s="90">
        <v>257</v>
      </c>
      <c r="B99" s="151" t="s">
        <v>98</v>
      </c>
      <c r="C99" s="394">
        <v>41725</v>
      </c>
      <c r="D99" s="134">
        <v>2147.1666666666665</v>
      </c>
      <c r="E99" s="41">
        <v>21480</v>
      </c>
      <c r="F99" s="331">
        <f t="shared" si="3"/>
        <v>9.9961204220980746E-2</v>
      </c>
      <c r="G99" s="376">
        <f>Muut[[#This Row],[Keskim. työttömyysaste 2025, %]]/$F$12</f>
        <v>0.83869513685677577</v>
      </c>
      <c r="H99" s="166">
        <v>1</v>
      </c>
      <c r="I99" s="382">
        <v>6028</v>
      </c>
      <c r="J99" s="388">
        <v>5565</v>
      </c>
      <c r="K99" s="269">
        <v>367.21</v>
      </c>
      <c r="L99" s="170">
        <f t="shared" si="4"/>
        <v>113.6270798725525</v>
      </c>
      <c r="M99" s="376">
        <v>0.16359384773239899</v>
      </c>
      <c r="N99" s="166">
        <v>3</v>
      </c>
      <c r="O99" s="396">
        <v>655</v>
      </c>
      <c r="P99" s="269">
        <v>14795</v>
      </c>
      <c r="Q99" s="15">
        <v>2265</v>
      </c>
      <c r="R99" s="158">
        <v>0.15309226089895234</v>
      </c>
      <c r="S99" s="400">
        <v>1.0298150570191817</v>
      </c>
      <c r="T99" s="483">
        <v>2637.333333333333</v>
      </c>
      <c r="U99" s="197">
        <v>2771218.7776137847</v>
      </c>
      <c r="V99" s="159">
        <v>981634.86749999993</v>
      </c>
      <c r="W99" s="159">
        <v>1884133.9835999999</v>
      </c>
      <c r="X99" s="159">
        <v>11945606.4</v>
      </c>
      <c r="Y99" s="159">
        <v>324028.0029912325</v>
      </c>
      <c r="Z99" s="159">
        <v>0</v>
      </c>
      <c r="AA99" s="155">
        <v>221651.99999999997</v>
      </c>
      <c r="AB99" s="159">
        <v>1396493.5807590741</v>
      </c>
      <c r="AC99" s="159">
        <v>2158947.44</v>
      </c>
      <c r="AD99" s="174">
        <f>SUM(Muut[[#This Row],[Työttömyysaste]:[Työttömät ja palveluissa olevat ]])</f>
        <v>21683715.052464094</v>
      </c>
      <c r="AF99" s="62"/>
    </row>
    <row r="100" spans="1:32" s="45" customFormat="1" x14ac:dyDescent="0.25">
      <c r="A100" s="90">
        <v>260</v>
      </c>
      <c r="B100" s="151" t="s">
        <v>99</v>
      </c>
      <c r="C100" s="394">
        <v>9397</v>
      </c>
      <c r="D100" s="134">
        <v>617.33333333333337</v>
      </c>
      <c r="E100" s="41">
        <v>3686</v>
      </c>
      <c r="F100" s="331">
        <f t="shared" si="3"/>
        <v>0.16748055706275999</v>
      </c>
      <c r="G100" s="376">
        <f>Muut[[#This Row],[Keskim. työttömyysaste 2025, %]]/$F$12</f>
        <v>1.4051964441732732</v>
      </c>
      <c r="H100" s="166">
        <v>0</v>
      </c>
      <c r="I100" s="382">
        <v>0</v>
      </c>
      <c r="J100" s="388">
        <v>827</v>
      </c>
      <c r="K100" s="269">
        <v>1253.81</v>
      </c>
      <c r="L100" s="170">
        <f t="shared" si="4"/>
        <v>7.494755983761495</v>
      </c>
      <c r="M100" s="376">
        <v>2.4802263400199629</v>
      </c>
      <c r="N100" s="166">
        <v>3</v>
      </c>
      <c r="O100" s="396">
        <v>362</v>
      </c>
      <c r="P100" s="269">
        <v>2097</v>
      </c>
      <c r="Q100" s="15">
        <v>400</v>
      </c>
      <c r="R100" s="158">
        <v>0.19074868860276586</v>
      </c>
      <c r="S100" s="400">
        <v>1.2831208480188809</v>
      </c>
      <c r="T100" s="483">
        <v>761.83333333333337</v>
      </c>
      <c r="U100" s="197">
        <v>1045674.7277731238</v>
      </c>
      <c r="V100" s="159">
        <v>0</v>
      </c>
      <c r="W100" s="159">
        <v>0</v>
      </c>
      <c r="X100" s="159">
        <v>1775205.1199999999</v>
      </c>
      <c r="Y100" s="159">
        <v>1106368.4279579455</v>
      </c>
      <c r="Z100" s="159">
        <v>0</v>
      </c>
      <c r="AA100" s="155">
        <v>122500.79999999999</v>
      </c>
      <c r="AB100" s="159">
        <v>391868.31478708627</v>
      </c>
      <c r="AC100" s="159">
        <v>623644.38500000001</v>
      </c>
      <c r="AD100" s="174">
        <f>SUM(Muut[[#This Row],[Työttömyysaste]:[Työttömät ja palveluissa olevat ]])</f>
        <v>5065261.7755181547</v>
      </c>
      <c r="AF100" s="62"/>
    </row>
    <row r="101" spans="1:32" s="45" customFormat="1" x14ac:dyDescent="0.25">
      <c r="A101" s="90">
        <v>261</v>
      </c>
      <c r="B101" s="151" t="s">
        <v>100</v>
      </c>
      <c r="C101" s="394">
        <v>6973</v>
      </c>
      <c r="D101" s="134">
        <v>291.75</v>
      </c>
      <c r="E101" s="41">
        <v>3757</v>
      </c>
      <c r="F101" s="331">
        <f t="shared" si="3"/>
        <v>7.7655043918019695E-2</v>
      </c>
      <c r="G101" s="376">
        <f>Muut[[#This Row],[Keskim. työttömyysaste 2025, %]]/$F$12</f>
        <v>0.65154184759983746</v>
      </c>
      <c r="H101" s="166">
        <v>0</v>
      </c>
      <c r="I101" s="382">
        <v>35</v>
      </c>
      <c r="J101" s="388">
        <v>418</v>
      </c>
      <c r="K101" s="269">
        <v>8095.22</v>
      </c>
      <c r="L101" s="170">
        <f t="shared" si="4"/>
        <v>0.86137251365620693</v>
      </c>
      <c r="M101" s="376">
        <v>20</v>
      </c>
      <c r="N101" s="166">
        <v>0</v>
      </c>
      <c r="O101" s="396">
        <v>0</v>
      </c>
      <c r="P101" s="269">
        <v>2430</v>
      </c>
      <c r="Q101" s="15">
        <v>305</v>
      </c>
      <c r="R101" s="158">
        <v>0.12551440329218108</v>
      </c>
      <c r="S101" s="400">
        <v>0.84430539874501642</v>
      </c>
      <c r="T101" s="483">
        <v>390.75</v>
      </c>
      <c r="U101" s="197">
        <v>359776.11120940925</v>
      </c>
      <c r="V101" s="159">
        <v>0</v>
      </c>
      <c r="W101" s="159">
        <v>0</v>
      </c>
      <c r="X101" s="159">
        <v>897262.07999999996</v>
      </c>
      <c r="Y101" s="159">
        <v>6620166.2000000002</v>
      </c>
      <c r="Z101" s="159">
        <v>0</v>
      </c>
      <c r="AA101" s="155">
        <v>0</v>
      </c>
      <c r="AB101" s="159">
        <v>191338.60022709248</v>
      </c>
      <c r="AC101" s="159">
        <v>319871.85749999998</v>
      </c>
      <c r="AD101" s="174">
        <f>SUM(Muut[[#This Row],[Työttömyysaste]:[Työttömät ja palveluissa olevat ]])</f>
        <v>8388414.8489365019</v>
      </c>
      <c r="AF101" s="62"/>
    </row>
    <row r="102" spans="1:32" s="45" customFormat="1" x14ac:dyDescent="0.25">
      <c r="A102" s="90">
        <v>263</v>
      </c>
      <c r="B102" s="151" t="s">
        <v>101</v>
      </c>
      <c r="C102" s="394">
        <v>7255</v>
      </c>
      <c r="D102" s="134">
        <v>344.83333333333331</v>
      </c>
      <c r="E102" s="41">
        <v>3089</v>
      </c>
      <c r="F102" s="331">
        <f t="shared" si="3"/>
        <v>0.11163267508363008</v>
      </c>
      <c r="G102" s="376">
        <f>Muut[[#This Row],[Keskim. työttömyysaste 2025, %]]/$F$12</f>
        <v>0.93662118655531457</v>
      </c>
      <c r="H102" s="166">
        <v>0</v>
      </c>
      <c r="I102" s="382">
        <v>0</v>
      </c>
      <c r="J102" s="388">
        <v>144</v>
      </c>
      <c r="K102" s="269">
        <v>1328.32</v>
      </c>
      <c r="L102" s="170">
        <f t="shared" si="4"/>
        <v>5.4617863165502287</v>
      </c>
      <c r="M102" s="376">
        <v>3.4034087248379339</v>
      </c>
      <c r="N102" s="166">
        <v>0</v>
      </c>
      <c r="O102" s="396">
        <v>0</v>
      </c>
      <c r="P102" s="269">
        <v>1816</v>
      </c>
      <c r="Q102" s="15">
        <v>243</v>
      </c>
      <c r="R102" s="158">
        <v>0.13381057268722468</v>
      </c>
      <c r="S102" s="400">
        <v>0.90011174786044768</v>
      </c>
      <c r="T102" s="483">
        <v>419.33333333333331</v>
      </c>
      <c r="U102" s="197">
        <v>538110.83544285293</v>
      </c>
      <c r="V102" s="159">
        <v>0</v>
      </c>
      <c r="W102" s="159">
        <v>0</v>
      </c>
      <c r="X102" s="159">
        <v>309104.64000000001</v>
      </c>
      <c r="Y102" s="159">
        <v>1172116.4372792514</v>
      </c>
      <c r="Z102" s="159">
        <v>0</v>
      </c>
      <c r="AA102" s="155">
        <v>0</v>
      </c>
      <c r="AB102" s="159">
        <v>212235.09874864531</v>
      </c>
      <c r="AC102" s="159">
        <v>343270.45999999996</v>
      </c>
      <c r="AD102" s="174">
        <f>SUM(Muut[[#This Row],[Työttömyysaste]:[Työttömät ja palveluissa olevat ]])</f>
        <v>2574837.4714707495</v>
      </c>
      <c r="AF102" s="62"/>
    </row>
    <row r="103" spans="1:32" s="45" customFormat="1" x14ac:dyDescent="0.25">
      <c r="A103" s="90">
        <v>265</v>
      </c>
      <c r="B103" s="151" t="s">
        <v>102</v>
      </c>
      <c r="C103" s="394">
        <v>1001</v>
      </c>
      <c r="D103" s="134">
        <v>55.083333333333336</v>
      </c>
      <c r="E103" s="41">
        <v>388</v>
      </c>
      <c r="F103" s="331">
        <f t="shared" si="3"/>
        <v>0.14196735395189003</v>
      </c>
      <c r="G103" s="376">
        <f>Muut[[#This Row],[Keskim. työttömyysaste 2025, %]]/$F$12</f>
        <v>1.191135403777817</v>
      </c>
      <c r="H103" s="166">
        <v>0</v>
      </c>
      <c r="I103" s="382">
        <v>0</v>
      </c>
      <c r="J103" s="388">
        <v>15</v>
      </c>
      <c r="K103" s="269">
        <v>483.95</v>
      </c>
      <c r="L103" s="170">
        <f t="shared" si="4"/>
        <v>2.0683954954024175</v>
      </c>
      <c r="M103" s="376">
        <v>8.98701009756887</v>
      </c>
      <c r="N103" s="166">
        <v>3</v>
      </c>
      <c r="O103" s="396">
        <v>82</v>
      </c>
      <c r="P103" s="269">
        <v>214</v>
      </c>
      <c r="Q103" s="15">
        <v>43</v>
      </c>
      <c r="R103" s="158">
        <v>0.20093457943925233</v>
      </c>
      <c r="S103" s="400">
        <v>1.3516389017139077</v>
      </c>
      <c r="T103" s="483">
        <v>68.583333333333343</v>
      </c>
      <c r="U103" s="197">
        <v>94420.338637790497</v>
      </c>
      <c r="V103" s="159">
        <v>0</v>
      </c>
      <c r="W103" s="159">
        <v>0</v>
      </c>
      <c r="X103" s="159">
        <v>32198.399999999998</v>
      </c>
      <c r="Y103" s="159">
        <v>427039.98270092584</v>
      </c>
      <c r="Z103" s="159">
        <v>0</v>
      </c>
      <c r="AA103" s="155">
        <v>27748.799999999999</v>
      </c>
      <c r="AB103" s="159">
        <v>43972.192570007697</v>
      </c>
      <c r="AC103" s="159">
        <v>56143.00250000001</v>
      </c>
      <c r="AD103" s="174">
        <f>SUM(Muut[[#This Row],[Työttömyysaste]:[Työttömät ja palveluissa olevat ]])</f>
        <v>681522.71640872408</v>
      </c>
      <c r="AF103" s="62"/>
    </row>
    <row r="104" spans="1:32" s="45" customFormat="1" x14ac:dyDescent="0.25">
      <c r="A104" s="90">
        <v>271</v>
      </c>
      <c r="B104" s="151" t="s">
        <v>103</v>
      </c>
      <c r="C104" s="394">
        <v>6583</v>
      </c>
      <c r="D104" s="134">
        <v>316</v>
      </c>
      <c r="E104" s="41">
        <v>2864</v>
      </c>
      <c r="F104" s="331">
        <f t="shared" si="3"/>
        <v>0.11033519553072625</v>
      </c>
      <c r="G104" s="376">
        <f>Muut[[#This Row],[Keskim. työttömyysaste 2025, %]]/$F$12</f>
        <v>0.92573506528784855</v>
      </c>
      <c r="H104" s="166">
        <v>0</v>
      </c>
      <c r="I104" s="382">
        <v>16</v>
      </c>
      <c r="J104" s="388">
        <v>275</v>
      </c>
      <c r="K104" s="269">
        <v>480.42</v>
      </c>
      <c r="L104" s="170">
        <f t="shared" si="4"/>
        <v>13.702593563964864</v>
      </c>
      <c r="M104" s="376">
        <v>1.3565819577274849</v>
      </c>
      <c r="N104" s="166">
        <v>0</v>
      </c>
      <c r="O104" s="396">
        <v>0</v>
      </c>
      <c r="P104" s="269">
        <v>1778</v>
      </c>
      <c r="Q104" s="15">
        <v>283</v>
      </c>
      <c r="R104" s="158">
        <v>0.15916760404949382</v>
      </c>
      <c r="S104" s="400">
        <v>1.0706824386637412</v>
      </c>
      <c r="T104" s="483">
        <v>422.66666666666669</v>
      </c>
      <c r="U104" s="197">
        <v>482592.88249601272</v>
      </c>
      <c r="V104" s="159">
        <v>0</v>
      </c>
      <c r="W104" s="159">
        <v>0</v>
      </c>
      <c r="X104" s="159">
        <v>590304</v>
      </c>
      <c r="Y104" s="159">
        <v>423925.09244586999</v>
      </c>
      <c r="Z104" s="159">
        <v>0</v>
      </c>
      <c r="AA104" s="155">
        <v>0</v>
      </c>
      <c r="AB104" s="159">
        <v>229069.83104601078</v>
      </c>
      <c r="AC104" s="159">
        <v>345999.16000000003</v>
      </c>
      <c r="AD104" s="174">
        <f>SUM(Muut[[#This Row],[Työttömyysaste]:[Työttömät ja palveluissa olevat ]])</f>
        <v>2071890.9659878938</v>
      </c>
      <c r="AF104" s="62"/>
    </row>
    <row r="105" spans="1:32" s="45" customFormat="1" x14ac:dyDescent="0.25">
      <c r="A105" s="90">
        <v>272</v>
      </c>
      <c r="B105" s="151" t="s">
        <v>104</v>
      </c>
      <c r="C105" s="394">
        <v>48338</v>
      </c>
      <c r="D105" s="134">
        <v>2149.75</v>
      </c>
      <c r="E105" s="41">
        <v>22378</v>
      </c>
      <c r="F105" s="331">
        <f t="shared" si="3"/>
        <v>9.6065332022522126E-2</v>
      </c>
      <c r="G105" s="376">
        <f>Muut[[#This Row],[Keskim. työttömyysaste 2025, %]]/$F$12</f>
        <v>0.80600796494716653</v>
      </c>
      <c r="H105" s="166">
        <v>1</v>
      </c>
      <c r="I105" s="382">
        <v>5641</v>
      </c>
      <c r="J105" s="388">
        <v>3014</v>
      </c>
      <c r="K105" s="269">
        <v>1446.38</v>
      </c>
      <c r="L105" s="170">
        <f t="shared" si="4"/>
        <v>33.419986448927666</v>
      </c>
      <c r="M105" s="376">
        <v>0.55621480371796916</v>
      </c>
      <c r="N105" s="166">
        <v>0</v>
      </c>
      <c r="O105" s="396">
        <v>0</v>
      </c>
      <c r="P105" s="269">
        <v>14657</v>
      </c>
      <c r="Q105" s="15">
        <v>1348</v>
      </c>
      <c r="R105" s="158">
        <v>9.1969707307088769E-2</v>
      </c>
      <c r="S105" s="400">
        <v>0.61865824450134055</v>
      </c>
      <c r="T105" s="483">
        <v>2917.6666666666665</v>
      </c>
      <c r="U105" s="197">
        <v>3085306.7822315018</v>
      </c>
      <c r="V105" s="159">
        <v>1137214.2893999999</v>
      </c>
      <c r="W105" s="159">
        <v>1763171.8317</v>
      </c>
      <c r="X105" s="159">
        <v>6469731.8399999999</v>
      </c>
      <c r="Y105" s="159">
        <v>1276293.1918151979</v>
      </c>
      <c r="Z105" s="159">
        <v>0</v>
      </c>
      <c r="AA105" s="155">
        <v>0</v>
      </c>
      <c r="AB105" s="159">
        <v>971902.82223793853</v>
      </c>
      <c r="AC105" s="159">
        <v>2388431.11</v>
      </c>
      <c r="AD105" s="174">
        <f>SUM(Muut[[#This Row],[Työttömyysaste]:[Työttömät ja palveluissa olevat ]])</f>
        <v>17092051.867384639</v>
      </c>
      <c r="AF105" s="62"/>
    </row>
    <row r="106" spans="1:32" s="45" customFormat="1" x14ac:dyDescent="0.25">
      <c r="A106" s="90">
        <v>273</v>
      </c>
      <c r="B106" s="151" t="s">
        <v>105</v>
      </c>
      <c r="C106" s="394">
        <v>4001</v>
      </c>
      <c r="D106" s="134">
        <v>173.5</v>
      </c>
      <c r="E106" s="41">
        <v>1928</v>
      </c>
      <c r="F106" s="331">
        <f t="shared" si="3"/>
        <v>8.9989626556016597E-2</v>
      </c>
      <c r="G106" s="376">
        <f>Muut[[#This Row],[Keskim. työttömyysaste 2025, %]]/$F$12</f>
        <v>0.75503154196943301</v>
      </c>
      <c r="H106" s="166">
        <v>0</v>
      </c>
      <c r="I106" s="382">
        <v>29</v>
      </c>
      <c r="J106" s="388">
        <v>124</v>
      </c>
      <c r="K106" s="269">
        <v>2559.39</v>
      </c>
      <c r="L106" s="170">
        <f t="shared" si="4"/>
        <v>1.5632631212906201</v>
      </c>
      <c r="M106" s="376">
        <v>11.890954855764003</v>
      </c>
      <c r="N106" s="166">
        <v>0</v>
      </c>
      <c r="O106" s="396">
        <v>0</v>
      </c>
      <c r="P106" s="269">
        <v>1261</v>
      </c>
      <c r="Q106" s="15">
        <v>170</v>
      </c>
      <c r="R106" s="158">
        <v>0.13481363996827914</v>
      </c>
      <c r="S106" s="400">
        <v>0.90685914177290006</v>
      </c>
      <c r="T106" s="483">
        <v>211</v>
      </c>
      <c r="U106" s="197">
        <v>239223.58218204617</v>
      </c>
      <c r="V106" s="159">
        <v>0</v>
      </c>
      <c r="W106" s="159">
        <v>0</v>
      </c>
      <c r="X106" s="159">
        <v>266173.44</v>
      </c>
      <c r="Y106" s="159">
        <v>2258418.9716394721</v>
      </c>
      <c r="Z106" s="159">
        <v>0</v>
      </c>
      <c r="AA106" s="155">
        <v>0</v>
      </c>
      <c r="AB106" s="159">
        <v>117921.16135258462</v>
      </c>
      <c r="AC106" s="159">
        <v>172726.71</v>
      </c>
      <c r="AD106" s="174">
        <f>SUM(Muut[[#This Row],[Työttömyysaste]:[Työttömät ja palveluissa olevat ]])</f>
        <v>3054463.8651741031</v>
      </c>
      <c r="AF106" s="62"/>
    </row>
    <row r="107" spans="1:32" s="45" customFormat="1" x14ac:dyDescent="0.25">
      <c r="A107" s="90">
        <v>275</v>
      </c>
      <c r="B107" s="151" t="s">
        <v>106</v>
      </c>
      <c r="C107" s="394">
        <v>2404</v>
      </c>
      <c r="D107" s="134">
        <v>118.91666666666667</v>
      </c>
      <c r="E107" s="41">
        <v>1016</v>
      </c>
      <c r="F107" s="331">
        <f t="shared" si="3"/>
        <v>0.11704396325459318</v>
      </c>
      <c r="G107" s="376">
        <f>Muut[[#This Row],[Keskim. työttömyysaste 2025, %]]/$F$12</f>
        <v>0.98202301127807834</v>
      </c>
      <c r="H107" s="166">
        <v>0</v>
      </c>
      <c r="I107" s="382">
        <v>0</v>
      </c>
      <c r="J107" s="388">
        <v>58</v>
      </c>
      <c r="K107" s="269">
        <v>512.94000000000005</v>
      </c>
      <c r="L107" s="170">
        <f t="shared" si="4"/>
        <v>4.6867079970366898</v>
      </c>
      <c r="M107" s="376">
        <v>3.9662575980199199</v>
      </c>
      <c r="N107" s="166">
        <v>0</v>
      </c>
      <c r="O107" s="396">
        <v>0</v>
      </c>
      <c r="P107" s="269">
        <v>588</v>
      </c>
      <c r="Q107" s="15">
        <v>63</v>
      </c>
      <c r="R107" s="158">
        <v>0.10714285714285714</v>
      </c>
      <c r="S107" s="400">
        <v>0.7207243977577481</v>
      </c>
      <c r="T107" s="483">
        <v>158</v>
      </c>
      <c r="U107" s="197">
        <v>186950.43104051889</v>
      </c>
      <c r="V107" s="159">
        <v>0</v>
      </c>
      <c r="W107" s="159">
        <v>0</v>
      </c>
      <c r="X107" s="159">
        <v>124500.48</v>
      </c>
      <c r="Y107" s="159">
        <v>452620.9086199255</v>
      </c>
      <c r="Z107" s="159">
        <v>0</v>
      </c>
      <c r="AA107" s="155">
        <v>0</v>
      </c>
      <c r="AB107" s="159">
        <v>56310.197196812856</v>
      </c>
      <c r="AC107" s="159">
        <v>129340.38</v>
      </c>
      <c r="AD107" s="174">
        <f>SUM(Muut[[#This Row],[Työttömyysaste]:[Työttömät ja palveluissa olevat ]])</f>
        <v>949722.39685725723</v>
      </c>
      <c r="AF107" s="62"/>
    </row>
    <row r="108" spans="1:32" s="45" customFormat="1" x14ac:dyDescent="0.25">
      <c r="A108" s="90">
        <v>276</v>
      </c>
      <c r="B108" s="151" t="s">
        <v>107</v>
      </c>
      <c r="C108" s="394">
        <v>15060</v>
      </c>
      <c r="D108" s="134">
        <v>686.83333333333337</v>
      </c>
      <c r="E108" s="41">
        <v>7518</v>
      </c>
      <c r="F108" s="331">
        <f t="shared" si="3"/>
        <v>9.1358517336170966E-2</v>
      </c>
      <c r="G108" s="376">
        <f>Muut[[#This Row],[Keskim. työttömyysaste 2025, %]]/$F$12</f>
        <v>0.76651681817384443</v>
      </c>
      <c r="H108" s="166">
        <v>0</v>
      </c>
      <c r="I108" s="382">
        <v>0</v>
      </c>
      <c r="J108" s="388">
        <v>348</v>
      </c>
      <c r="K108" s="269">
        <v>799.82</v>
      </c>
      <c r="L108" s="170">
        <f t="shared" si="4"/>
        <v>18.829236578230102</v>
      </c>
      <c r="M108" s="376">
        <v>0.98722490026171728</v>
      </c>
      <c r="N108" s="166">
        <v>0</v>
      </c>
      <c r="O108" s="396">
        <v>0</v>
      </c>
      <c r="P108" s="269">
        <v>5228</v>
      </c>
      <c r="Q108" s="15">
        <v>337</v>
      </c>
      <c r="R108" s="158">
        <v>6.4460596786534041E-2</v>
      </c>
      <c r="S108" s="400">
        <v>0.43361103144874463</v>
      </c>
      <c r="T108" s="483">
        <v>884.25</v>
      </c>
      <c r="U108" s="197">
        <v>914149.03047767223</v>
      </c>
      <c r="V108" s="159">
        <v>0</v>
      </c>
      <c r="W108" s="159">
        <v>0</v>
      </c>
      <c r="X108" s="159">
        <v>747002.88</v>
      </c>
      <c r="Y108" s="159">
        <v>705765.30419228121</v>
      </c>
      <c r="Z108" s="159">
        <v>0</v>
      </c>
      <c r="AA108" s="155">
        <v>0</v>
      </c>
      <c r="AB108" s="159">
        <v>212230.91934258805</v>
      </c>
      <c r="AC108" s="159">
        <v>723855.89249999996</v>
      </c>
      <c r="AD108" s="174">
        <f>SUM(Muut[[#This Row],[Työttömyysaste]:[Työttömät ja palveluissa olevat ]])</f>
        <v>3303004.0265125418</v>
      </c>
      <c r="AF108" s="62"/>
    </row>
    <row r="109" spans="1:32" s="45" customFormat="1" x14ac:dyDescent="0.25">
      <c r="A109" s="90">
        <v>280</v>
      </c>
      <c r="B109" s="151" t="s">
        <v>108</v>
      </c>
      <c r="C109" s="394">
        <v>1984</v>
      </c>
      <c r="D109" s="134">
        <v>57.833333333333336</v>
      </c>
      <c r="E109" s="41">
        <v>930</v>
      </c>
      <c r="F109" s="331">
        <f t="shared" si="3"/>
        <v>6.2186379928315418E-2</v>
      </c>
      <c r="G109" s="376">
        <f>Muut[[#This Row],[Keskim. työttömyysaste 2025, %]]/$F$12</f>
        <v>0.52175656376955803</v>
      </c>
      <c r="H109" s="383">
        <v>3</v>
      </c>
      <c r="I109" s="382">
        <v>1646</v>
      </c>
      <c r="J109" s="388">
        <v>265</v>
      </c>
      <c r="K109" s="269">
        <v>236.26</v>
      </c>
      <c r="L109" s="170">
        <f t="shared" si="4"/>
        <v>8.3975281469567431</v>
      </c>
      <c r="M109" s="376">
        <v>2.2135908183509949</v>
      </c>
      <c r="N109" s="166">
        <v>0</v>
      </c>
      <c r="O109" s="396">
        <v>0</v>
      </c>
      <c r="P109" s="269">
        <v>560</v>
      </c>
      <c r="Q109" s="15">
        <v>98</v>
      </c>
      <c r="R109" s="158">
        <v>0.17499999999999999</v>
      </c>
      <c r="S109" s="400">
        <v>1.1771831830043218</v>
      </c>
      <c r="T109" s="483">
        <v>70.833333333333343</v>
      </c>
      <c r="U109" s="197">
        <v>81974.718133264018</v>
      </c>
      <c r="V109" s="159">
        <v>46676.179199999999</v>
      </c>
      <c r="W109" s="159">
        <v>514479.85019999999</v>
      </c>
      <c r="X109" s="159">
        <v>568838.40000000002</v>
      </c>
      <c r="Y109" s="159">
        <v>208477.04579588951</v>
      </c>
      <c r="Z109" s="159">
        <v>0</v>
      </c>
      <c r="AA109" s="155">
        <v>0</v>
      </c>
      <c r="AB109" s="159">
        <v>75904.771640118663</v>
      </c>
      <c r="AC109" s="159">
        <v>57984.875000000007</v>
      </c>
      <c r="AD109" s="174">
        <f>SUM(Muut[[#This Row],[Työttömyysaste]:[Työttömät ja palveluissa olevat ]])</f>
        <v>1554335.8399692723</v>
      </c>
      <c r="AF109" s="62"/>
    </row>
    <row r="110" spans="1:32" s="45" customFormat="1" x14ac:dyDescent="0.25">
      <c r="A110" s="90">
        <v>284</v>
      </c>
      <c r="B110" s="151" t="s">
        <v>109</v>
      </c>
      <c r="C110" s="394">
        <v>2144</v>
      </c>
      <c r="D110" s="134">
        <v>82.5</v>
      </c>
      <c r="E110" s="41">
        <v>924</v>
      </c>
      <c r="F110" s="331">
        <f t="shared" si="3"/>
        <v>8.9285714285714288E-2</v>
      </c>
      <c r="G110" s="376">
        <f>Muut[[#This Row],[Keskim. työttömyysaste 2025, %]]/$F$12</f>
        <v>0.74912557272389191</v>
      </c>
      <c r="H110" s="166">
        <v>0</v>
      </c>
      <c r="I110" s="382">
        <v>10</v>
      </c>
      <c r="J110" s="388">
        <v>88</v>
      </c>
      <c r="K110" s="269">
        <v>191.5</v>
      </c>
      <c r="L110" s="170">
        <f t="shared" si="4"/>
        <v>11.195822454308095</v>
      </c>
      <c r="M110" s="376">
        <v>1.6603238644423715</v>
      </c>
      <c r="N110" s="166">
        <v>0</v>
      </c>
      <c r="O110" s="396">
        <v>0</v>
      </c>
      <c r="P110" s="269">
        <v>564</v>
      </c>
      <c r="Q110" s="15">
        <v>87</v>
      </c>
      <c r="R110" s="158">
        <v>0.15425531914893617</v>
      </c>
      <c r="S110" s="400">
        <v>1.0376386719490984</v>
      </c>
      <c r="T110" s="483">
        <v>115.25</v>
      </c>
      <c r="U110" s="197">
        <v>127189.05679898671</v>
      </c>
      <c r="V110" s="159">
        <v>0</v>
      </c>
      <c r="W110" s="159">
        <v>0</v>
      </c>
      <c r="X110" s="159">
        <v>188897.28</v>
      </c>
      <c r="Y110" s="159">
        <v>168980.59032385016</v>
      </c>
      <c r="Z110" s="159">
        <v>0</v>
      </c>
      <c r="AA110" s="155">
        <v>0</v>
      </c>
      <c r="AB110" s="159">
        <v>72302.662661413167</v>
      </c>
      <c r="AC110" s="159">
        <v>94344.802500000005</v>
      </c>
      <c r="AD110" s="174">
        <f>SUM(Muut[[#This Row],[Työttömyysaste]:[Työttömät ja palveluissa olevat ]])</f>
        <v>651714.39228425</v>
      </c>
      <c r="AF110" s="62"/>
    </row>
    <row r="111" spans="1:32" s="45" customFormat="1" x14ac:dyDescent="0.25">
      <c r="A111" s="90">
        <v>285</v>
      </c>
      <c r="B111" s="151" t="s">
        <v>110</v>
      </c>
      <c r="C111" s="394">
        <v>50029</v>
      </c>
      <c r="D111" s="134">
        <v>3443.0833333333335</v>
      </c>
      <c r="E111" s="41">
        <v>22630</v>
      </c>
      <c r="F111" s="331">
        <f t="shared" si="3"/>
        <v>0.15214685520695242</v>
      </c>
      <c r="G111" s="376">
        <f>Muut[[#This Row],[Keskim. työttömyysaste 2025, %]]/$F$12</f>
        <v>1.2765435205045297</v>
      </c>
      <c r="H111" s="166">
        <v>0</v>
      </c>
      <c r="I111" s="382">
        <v>466</v>
      </c>
      <c r="J111" s="388">
        <v>5879</v>
      </c>
      <c r="K111" s="269">
        <v>272.13</v>
      </c>
      <c r="L111" s="170">
        <f t="shared" si="4"/>
        <v>183.84228126263184</v>
      </c>
      <c r="M111" s="376">
        <v>0.10111216568506466</v>
      </c>
      <c r="N111" s="166">
        <v>3</v>
      </c>
      <c r="O111" s="396">
        <v>432</v>
      </c>
      <c r="P111" s="269">
        <v>14768</v>
      </c>
      <c r="Q111" s="15">
        <v>2530</v>
      </c>
      <c r="R111" s="158">
        <v>0.17131635969664138</v>
      </c>
      <c r="S111" s="400">
        <v>1.1524042149051752</v>
      </c>
      <c r="T111" s="483">
        <v>4319.916666666667</v>
      </c>
      <c r="U111" s="197">
        <v>5057405.6643979587</v>
      </c>
      <c r="V111" s="159">
        <v>0</v>
      </c>
      <c r="W111" s="159">
        <v>0</v>
      </c>
      <c r="X111" s="159">
        <v>12619626.24</v>
      </c>
      <c r="Y111" s="159">
        <v>240128.91929414801</v>
      </c>
      <c r="Z111" s="159">
        <v>0</v>
      </c>
      <c r="AA111" s="155">
        <v>146188.79999999999</v>
      </c>
      <c r="AB111" s="159">
        <v>1873742.990193458</v>
      </c>
      <c r="AC111" s="159">
        <v>3536326.9825000004</v>
      </c>
      <c r="AD111" s="174">
        <f>SUM(Muut[[#This Row],[Työttömyysaste]:[Työttömät ja palveluissa olevat ]])</f>
        <v>23473419.596385565</v>
      </c>
      <c r="AF111" s="62"/>
    </row>
    <row r="112" spans="1:32" s="45" customFormat="1" x14ac:dyDescent="0.25">
      <c r="A112" s="90">
        <v>286</v>
      </c>
      <c r="B112" s="151" t="s">
        <v>111</v>
      </c>
      <c r="C112" s="394">
        <v>77625</v>
      </c>
      <c r="D112" s="134">
        <v>4677.833333333333</v>
      </c>
      <c r="E112" s="41">
        <v>35168</v>
      </c>
      <c r="F112" s="331">
        <f t="shared" si="3"/>
        <v>0.13301391416439187</v>
      </c>
      <c r="G112" s="376">
        <f>Muut[[#This Row],[Keskim. työttömyysaste 2025, %]]/$F$12</f>
        <v>1.1160141958408425</v>
      </c>
      <c r="H112" s="166">
        <v>0</v>
      </c>
      <c r="I112" s="382">
        <v>275</v>
      </c>
      <c r="J112" s="388">
        <v>4840</v>
      </c>
      <c r="K112" s="269">
        <v>2557.61</v>
      </c>
      <c r="L112" s="170">
        <f t="shared" si="4"/>
        <v>30.350600756174707</v>
      </c>
      <c r="M112" s="376">
        <v>0.61246534631330807</v>
      </c>
      <c r="N112" s="166">
        <v>0</v>
      </c>
      <c r="O112" s="396">
        <v>0</v>
      </c>
      <c r="P112" s="269">
        <v>22203</v>
      </c>
      <c r="Q112" s="15">
        <v>2997</v>
      </c>
      <c r="R112" s="158">
        <v>0.13498175922172678</v>
      </c>
      <c r="S112" s="400">
        <v>0.90799003981803039</v>
      </c>
      <c r="T112" s="483">
        <v>5690.9166666666661</v>
      </c>
      <c r="U112" s="197">
        <v>6860277.368590394</v>
      </c>
      <c r="V112" s="159">
        <v>0</v>
      </c>
      <c r="W112" s="159">
        <v>0</v>
      </c>
      <c r="X112" s="159">
        <v>10389350.4</v>
      </c>
      <c r="Y112" s="159">
        <v>2256848.2904343735</v>
      </c>
      <c r="Z112" s="159">
        <v>0</v>
      </c>
      <c r="AA112" s="155">
        <v>0</v>
      </c>
      <c r="AB112" s="159">
        <v>2290688.6223284244</v>
      </c>
      <c r="AC112" s="159">
        <v>4658641.2924999995</v>
      </c>
      <c r="AD112" s="174">
        <f>SUM(Muut[[#This Row],[Työttömyysaste]:[Työttömät ja palveluissa olevat ]])</f>
        <v>26455805.973853189</v>
      </c>
      <c r="AF112" s="62"/>
    </row>
    <row r="113" spans="1:32" s="45" customFormat="1" x14ac:dyDescent="0.25">
      <c r="A113" s="90">
        <v>287</v>
      </c>
      <c r="B113" s="151" t="s">
        <v>112</v>
      </c>
      <c r="C113" s="394">
        <v>6113</v>
      </c>
      <c r="D113" s="134">
        <v>161.66666666666666</v>
      </c>
      <c r="E113" s="41">
        <v>2575</v>
      </c>
      <c r="F113" s="331">
        <f t="shared" si="3"/>
        <v>6.2783171521035588E-2</v>
      </c>
      <c r="G113" s="376">
        <f>Muut[[#This Row],[Keskim. työttömyysaste 2025, %]]/$F$12</f>
        <v>0.52676376841892303</v>
      </c>
      <c r="H113" s="166">
        <v>3</v>
      </c>
      <c r="I113" s="382">
        <v>3173</v>
      </c>
      <c r="J113" s="388">
        <v>528</v>
      </c>
      <c r="K113" s="269">
        <v>683.21</v>
      </c>
      <c r="L113" s="170">
        <f t="shared" si="4"/>
        <v>8.9474685674975483</v>
      </c>
      <c r="M113" s="376">
        <v>2.0775363515075669</v>
      </c>
      <c r="N113" s="166">
        <v>0</v>
      </c>
      <c r="O113" s="396">
        <v>0</v>
      </c>
      <c r="P113" s="269">
        <v>1492</v>
      </c>
      <c r="Q113" s="15">
        <v>265</v>
      </c>
      <c r="R113" s="158">
        <v>0.17761394101876676</v>
      </c>
      <c r="S113" s="400">
        <v>1.1947665396252214</v>
      </c>
      <c r="T113" s="483">
        <v>212.08333333333331</v>
      </c>
      <c r="U113" s="197">
        <v>255000.26670535075</v>
      </c>
      <c r="V113" s="159">
        <v>143816.27189999999</v>
      </c>
      <c r="W113" s="159">
        <v>991764.62009999994</v>
      </c>
      <c r="X113" s="159">
        <v>1133383.6799999999</v>
      </c>
      <c r="Y113" s="159">
        <v>602868.03715487046</v>
      </c>
      <c r="Z113" s="159">
        <v>0</v>
      </c>
      <c r="AA113" s="155">
        <v>0</v>
      </c>
      <c r="AB113" s="159">
        <v>237367.2553436918</v>
      </c>
      <c r="AC113" s="159">
        <v>173613.53749999998</v>
      </c>
      <c r="AD113" s="174">
        <f>SUM(Muut[[#This Row],[Työttömyysaste]:[Työttömät ja palveluissa olevat ]])</f>
        <v>3537813.6687039132</v>
      </c>
      <c r="AF113" s="62"/>
    </row>
    <row r="114" spans="1:32" s="45" customFormat="1" x14ac:dyDescent="0.25">
      <c r="A114" s="90">
        <v>288</v>
      </c>
      <c r="B114" s="151" t="s">
        <v>113</v>
      </c>
      <c r="C114" s="394">
        <v>6268</v>
      </c>
      <c r="D114" s="134">
        <v>155</v>
      </c>
      <c r="E114" s="41">
        <v>2984</v>
      </c>
      <c r="F114" s="331">
        <f t="shared" si="3"/>
        <v>5.1943699731903485E-2</v>
      </c>
      <c r="G114" s="376">
        <f>Muut[[#This Row],[Keskim. työttömyysaste 2025, %]]/$F$12</f>
        <v>0.43581836268387275</v>
      </c>
      <c r="H114" s="166">
        <v>3</v>
      </c>
      <c r="I114" s="382">
        <v>4728</v>
      </c>
      <c r="J114" s="388">
        <v>331</v>
      </c>
      <c r="K114" s="269">
        <v>712.98</v>
      </c>
      <c r="L114" s="170">
        <f t="shared" si="4"/>
        <v>8.7912704423686492</v>
      </c>
      <c r="M114" s="376">
        <v>2.1144487960876681</v>
      </c>
      <c r="N114" s="166">
        <v>0</v>
      </c>
      <c r="O114" s="396">
        <v>0</v>
      </c>
      <c r="P114" s="269">
        <v>1817</v>
      </c>
      <c r="Q114" s="15">
        <v>235</v>
      </c>
      <c r="R114" s="158">
        <v>0.12933406714364337</v>
      </c>
      <c r="S114" s="400">
        <v>0.86999936474885031</v>
      </c>
      <c r="T114" s="483">
        <v>206.25</v>
      </c>
      <c r="U114" s="197">
        <v>216324.0750913861</v>
      </c>
      <c r="V114" s="159">
        <v>147462.84839999999</v>
      </c>
      <c r="W114" s="159">
        <v>1477801.1735999999</v>
      </c>
      <c r="X114" s="159">
        <v>710511.36</v>
      </c>
      <c r="Y114" s="159">
        <v>629137.23910756514</v>
      </c>
      <c r="Z114" s="159">
        <v>0</v>
      </c>
      <c r="AA114" s="155">
        <v>0</v>
      </c>
      <c r="AB114" s="159">
        <v>177227.57059298828</v>
      </c>
      <c r="AC114" s="159">
        <v>168838.3125</v>
      </c>
      <c r="AD114" s="174">
        <f>SUM(Muut[[#This Row],[Työttömyysaste]:[Työttömät ja palveluissa olevat ]])</f>
        <v>3527302.5792919393</v>
      </c>
      <c r="AF114" s="62"/>
    </row>
    <row r="115" spans="1:32" s="45" customFormat="1" x14ac:dyDescent="0.25">
      <c r="A115" s="90">
        <v>290</v>
      </c>
      <c r="B115" s="151" t="s">
        <v>114</v>
      </c>
      <c r="C115" s="394">
        <v>7300</v>
      </c>
      <c r="D115" s="134">
        <v>342.16666666666669</v>
      </c>
      <c r="E115" s="41">
        <v>2927</v>
      </c>
      <c r="F115" s="331">
        <f t="shared" si="3"/>
        <v>0.11690012527047033</v>
      </c>
      <c r="G115" s="376">
        <f>Muut[[#This Row],[Keskim. työttömyysaste 2025, %]]/$F$12</f>
        <v>0.98081618090104095</v>
      </c>
      <c r="H115" s="166">
        <v>0</v>
      </c>
      <c r="I115" s="382">
        <v>0</v>
      </c>
      <c r="J115" s="388">
        <v>261</v>
      </c>
      <c r="K115" s="269">
        <v>4807.3</v>
      </c>
      <c r="L115" s="170">
        <f t="shared" si="4"/>
        <v>1.5185239115511826</v>
      </c>
      <c r="M115" s="376">
        <v>12.241289756154721</v>
      </c>
      <c r="N115" s="166">
        <v>0</v>
      </c>
      <c r="O115" s="396">
        <v>0</v>
      </c>
      <c r="P115" s="269">
        <v>1677</v>
      </c>
      <c r="Q115" s="15">
        <v>209</v>
      </c>
      <c r="R115" s="158">
        <v>0.12462731067382231</v>
      </c>
      <c r="S115" s="400">
        <v>0.83833813867587803</v>
      </c>
      <c r="T115" s="483">
        <v>411.33333333333337</v>
      </c>
      <c r="U115" s="197">
        <v>566997.08356854005</v>
      </c>
      <c r="V115" s="159">
        <v>0</v>
      </c>
      <c r="W115" s="159">
        <v>0</v>
      </c>
      <c r="X115" s="159">
        <v>560252.16000000003</v>
      </c>
      <c r="Y115" s="159">
        <v>4241986.3804900516</v>
      </c>
      <c r="Z115" s="159">
        <v>0</v>
      </c>
      <c r="AA115" s="155">
        <v>0</v>
      </c>
      <c r="AB115" s="159">
        <v>198895.72340085206</v>
      </c>
      <c r="AC115" s="159">
        <v>336721.58</v>
      </c>
      <c r="AD115" s="174">
        <f>SUM(Muut[[#This Row],[Työttömyysaste]:[Työttömät ja palveluissa olevat ]])</f>
        <v>5904852.927459443</v>
      </c>
      <c r="AF115" s="62"/>
    </row>
    <row r="116" spans="1:32" s="45" customFormat="1" x14ac:dyDescent="0.25">
      <c r="A116" s="90">
        <v>291</v>
      </c>
      <c r="B116" s="151" t="s">
        <v>115</v>
      </c>
      <c r="C116" s="394">
        <v>1979</v>
      </c>
      <c r="D116" s="134">
        <v>76.416666666666671</v>
      </c>
      <c r="E116" s="41">
        <v>754</v>
      </c>
      <c r="F116" s="331">
        <f t="shared" si="3"/>
        <v>0.10134836427939876</v>
      </c>
      <c r="G116" s="376">
        <f>Muut[[#This Row],[Keskim. työttömyysaste 2025, %]]/$F$12</f>
        <v>0.85033369607686338</v>
      </c>
      <c r="H116" s="166">
        <v>0</v>
      </c>
      <c r="I116" s="382">
        <v>0</v>
      </c>
      <c r="J116" s="388">
        <v>49</v>
      </c>
      <c r="K116" s="269">
        <v>660.93</v>
      </c>
      <c r="L116" s="170">
        <f t="shared" si="4"/>
        <v>2.9942656559696186</v>
      </c>
      <c r="M116" s="376">
        <v>6.2080968553633573</v>
      </c>
      <c r="N116" s="166">
        <v>3</v>
      </c>
      <c r="O116" s="396">
        <v>167</v>
      </c>
      <c r="P116" s="269">
        <v>429</v>
      </c>
      <c r="Q116" s="15">
        <v>60</v>
      </c>
      <c r="R116" s="158">
        <v>0.13986013986013987</v>
      </c>
      <c r="S116" s="400">
        <v>0.94080574066279488</v>
      </c>
      <c r="T116" s="483">
        <v>99.666666666666671</v>
      </c>
      <c r="U116" s="197">
        <v>133261.75435141477</v>
      </c>
      <c r="V116" s="159">
        <v>0</v>
      </c>
      <c r="W116" s="159">
        <v>0</v>
      </c>
      <c r="X116" s="159">
        <v>105181.44</v>
      </c>
      <c r="Y116" s="159">
        <v>583208.04993599106</v>
      </c>
      <c r="Z116" s="159">
        <v>0</v>
      </c>
      <c r="AA116" s="155">
        <v>56512.799999999996</v>
      </c>
      <c r="AB116" s="159">
        <v>60510.273225079305</v>
      </c>
      <c r="AC116" s="159">
        <v>81588.13</v>
      </c>
      <c r="AD116" s="174">
        <f>SUM(Muut[[#This Row],[Työttömyysaste]:[Työttömät ja palveluissa olevat ]])</f>
        <v>1020262.4475124852</v>
      </c>
      <c r="AF116" s="62"/>
    </row>
    <row r="117" spans="1:32" s="45" customFormat="1" x14ac:dyDescent="0.25">
      <c r="A117" s="151">
        <v>297</v>
      </c>
      <c r="B117" s="151" t="s">
        <v>116</v>
      </c>
      <c r="C117" s="394">
        <v>126572</v>
      </c>
      <c r="D117" s="134">
        <v>7633.333333333333</v>
      </c>
      <c r="E117" s="41">
        <v>60581</v>
      </c>
      <c r="F117" s="331">
        <f t="shared" si="3"/>
        <v>0.12600210186912289</v>
      </c>
      <c r="G117" s="376">
        <f>Muut[[#This Row],[Keskim. työttömyysaste 2025, %]]/$F$12</f>
        <v>1.0571836433437536</v>
      </c>
      <c r="H117" s="166">
        <v>0</v>
      </c>
      <c r="I117" s="382">
        <v>143</v>
      </c>
      <c r="J117" s="388">
        <v>9208</v>
      </c>
      <c r="K117" s="269">
        <v>3241.73</v>
      </c>
      <c r="L117" s="170">
        <f t="shared" si="4"/>
        <v>39.044584218920143</v>
      </c>
      <c r="M117" s="376">
        <v>0.47608885008794183</v>
      </c>
      <c r="N117" s="166">
        <v>3</v>
      </c>
      <c r="O117" s="396">
        <v>784</v>
      </c>
      <c r="P117" s="269">
        <v>39612</v>
      </c>
      <c r="Q117" s="15">
        <v>4208</v>
      </c>
      <c r="R117" s="158">
        <v>0.10623043522165</v>
      </c>
      <c r="S117" s="400">
        <v>0.71458675352089362</v>
      </c>
      <c r="T117" s="483">
        <v>9233.4166666666661</v>
      </c>
      <c r="U117" s="197">
        <v>10596401.871459149</v>
      </c>
      <c r="V117" s="159">
        <v>0</v>
      </c>
      <c r="W117" s="159">
        <v>0</v>
      </c>
      <c r="X117" s="159">
        <v>19765524.48</v>
      </c>
      <c r="Y117" s="159">
        <v>2860519.316295221</v>
      </c>
      <c r="Z117" s="159">
        <v>0</v>
      </c>
      <c r="AA117" s="155">
        <v>265305.59999999998</v>
      </c>
      <c r="AB117" s="159">
        <v>2939516.9234160124</v>
      </c>
      <c r="AC117" s="159">
        <v>7558567.2174999993</v>
      </c>
      <c r="AD117" s="174">
        <f>SUM(Muut[[#This Row],[Työttömyysaste]:[Työttömät ja palveluissa olevat ]])</f>
        <v>43985835.408670388</v>
      </c>
      <c r="AF117" s="62"/>
    </row>
    <row r="118" spans="1:32" s="45" customFormat="1" x14ac:dyDescent="0.25">
      <c r="A118" s="90">
        <v>300</v>
      </c>
      <c r="B118" s="151" t="s">
        <v>117</v>
      </c>
      <c r="C118" s="394">
        <v>3306</v>
      </c>
      <c r="D118" s="134">
        <v>79.5</v>
      </c>
      <c r="E118" s="41">
        <v>1432</v>
      </c>
      <c r="F118" s="331">
        <f t="shared" si="3"/>
        <v>5.5516759776536313E-2</v>
      </c>
      <c r="G118" s="376">
        <f>Muut[[#This Row],[Keskim. työttömyysaste 2025, %]]/$F$12</f>
        <v>0.46579707398977188</v>
      </c>
      <c r="H118" s="166">
        <v>0</v>
      </c>
      <c r="I118" s="382">
        <v>0</v>
      </c>
      <c r="J118" s="388">
        <v>95</v>
      </c>
      <c r="K118" s="269">
        <v>462.37</v>
      </c>
      <c r="L118" s="170">
        <f t="shared" si="4"/>
        <v>7.1501178709691375</v>
      </c>
      <c r="M118" s="376">
        <v>2.5997740930147706</v>
      </c>
      <c r="N118" s="166">
        <v>0</v>
      </c>
      <c r="O118" s="396">
        <v>0</v>
      </c>
      <c r="P118" s="269">
        <v>855</v>
      </c>
      <c r="Q118" s="15">
        <v>108</v>
      </c>
      <c r="R118" s="158">
        <v>0.12631578947368421</v>
      </c>
      <c r="S118" s="400">
        <v>0.84969613209334516</v>
      </c>
      <c r="T118" s="483">
        <v>100.16666666666667</v>
      </c>
      <c r="U118" s="197">
        <v>121946.67077626061</v>
      </c>
      <c r="V118" s="159">
        <v>0</v>
      </c>
      <c r="W118" s="159">
        <v>0</v>
      </c>
      <c r="X118" s="159">
        <v>203923.19999999998</v>
      </c>
      <c r="Y118" s="159">
        <v>407997.6791020293</v>
      </c>
      <c r="Z118" s="159">
        <v>0</v>
      </c>
      <c r="AA118" s="155">
        <v>0</v>
      </c>
      <c r="AB118" s="159">
        <v>91295.600912769471</v>
      </c>
      <c r="AC118" s="159">
        <v>81997.435000000012</v>
      </c>
      <c r="AD118" s="174">
        <f>SUM(Muut[[#This Row],[Työttömyysaste]:[Työttömät ja palveluissa olevat ]])</f>
        <v>907160.58579105942</v>
      </c>
      <c r="AF118" s="62"/>
    </row>
    <row r="119" spans="1:32" s="45" customFormat="1" x14ac:dyDescent="0.25">
      <c r="A119" s="90">
        <v>301</v>
      </c>
      <c r="B119" s="151" t="s">
        <v>118</v>
      </c>
      <c r="C119" s="394">
        <v>19441</v>
      </c>
      <c r="D119" s="134">
        <v>695.25</v>
      </c>
      <c r="E119" s="41">
        <v>8381</v>
      </c>
      <c r="F119" s="331">
        <f t="shared" si="3"/>
        <v>8.295549457105357E-2</v>
      </c>
      <c r="G119" s="376">
        <f>Muut[[#This Row],[Keskim. työttömyysaste 2025, %]]/$F$12</f>
        <v>0.69601372266870321</v>
      </c>
      <c r="H119" s="166">
        <v>0</v>
      </c>
      <c r="I119" s="382">
        <v>83</v>
      </c>
      <c r="J119" s="388">
        <v>702</v>
      </c>
      <c r="K119" s="269">
        <v>1724.77</v>
      </c>
      <c r="L119" s="170">
        <f t="shared" si="4"/>
        <v>11.27164781391142</v>
      </c>
      <c r="M119" s="376">
        <v>1.6491547207503598</v>
      </c>
      <c r="N119" s="166">
        <v>0</v>
      </c>
      <c r="O119" s="396">
        <v>0</v>
      </c>
      <c r="P119" s="269">
        <v>5250</v>
      </c>
      <c r="Q119" s="15">
        <v>669</v>
      </c>
      <c r="R119" s="158">
        <v>0.12742857142857142</v>
      </c>
      <c r="S119" s="400">
        <v>0.85718155039988175</v>
      </c>
      <c r="T119" s="483">
        <v>937.75</v>
      </c>
      <c r="U119" s="197">
        <v>1071535.948338435</v>
      </c>
      <c r="V119" s="159">
        <v>0</v>
      </c>
      <c r="W119" s="159">
        <v>0</v>
      </c>
      <c r="X119" s="159">
        <v>1506885.1199999999</v>
      </c>
      <c r="Y119" s="159">
        <v>1521945.9674823347</v>
      </c>
      <c r="Z119" s="159">
        <v>0</v>
      </c>
      <c r="AA119" s="155">
        <v>0</v>
      </c>
      <c r="AB119" s="159">
        <v>541595.16194303334</v>
      </c>
      <c r="AC119" s="159">
        <v>767651.52749999997</v>
      </c>
      <c r="AD119" s="174">
        <f>SUM(Muut[[#This Row],[Työttömyysaste]:[Työttömät ja palveluissa olevat ]])</f>
        <v>5409613.7252638033</v>
      </c>
      <c r="AF119" s="62"/>
    </row>
    <row r="120" spans="1:32" s="45" customFormat="1" x14ac:dyDescent="0.25">
      <c r="A120" s="90">
        <v>304</v>
      </c>
      <c r="B120" s="151" t="s">
        <v>119</v>
      </c>
      <c r="C120" s="394">
        <v>972</v>
      </c>
      <c r="D120" s="134">
        <v>35.166666666666664</v>
      </c>
      <c r="E120" s="41">
        <v>397</v>
      </c>
      <c r="F120" s="331">
        <f t="shared" si="3"/>
        <v>8.8581024349286303E-2</v>
      </c>
      <c r="G120" s="376">
        <f>Muut[[#This Row],[Keskim. työttömyysaste 2025, %]]/$F$12</f>
        <v>0.74321307869903486</v>
      </c>
      <c r="H120" s="166">
        <v>0</v>
      </c>
      <c r="I120" s="382">
        <v>19</v>
      </c>
      <c r="J120" s="388">
        <v>47</v>
      </c>
      <c r="K120" s="269">
        <v>166.76</v>
      </c>
      <c r="L120" s="170">
        <f t="shared" si="4"/>
        <v>5.8287359078915815</v>
      </c>
      <c r="M120" s="376">
        <v>3.189146239715559</v>
      </c>
      <c r="N120" s="166">
        <v>1</v>
      </c>
      <c r="O120" s="396">
        <v>0</v>
      </c>
      <c r="P120" s="269">
        <v>233</v>
      </c>
      <c r="Q120" s="15">
        <v>36</v>
      </c>
      <c r="R120" s="158">
        <v>0.15450643776824036</v>
      </c>
      <c r="S120" s="400">
        <v>1.0393278868952935</v>
      </c>
      <c r="T120" s="483">
        <v>47.25</v>
      </c>
      <c r="U120" s="197">
        <v>57207.102478515619</v>
      </c>
      <c r="V120" s="159">
        <v>0</v>
      </c>
      <c r="W120" s="159">
        <v>0</v>
      </c>
      <c r="X120" s="159">
        <v>100888.31999999999</v>
      </c>
      <c r="Y120" s="159">
        <v>147149.88638331724</v>
      </c>
      <c r="Z120" s="159">
        <v>449656.92000000004</v>
      </c>
      <c r="AA120" s="155">
        <v>0</v>
      </c>
      <c r="AB120" s="159">
        <v>32832.367947022321</v>
      </c>
      <c r="AC120" s="159">
        <v>38679.322500000002</v>
      </c>
      <c r="AD120" s="174">
        <f>SUM(Muut[[#This Row],[Työttömyysaste]:[Työttömät ja palveluissa olevat ]])</f>
        <v>826413.9193088552</v>
      </c>
      <c r="AF120" s="62"/>
    </row>
    <row r="121" spans="1:32" s="45" customFormat="1" x14ac:dyDescent="0.25">
      <c r="A121" s="90">
        <v>305</v>
      </c>
      <c r="B121" s="151" t="s">
        <v>120</v>
      </c>
      <c r="C121" s="394">
        <v>14800</v>
      </c>
      <c r="D121" s="134">
        <v>751.75</v>
      </c>
      <c r="E121" s="41">
        <v>6543</v>
      </c>
      <c r="F121" s="331">
        <f t="shared" si="3"/>
        <v>0.11489377961179886</v>
      </c>
      <c r="G121" s="376">
        <f>Muut[[#This Row],[Keskim. työttömyysaste 2025, %]]/$F$12</f>
        <v>0.96398252668593609</v>
      </c>
      <c r="H121" s="166">
        <v>0</v>
      </c>
      <c r="I121" s="382">
        <v>45</v>
      </c>
      <c r="J121" s="388">
        <v>740</v>
      </c>
      <c r="K121" s="269">
        <v>4979.17</v>
      </c>
      <c r="L121" s="170">
        <f t="shared" si="4"/>
        <v>2.9723829473586965</v>
      </c>
      <c r="M121" s="376">
        <v>6.2538009173635167</v>
      </c>
      <c r="N121" s="166">
        <v>0</v>
      </c>
      <c r="O121" s="396">
        <v>0</v>
      </c>
      <c r="P121" s="269">
        <v>4045</v>
      </c>
      <c r="Q121" s="15">
        <v>488</v>
      </c>
      <c r="R121" s="158">
        <v>0.12064276885043264</v>
      </c>
      <c r="S121" s="400">
        <v>0.81153507795318258</v>
      </c>
      <c r="T121" s="483">
        <v>957.83333333333337</v>
      </c>
      <c r="U121" s="197">
        <v>1129799.0890662374</v>
      </c>
      <c r="V121" s="159">
        <v>0</v>
      </c>
      <c r="W121" s="159">
        <v>0</v>
      </c>
      <c r="X121" s="159">
        <v>1588454.3999999999</v>
      </c>
      <c r="Y121" s="159">
        <v>4393645.3572992431</v>
      </c>
      <c r="Z121" s="159">
        <v>0</v>
      </c>
      <c r="AA121" s="155">
        <v>0</v>
      </c>
      <c r="AB121" s="159">
        <v>390348.37249548087</v>
      </c>
      <c r="AC121" s="159">
        <v>784091.94500000007</v>
      </c>
      <c r="AD121" s="174">
        <f>SUM(Muut[[#This Row],[Työttömyysaste]:[Työttömät ja palveluissa olevat ]])</f>
        <v>8286339.1638609618</v>
      </c>
      <c r="AF121" s="62"/>
    </row>
    <row r="122" spans="1:32" s="45" customFormat="1" x14ac:dyDescent="0.25">
      <c r="A122" s="90">
        <v>309</v>
      </c>
      <c r="B122" s="151" t="s">
        <v>121</v>
      </c>
      <c r="C122" s="394">
        <v>6365</v>
      </c>
      <c r="D122" s="134">
        <v>458.5</v>
      </c>
      <c r="E122" s="41">
        <v>2540</v>
      </c>
      <c r="F122" s="331">
        <f t="shared" si="3"/>
        <v>0.18051181102362204</v>
      </c>
      <c r="G122" s="376">
        <f>Muut[[#This Row],[Keskim. työttömyysaste 2025, %]]/$F$12</f>
        <v>1.5145313547447754</v>
      </c>
      <c r="H122" s="166">
        <v>0</v>
      </c>
      <c r="I122" s="382">
        <v>0</v>
      </c>
      <c r="J122" s="388">
        <v>524</v>
      </c>
      <c r="K122" s="269">
        <v>446.25</v>
      </c>
      <c r="L122" s="170">
        <f t="shared" si="4"/>
        <v>14.263305322128852</v>
      </c>
      <c r="M122" s="376">
        <v>1.3032527021705134</v>
      </c>
      <c r="N122" s="166">
        <v>0</v>
      </c>
      <c r="O122" s="396">
        <v>0</v>
      </c>
      <c r="P122" s="269">
        <v>1713</v>
      </c>
      <c r="Q122" s="15">
        <v>344</v>
      </c>
      <c r="R122" s="158">
        <v>0.20081727962638646</v>
      </c>
      <c r="S122" s="400">
        <v>1.350849853902049</v>
      </c>
      <c r="T122" s="483">
        <v>627.66666666666663</v>
      </c>
      <c r="U122" s="197">
        <v>763390.97225694975</v>
      </c>
      <c r="V122" s="159">
        <v>0</v>
      </c>
      <c r="W122" s="159">
        <v>0</v>
      </c>
      <c r="X122" s="159">
        <v>1124797.4399999999</v>
      </c>
      <c r="Y122" s="159">
        <v>393773.30773899809</v>
      </c>
      <c r="Z122" s="159">
        <v>0</v>
      </c>
      <c r="AA122" s="155">
        <v>0</v>
      </c>
      <c r="AB122" s="159">
        <v>279440.17790281266</v>
      </c>
      <c r="AC122" s="159">
        <v>513814.20999999996</v>
      </c>
      <c r="AD122" s="174">
        <f>SUM(Muut[[#This Row],[Työttömyysaste]:[Työttömät ja palveluissa olevat ]])</f>
        <v>3075216.1078987601</v>
      </c>
      <c r="AF122" s="62"/>
    </row>
    <row r="123" spans="1:32" s="45" customFormat="1" x14ac:dyDescent="0.25">
      <c r="A123" s="90">
        <v>312</v>
      </c>
      <c r="B123" s="151" t="s">
        <v>122</v>
      </c>
      <c r="C123" s="394">
        <v>1129</v>
      </c>
      <c r="D123" s="134">
        <v>42.666666666666664</v>
      </c>
      <c r="E123" s="41">
        <v>412</v>
      </c>
      <c r="F123" s="331">
        <f t="shared" si="3"/>
        <v>0.1035598705501618</v>
      </c>
      <c r="G123" s="376">
        <f>Muut[[#This Row],[Keskim. työttömyysaste 2025, %]]/$F$12</f>
        <v>0.86888869017554315</v>
      </c>
      <c r="H123" s="166">
        <v>0</v>
      </c>
      <c r="I123" s="382">
        <v>0</v>
      </c>
      <c r="J123" s="388">
        <v>30</v>
      </c>
      <c r="K123" s="269">
        <v>448.22</v>
      </c>
      <c r="L123" s="170">
        <f t="shared" si="4"/>
        <v>2.5188523492927577</v>
      </c>
      <c r="M123" s="376">
        <v>7.3798256607485611</v>
      </c>
      <c r="N123" s="166">
        <v>0</v>
      </c>
      <c r="O123" s="396">
        <v>0</v>
      </c>
      <c r="P123" s="269">
        <v>245</v>
      </c>
      <c r="Q123" s="15">
        <v>35</v>
      </c>
      <c r="R123" s="158">
        <v>0.14285714285714285</v>
      </c>
      <c r="S123" s="400">
        <v>0.96096586367699743</v>
      </c>
      <c r="T123" s="483">
        <v>55.75</v>
      </c>
      <c r="U123" s="197">
        <v>77683.436478376418</v>
      </c>
      <c r="V123" s="159">
        <v>0</v>
      </c>
      <c r="W123" s="159">
        <v>0</v>
      </c>
      <c r="X123" s="159">
        <v>64396.799999999996</v>
      </c>
      <c r="Y123" s="159">
        <v>395511.64592666394</v>
      </c>
      <c r="Z123" s="159">
        <v>0</v>
      </c>
      <c r="AA123" s="155">
        <v>0</v>
      </c>
      <c r="AB123" s="159">
        <v>35260.23995296823</v>
      </c>
      <c r="AC123" s="159">
        <v>45637.5075</v>
      </c>
      <c r="AD123" s="174">
        <f>SUM(Muut[[#This Row],[Työttömyysaste]:[Työttömät ja palveluissa olevat ]])</f>
        <v>618489.62985800847</v>
      </c>
      <c r="AF123" s="62"/>
    </row>
    <row r="124" spans="1:32" s="45" customFormat="1" x14ac:dyDescent="0.25">
      <c r="A124" s="90">
        <v>316</v>
      </c>
      <c r="B124" s="151" t="s">
        <v>123</v>
      </c>
      <c r="C124" s="394">
        <v>4052</v>
      </c>
      <c r="D124" s="134">
        <v>248.75</v>
      </c>
      <c r="E124" s="41">
        <v>1896</v>
      </c>
      <c r="F124" s="331">
        <f t="shared" si="3"/>
        <v>0.13119725738396623</v>
      </c>
      <c r="G124" s="376">
        <f>Muut[[#This Row],[Keskim. työttömyysaste 2025, %]]/$F$12</f>
        <v>1.1007720704687567</v>
      </c>
      <c r="H124" s="166">
        <v>0</v>
      </c>
      <c r="I124" s="382">
        <v>21</v>
      </c>
      <c r="J124" s="388">
        <v>247</v>
      </c>
      <c r="K124" s="269">
        <v>256.68</v>
      </c>
      <c r="L124" s="170">
        <f t="shared" si="4"/>
        <v>15.786192925042855</v>
      </c>
      <c r="M124" s="376">
        <v>1.1775284447118859</v>
      </c>
      <c r="N124" s="166">
        <v>0</v>
      </c>
      <c r="O124" s="396">
        <v>0</v>
      </c>
      <c r="P124" s="269">
        <v>1157</v>
      </c>
      <c r="Q124" s="15">
        <v>254</v>
      </c>
      <c r="R124" s="158">
        <v>0.21953327571305101</v>
      </c>
      <c r="S124" s="400">
        <v>1.4767478873100275</v>
      </c>
      <c r="T124" s="483">
        <v>325.5</v>
      </c>
      <c r="U124" s="197">
        <v>353213.40833522525</v>
      </c>
      <c r="V124" s="159">
        <v>0</v>
      </c>
      <c r="W124" s="159">
        <v>0</v>
      </c>
      <c r="X124" s="159">
        <v>530200.31999999995</v>
      </c>
      <c r="Y124" s="159">
        <v>226495.75939595749</v>
      </c>
      <c r="Z124" s="159">
        <v>0</v>
      </c>
      <c r="AA124" s="155">
        <v>0</v>
      </c>
      <c r="AB124" s="159">
        <v>194472.92927985752</v>
      </c>
      <c r="AC124" s="159">
        <v>266457.55499999999</v>
      </c>
      <c r="AD124" s="174">
        <f>SUM(Muut[[#This Row],[Työttömyysaste]:[Työttömät ja palveluissa olevat ]])</f>
        <v>1570839.9720110402</v>
      </c>
      <c r="AF124" s="62"/>
    </row>
    <row r="125" spans="1:32" s="45" customFormat="1" x14ac:dyDescent="0.25">
      <c r="A125" s="90">
        <v>317</v>
      </c>
      <c r="B125" s="151" t="s">
        <v>124</v>
      </c>
      <c r="C125" s="394">
        <v>2324</v>
      </c>
      <c r="D125" s="134">
        <v>97.75</v>
      </c>
      <c r="E125" s="41">
        <v>972</v>
      </c>
      <c r="F125" s="331">
        <f t="shared" si="3"/>
        <v>0.10056584362139917</v>
      </c>
      <c r="G125" s="376">
        <f>Muut[[#This Row],[Keskim. työttömyysaste 2025, %]]/$F$12</f>
        <v>0.8437681862326305</v>
      </c>
      <c r="H125" s="166">
        <v>0</v>
      </c>
      <c r="I125" s="382">
        <v>0</v>
      </c>
      <c r="J125" s="388">
        <v>36</v>
      </c>
      <c r="K125" s="269">
        <v>698.27</v>
      </c>
      <c r="L125" s="170">
        <f t="shared" si="4"/>
        <v>3.3282254715224773</v>
      </c>
      <c r="M125" s="376">
        <v>5.585165837470802</v>
      </c>
      <c r="N125" s="166">
        <v>0</v>
      </c>
      <c r="O125" s="396">
        <v>0</v>
      </c>
      <c r="P125" s="269">
        <v>584</v>
      </c>
      <c r="Q125" s="15">
        <v>76</v>
      </c>
      <c r="R125" s="158">
        <v>0.13013698630136986</v>
      </c>
      <c r="S125" s="400">
        <v>0.87540041006192237</v>
      </c>
      <c r="T125" s="483">
        <v>118.83333333333333</v>
      </c>
      <c r="U125" s="197">
        <v>155285.03819987891</v>
      </c>
      <c r="V125" s="159">
        <v>0</v>
      </c>
      <c r="W125" s="159">
        <v>0</v>
      </c>
      <c r="X125" s="159">
        <v>77276.160000000003</v>
      </c>
      <c r="Y125" s="159">
        <v>616157.05903621332</v>
      </c>
      <c r="Z125" s="159">
        <v>0</v>
      </c>
      <c r="AA125" s="155">
        <v>0</v>
      </c>
      <c r="AB125" s="159">
        <v>66118.992971977001</v>
      </c>
      <c r="AC125" s="159">
        <v>97278.154999999999</v>
      </c>
      <c r="AD125" s="174">
        <f>SUM(Muut[[#This Row],[Työttömyysaste]:[Työttömät ja palveluissa olevat ]])</f>
        <v>1012115.4052080692</v>
      </c>
      <c r="AF125" s="62"/>
    </row>
    <row r="126" spans="1:32" s="104" customFormat="1" x14ac:dyDescent="0.25">
      <c r="A126" s="90">
        <v>320</v>
      </c>
      <c r="B126" s="151" t="s">
        <v>125</v>
      </c>
      <c r="C126" s="394">
        <v>6919</v>
      </c>
      <c r="D126" s="134">
        <v>364.5</v>
      </c>
      <c r="E126" s="41">
        <v>2691</v>
      </c>
      <c r="F126" s="331">
        <f t="shared" si="3"/>
        <v>0.1354515050167224</v>
      </c>
      <c r="G126" s="376">
        <f>Muut[[#This Row],[Keskim. työttömyysaste 2025, %]]/$F$12</f>
        <v>1.1364660862460112</v>
      </c>
      <c r="H126" s="166">
        <v>0</v>
      </c>
      <c r="I126" s="382">
        <v>0</v>
      </c>
      <c r="J126" s="388">
        <v>395</v>
      </c>
      <c r="K126" s="269">
        <v>3503.95</v>
      </c>
      <c r="L126" s="170">
        <f t="shared" si="4"/>
        <v>1.9746286333994494</v>
      </c>
      <c r="M126" s="376">
        <v>9.4137656511877221</v>
      </c>
      <c r="N126" s="166">
        <v>0</v>
      </c>
      <c r="O126" s="396">
        <v>0</v>
      </c>
      <c r="P126" s="269">
        <v>1596</v>
      </c>
      <c r="Q126" s="15">
        <v>267</v>
      </c>
      <c r="R126" s="158">
        <v>0.16729323308270677</v>
      </c>
      <c r="S126" s="400">
        <v>1.125341603516484</v>
      </c>
      <c r="T126" s="483">
        <v>470.91666666666669</v>
      </c>
      <c r="U126" s="197">
        <v>622687.50888979586</v>
      </c>
      <c r="V126" s="159">
        <v>0</v>
      </c>
      <c r="W126" s="159">
        <v>0</v>
      </c>
      <c r="X126" s="159">
        <v>847891.2</v>
      </c>
      <c r="Y126" s="159">
        <v>3091903.6003407557</v>
      </c>
      <c r="Z126" s="159">
        <v>0</v>
      </c>
      <c r="AA126" s="155">
        <v>0</v>
      </c>
      <c r="AB126" s="159">
        <v>253052.75302874297</v>
      </c>
      <c r="AC126" s="159">
        <v>385497.09250000003</v>
      </c>
      <c r="AD126" s="174">
        <f>SUM(Muut[[#This Row],[Työttömyysaste]:[Työttömät ja palveluissa olevat ]])</f>
        <v>5201032.1547592944</v>
      </c>
      <c r="AF126" s="350"/>
    </row>
    <row r="127" spans="1:32" s="45" customFormat="1" x14ac:dyDescent="0.25">
      <c r="A127" s="90">
        <v>322</v>
      </c>
      <c r="B127" s="151" t="s">
        <v>126</v>
      </c>
      <c r="C127" s="394">
        <v>6340</v>
      </c>
      <c r="D127" s="134">
        <v>199</v>
      </c>
      <c r="E127" s="41">
        <v>2709</v>
      </c>
      <c r="F127" s="331">
        <f t="shared" si="3"/>
        <v>7.3458840900701372E-2</v>
      </c>
      <c r="G127" s="376">
        <f>Muut[[#This Row],[Keskim. työttömyysaste 2025, %]]/$F$12</f>
        <v>0.61633483812735712</v>
      </c>
      <c r="H127" s="166">
        <v>3</v>
      </c>
      <c r="I127" s="382">
        <v>4137</v>
      </c>
      <c r="J127" s="388">
        <v>300</v>
      </c>
      <c r="K127" s="269">
        <v>687.13</v>
      </c>
      <c r="L127" s="170">
        <f t="shared" si="4"/>
        <v>9.2267838691368453</v>
      </c>
      <c r="M127" s="376">
        <v>2.0146446981516259</v>
      </c>
      <c r="N127" s="166">
        <v>1</v>
      </c>
      <c r="O127" s="396">
        <v>0</v>
      </c>
      <c r="P127" s="269">
        <v>1616</v>
      </c>
      <c r="Q127" s="15">
        <v>294</v>
      </c>
      <c r="R127" s="158">
        <v>0.18193069306930693</v>
      </c>
      <c r="S127" s="400">
        <v>1.223804299162909</v>
      </c>
      <c r="T127" s="483">
        <v>271.75</v>
      </c>
      <c r="U127" s="197">
        <v>309439.9039704763</v>
      </c>
      <c r="V127" s="159">
        <v>149156.742</v>
      </c>
      <c r="W127" s="159">
        <v>1293076.0268999999</v>
      </c>
      <c r="X127" s="159">
        <v>643968</v>
      </c>
      <c r="Y127" s="159">
        <v>606327.06542677362</v>
      </c>
      <c r="Z127" s="159">
        <v>2932947.4</v>
      </c>
      <c r="AA127" s="155">
        <v>0</v>
      </c>
      <c r="AB127" s="159">
        <v>252164.87584251742</v>
      </c>
      <c r="AC127" s="159">
        <v>222457.26750000002</v>
      </c>
      <c r="AD127" s="174">
        <f>SUM(Muut[[#This Row],[Työttömyysaste]:[Työttömät ja palveluissa olevat ]])</f>
        <v>6409537.2816397678</v>
      </c>
      <c r="AF127" s="62"/>
    </row>
    <row r="128" spans="1:32" s="45" customFormat="1" x14ac:dyDescent="0.25">
      <c r="A128" s="151">
        <v>398</v>
      </c>
      <c r="B128" s="151" t="s">
        <v>127</v>
      </c>
      <c r="C128" s="394">
        <v>121832</v>
      </c>
      <c r="D128" s="134">
        <v>9179.1666666666661</v>
      </c>
      <c r="E128" s="41">
        <v>56693</v>
      </c>
      <c r="F128" s="331">
        <f t="shared" si="3"/>
        <v>0.16191005356334409</v>
      </c>
      <c r="G128" s="376">
        <f>Muut[[#This Row],[Keskim. työttömyysaste 2025, %]]/$F$12</f>
        <v>1.3584587699804369</v>
      </c>
      <c r="H128" s="166">
        <v>0</v>
      </c>
      <c r="I128" s="382">
        <v>568</v>
      </c>
      <c r="J128" s="388">
        <v>13462</v>
      </c>
      <c r="K128" s="269">
        <v>459.55</v>
      </c>
      <c r="L128" s="170">
        <f t="shared" si="4"/>
        <v>265.11152214122512</v>
      </c>
      <c r="M128" s="376">
        <v>7.0116496834284253E-2</v>
      </c>
      <c r="N128" s="166">
        <v>0</v>
      </c>
      <c r="O128" s="396">
        <v>0</v>
      </c>
      <c r="P128" s="269">
        <v>38035</v>
      </c>
      <c r="Q128" s="15">
        <v>6146</v>
      </c>
      <c r="R128" s="158">
        <v>0.1615880110424609</v>
      </c>
      <c r="S128" s="400">
        <v>1.0869639381388665</v>
      </c>
      <c r="T128" s="483">
        <v>11483.083333333332</v>
      </c>
      <c r="U128" s="197">
        <v>13106241.872560479</v>
      </c>
      <c r="V128" s="159">
        <v>0</v>
      </c>
      <c r="W128" s="159">
        <v>0</v>
      </c>
      <c r="X128" s="159">
        <v>28896990.719999999</v>
      </c>
      <c r="Y128" s="159">
        <v>405509.29651867016</v>
      </c>
      <c r="Z128" s="159">
        <v>0</v>
      </c>
      <c r="AA128" s="155">
        <v>0</v>
      </c>
      <c r="AB128" s="159">
        <v>4303877.1916183671</v>
      </c>
      <c r="AC128" s="159">
        <v>9400166.8474999983</v>
      </c>
      <c r="AD128" s="174">
        <f>SUM(Muut[[#This Row],[Työttömyysaste]:[Työttömät ja palveluissa olevat ]])</f>
        <v>56112785.928197511</v>
      </c>
      <c r="AF128" s="62"/>
    </row>
    <row r="129" spans="1:32" s="45" customFormat="1" x14ac:dyDescent="0.25">
      <c r="A129" s="90">
        <v>399</v>
      </c>
      <c r="B129" s="151" t="s">
        <v>128</v>
      </c>
      <c r="C129" s="394">
        <v>7534</v>
      </c>
      <c r="D129" s="134">
        <v>240.5</v>
      </c>
      <c r="E129" s="41">
        <v>3545</v>
      </c>
      <c r="F129" s="331">
        <f t="shared" si="3"/>
        <v>6.7842031029619179E-2</v>
      </c>
      <c r="G129" s="376">
        <f>Muut[[#This Row],[Keskim. työttömyysaste 2025, %]]/$F$12</f>
        <v>0.5692086439179338</v>
      </c>
      <c r="H129" s="166">
        <v>0</v>
      </c>
      <c r="I129" s="382">
        <v>93</v>
      </c>
      <c r="J129" s="388">
        <v>163</v>
      </c>
      <c r="K129" s="269">
        <v>505.18</v>
      </c>
      <c r="L129" s="170">
        <f t="shared" si="4"/>
        <v>14.913496179579555</v>
      </c>
      <c r="M129" s="376">
        <v>1.246434168025619</v>
      </c>
      <c r="N129" s="166">
        <v>0</v>
      </c>
      <c r="O129" s="396">
        <v>0</v>
      </c>
      <c r="P129" s="269">
        <v>2419</v>
      </c>
      <c r="Q129" s="15">
        <v>180</v>
      </c>
      <c r="R129" s="158">
        <v>7.4410913600661432E-2</v>
      </c>
      <c r="S129" s="400">
        <v>0.50054443498677836</v>
      </c>
      <c r="T129" s="483">
        <v>320.08333333333331</v>
      </c>
      <c r="U129" s="197">
        <v>339599.81534436211</v>
      </c>
      <c r="V129" s="159">
        <v>0</v>
      </c>
      <c r="W129" s="159">
        <v>0</v>
      </c>
      <c r="X129" s="159">
        <v>349889.27999999997</v>
      </c>
      <c r="Y129" s="159">
        <v>445773.44448983093</v>
      </c>
      <c r="Z129" s="159">
        <v>0</v>
      </c>
      <c r="AA129" s="155">
        <v>0</v>
      </c>
      <c r="AB129" s="159">
        <v>122560.80762868762</v>
      </c>
      <c r="AC129" s="159">
        <v>262023.41749999998</v>
      </c>
      <c r="AD129" s="174">
        <f>SUM(Muut[[#This Row],[Työttömyysaste]:[Työttömät ja palveluissa olevat ]])</f>
        <v>1519846.7649628806</v>
      </c>
      <c r="AF129" s="62"/>
    </row>
    <row r="130" spans="1:32" s="45" customFormat="1" x14ac:dyDescent="0.25">
      <c r="A130" s="90">
        <v>400</v>
      </c>
      <c r="B130" s="151" t="s">
        <v>129</v>
      </c>
      <c r="C130" s="394">
        <v>8400</v>
      </c>
      <c r="D130" s="134">
        <v>262.75</v>
      </c>
      <c r="E130" s="41">
        <v>3921</v>
      </c>
      <c r="F130" s="331">
        <f t="shared" si="3"/>
        <v>6.7010966590155568E-2</v>
      </c>
      <c r="G130" s="376">
        <f>Muut[[#This Row],[Keskim. työttömyysaste 2025, %]]/$F$12</f>
        <v>0.56223584172707697</v>
      </c>
      <c r="H130" s="166">
        <v>0</v>
      </c>
      <c r="I130" s="382">
        <v>24</v>
      </c>
      <c r="J130" s="388">
        <v>1182</v>
      </c>
      <c r="K130" s="269">
        <v>532.02</v>
      </c>
      <c r="L130" s="170">
        <f t="shared" si="4"/>
        <v>15.788880117288825</v>
      </c>
      <c r="M130" s="376">
        <v>1.1773280349752528</v>
      </c>
      <c r="N130" s="166">
        <v>0</v>
      </c>
      <c r="O130" s="396">
        <v>0</v>
      </c>
      <c r="P130" s="269">
        <v>2719</v>
      </c>
      <c r="Q130" s="15">
        <v>693</v>
      </c>
      <c r="R130" s="158">
        <v>0.25487311511585142</v>
      </c>
      <c r="S130" s="400">
        <v>1.7144705423674569</v>
      </c>
      <c r="T130" s="483">
        <v>418.66666666666663</v>
      </c>
      <c r="U130" s="197">
        <v>373997.03297348472</v>
      </c>
      <c r="V130" s="159">
        <v>0</v>
      </c>
      <c r="W130" s="159">
        <v>0</v>
      </c>
      <c r="X130" s="159">
        <v>2537233.92</v>
      </c>
      <c r="Y130" s="159">
        <v>469457.19929031213</v>
      </c>
      <c r="Z130" s="159">
        <v>0</v>
      </c>
      <c r="AA130" s="155">
        <v>0</v>
      </c>
      <c r="AB130" s="159">
        <v>468050.45806631574</v>
      </c>
      <c r="AC130" s="159">
        <v>342724.72</v>
      </c>
      <c r="AD130" s="174">
        <f>SUM(Muut[[#This Row],[Työttömyysaste]:[Työttömät ja palveluissa olevat ]])</f>
        <v>4191463.3303301129</v>
      </c>
      <c r="AF130" s="62"/>
    </row>
    <row r="131" spans="1:32" s="45" customFormat="1" x14ac:dyDescent="0.25">
      <c r="A131" s="90">
        <v>402</v>
      </c>
      <c r="B131" s="151" t="s">
        <v>130</v>
      </c>
      <c r="C131" s="394">
        <v>8803</v>
      </c>
      <c r="D131" s="134">
        <v>443.75</v>
      </c>
      <c r="E131" s="41">
        <v>3927</v>
      </c>
      <c r="F131" s="331">
        <f t="shared" si="3"/>
        <v>0.11299974535268653</v>
      </c>
      <c r="G131" s="376">
        <f>Muut[[#This Row],[Keskim. työttömyysaste 2025, %]]/$F$12</f>
        <v>0.94809118829583472</v>
      </c>
      <c r="H131" s="166">
        <v>0</v>
      </c>
      <c r="I131" s="382">
        <v>12</v>
      </c>
      <c r="J131" s="388">
        <v>287</v>
      </c>
      <c r="K131" s="269">
        <v>1096.92</v>
      </c>
      <c r="L131" s="170">
        <f t="shared" si="4"/>
        <v>8.02519782664187</v>
      </c>
      <c r="M131" s="376">
        <v>2.3162907138858526</v>
      </c>
      <c r="N131" s="166">
        <v>0</v>
      </c>
      <c r="O131" s="396">
        <v>0</v>
      </c>
      <c r="P131" s="269">
        <v>2476</v>
      </c>
      <c r="Q131" s="15">
        <v>331</v>
      </c>
      <c r="R131" s="158">
        <v>0.13368336025848143</v>
      </c>
      <c r="S131" s="400">
        <v>0.89925602025024376</v>
      </c>
      <c r="T131" s="483">
        <v>572.91666666666663</v>
      </c>
      <c r="U131" s="197">
        <v>660923.44059369829</v>
      </c>
      <c r="V131" s="159">
        <v>0</v>
      </c>
      <c r="W131" s="159">
        <v>0</v>
      </c>
      <c r="X131" s="159">
        <v>616062.71999999997</v>
      </c>
      <c r="Y131" s="159">
        <v>967927.88061638491</v>
      </c>
      <c r="Z131" s="159">
        <v>0</v>
      </c>
      <c r="AA131" s="155">
        <v>0</v>
      </c>
      <c r="AB131" s="159">
        <v>257274.89925354414</v>
      </c>
      <c r="AC131" s="159">
        <v>468995.3125</v>
      </c>
      <c r="AD131" s="174">
        <f>SUM(Muut[[#This Row],[Työttömyysaste]:[Työttömät ja palveluissa olevat ]])</f>
        <v>2971184.2529636272</v>
      </c>
      <c r="AF131" s="62"/>
    </row>
    <row r="132" spans="1:32" s="45" customFormat="1" x14ac:dyDescent="0.25">
      <c r="A132" s="90">
        <v>403</v>
      </c>
      <c r="B132" s="151" t="s">
        <v>131</v>
      </c>
      <c r="C132" s="394">
        <v>2704</v>
      </c>
      <c r="D132" s="134">
        <v>72.916666666666671</v>
      </c>
      <c r="E132" s="41">
        <v>1006</v>
      </c>
      <c r="F132" s="331">
        <f t="shared" si="3"/>
        <v>7.2481776010603058E-2</v>
      </c>
      <c r="G132" s="376">
        <f>Muut[[#This Row],[Keskim. työttömyysaste 2025, %]]/$F$12</f>
        <v>0.60813706201906415</v>
      </c>
      <c r="H132" s="166">
        <v>0</v>
      </c>
      <c r="I132" s="382">
        <v>13</v>
      </c>
      <c r="J132" s="388">
        <v>192</v>
      </c>
      <c r="K132" s="269">
        <v>420.88</v>
      </c>
      <c r="L132" s="170">
        <f t="shared" si="4"/>
        <v>6.4246340999809926</v>
      </c>
      <c r="M132" s="376">
        <v>2.8933462845771225</v>
      </c>
      <c r="N132" s="166">
        <v>0</v>
      </c>
      <c r="O132" s="396">
        <v>0</v>
      </c>
      <c r="P132" s="269">
        <v>623</v>
      </c>
      <c r="Q132" s="15">
        <v>91</v>
      </c>
      <c r="R132" s="158">
        <v>0.14606741573033707</v>
      </c>
      <c r="S132" s="400">
        <v>0.98256060218659291</v>
      </c>
      <c r="T132" s="483">
        <v>92</v>
      </c>
      <c r="U132" s="197">
        <v>130220.24313724731</v>
      </c>
      <c r="V132" s="159">
        <v>0</v>
      </c>
      <c r="W132" s="159">
        <v>0</v>
      </c>
      <c r="X132" s="159">
        <v>412139.52000000002</v>
      </c>
      <c r="Y132" s="159">
        <v>371386.68854048068</v>
      </c>
      <c r="Z132" s="159">
        <v>0</v>
      </c>
      <c r="AA132" s="155">
        <v>0</v>
      </c>
      <c r="AB132" s="159">
        <v>86347.425720157786</v>
      </c>
      <c r="AC132" s="159">
        <v>75312.12</v>
      </c>
      <c r="AD132" s="174">
        <f>SUM(Muut[[#This Row],[Työttömyysaste]:[Työttömät ja palveluissa olevat ]])</f>
        <v>1075405.9973978857</v>
      </c>
      <c r="AF132" s="62"/>
    </row>
    <row r="133" spans="1:32" s="45" customFormat="1" x14ac:dyDescent="0.25">
      <c r="A133" s="90">
        <v>405</v>
      </c>
      <c r="B133" s="151" t="s">
        <v>132</v>
      </c>
      <c r="C133" s="394">
        <v>73241</v>
      </c>
      <c r="D133" s="134">
        <v>4387.916666666667</v>
      </c>
      <c r="E133" s="41">
        <v>33567</v>
      </c>
      <c r="F133" s="331">
        <f t="shared" si="3"/>
        <v>0.13072114477512636</v>
      </c>
      <c r="G133" s="376">
        <f>Muut[[#This Row],[Keskim. työttömyysaste 2025, %]]/$F$12</f>
        <v>1.0967773874040405</v>
      </c>
      <c r="H133" s="166">
        <v>0</v>
      </c>
      <c r="I133" s="382">
        <v>123</v>
      </c>
      <c r="J133" s="388">
        <v>8734</v>
      </c>
      <c r="K133" s="269">
        <v>1434.13</v>
      </c>
      <c r="L133" s="170">
        <f t="shared" si="4"/>
        <v>51.069986681821028</v>
      </c>
      <c r="M133" s="376">
        <v>0.36398464951165449</v>
      </c>
      <c r="N133" s="166">
        <v>0</v>
      </c>
      <c r="O133" s="396">
        <v>0</v>
      </c>
      <c r="P133" s="269">
        <v>21964</v>
      </c>
      <c r="Q133" s="15">
        <v>3090</v>
      </c>
      <c r="R133" s="158">
        <v>0.14068475687488619</v>
      </c>
      <c r="S133" s="400">
        <v>0.94635274227524391</v>
      </c>
      <c r="T133" s="483">
        <v>5512.25</v>
      </c>
      <c r="U133" s="197">
        <v>6361259.2616377501</v>
      </c>
      <c r="V133" s="159">
        <v>0</v>
      </c>
      <c r="W133" s="159">
        <v>0</v>
      </c>
      <c r="X133" s="159">
        <v>18748055.039999999</v>
      </c>
      <c r="Y133" s="159">
        <v>1265483.7284655001</v>
      </c>
      <c r="Z133" s="159">
        <v>0</v>
      </c>
      <c r="AA133" s="155">
        <v>0</v>
      </c>
      <c r="AB133" s="159">
        <v>2252634.1889018868</v>
      </c>
      <c r="AC133" s="159">
        <v>4512382.9725000001</v>
      </c>
      <c r="AD133" s="174">
        <f>SUM(Muut[[#This Row],[Työttömyysaste]:[Työttömät ja palveluissa olevat ]])</f>
        <v>33139815.191505138</v>
      </c>
      <c r="AF133" s="62"/>
    </row>
    <row r="134" spans="1:32" s="45" customFormat="1" x14ac:dyDescent="0.25">
      <c r="A134" s="90">
        <v>407</v>
      </c>
      <c r="B134" s="151" t="s">
        <v>133</v>
      </c>
      <c r="C134" s="394">
        <v>2430</v>
      </c>
      <c r="D134" s="134">
        <v>103</v>
      </c>
      <c r="E134" s="41">
        <v>1121</v>
      </c>
      <c r="F134" s="331">
        <f t="shared" si="3"/>
        <v>9.1882247992863514E-2</v>
      </c>
      <c r="G134" s="376">
        <f>Muut[[#This Row],[Keskim. työttömyysaste 2025, %]]/$F$12</f>
        <v>0.77091102648910059</v>
      </c>
      <c r="H134" s="166">
        <v>1</v>
      </c>
      <c r="I134" s="382">
        <v>694</v>
      </c>
      <c r="J134" s="388">
        <v>191</v>
      </c>
      <c r="K134" s="269">
        <v>329.89</v>
      </c>
      <c r="L134" s="170">
        <f t="shared" si="4"/>
        <v>7.3660917275455455</v>
      </c>
      <c r="M134" s="376">
        <v>2.5235486999754517</v>
      </c>
      <c r="N134" s="166">
        <v>0</v>
      </c>
      <c r="O134" s="396">
        <v>0</v>
      </c>
      <c r="P134" s="269">
        <v>716</v>
      </c>
      <c r="Q134" s="15">
        <v>152</v>
      </c>
      <c r="R134" s="158">
        <v>0.21229050279329609</v>
      </c>
      <c r="S134" s="400">
        <v>1.4280274845702867</v>
      </c>
      <c r="T134" s="483">
        <v>129.08333333333334</v>
      </c>
      <c r="U134" s="197">
        <v>148347.71937604263</v>
      </c>
      <c r="V134" s="159">
        <v>57168.909</v>
      </c>
      <c r="W134" s="159">
        <v>216919.20779999997</v>
      </c>
      <c r="X134" s="159">
        <v>409992.95999999996</v>
      </c>
      <c r="Y134" s="159">
        <v>291096.64199443831</v>
      </c>
      <c r="Z134" s="159">
        <v>0</v>
      </c>
      <c r="AA134" s="155">
        <v>0</v>
      </c>
      <c r="AB134" s="159">
        <v>112778.47059393839</v>
      </c>
      <c r="AC134" s="159">
        <v>105668.90750000002</v>
      </c>
      <c r="AD134" s="174">
        <f>SUM(Muut[[#This Row],[Työttömyysaste]:[Työttömät ja palveluissa olevat ]])</f>
        <v>1341972.8162644194</v>
      </c>
      <c r="AF134" s="62"/>
    </row>
    <row r="135" spans="1:32" s="45" customFormat="1" x14ac:dyDescent="0.25">
      <c r="A135" s="90">
        <v>408</v>
      </c>
      <c r="B135" s="151" t="s">
        <v>134</v>
      </c>
      <c r="C135" s="394">
        <v>13927</v>
      </c>
      <c r="D135" s="134">
        <v>480.91666666666669</v>
      </c>
      <c r="E135" s="41">
        <v>6343</v>
      </c>
      <c r="F135" s="331">
        <f t="shared" si="3"/>
        <v>7.5818487571601242E-2</v>
      </c>
      <c r="G135" s="376">
        <f>Muut[[#This Row],[Keskim. työttömyysaste 2025, %]]/$F$12</f>
        <v>0.63613276076151271</v>
      </c>
      <c r="H135" s="166">
        <v>0</v>
      </c>
      <c r="I135" s="382">
        <v>30</v>
      </c>
      <c r="J135" s="388">
        <v>696</v>
      </c>
      <c r="K135" s="269">
        <v>737.27</v>
      </c>
      <c r="L135" s="170">
        <f t="shared" si="4"/>
        <v>18.889958902437371</v>
      </c>
      <c r="M135" s="376">
        <v>0.98405143700704356</v>
      </c>
      <c r="N135" s="166">
        <v>0</v>
      </c>
      <c r="O135" s="396">
        <v>0</v>
      </c>
      <c r="P135" s="269">
        <v>4157</v>
      </c>
      <c r="Q135" s="15">
        <v>471</v>
      </c>
      <c r="R135" s="158">
        <v>0.11330286264132788</v>
      </c>
      <c r="S135" s="400">
        <v>0.76216128278639905</v>
      </c>
      <c r="T135" s="483">
        <v>660.41666666666674</v>
      </c>
      <c r="U135" s="197">
        <v>701577.54575315525</v>
      </c>
      <c r="V135" s="159">
        <v>0</v>
      </c>
      <c r="W135" s="159">
        <v>0</v>
      </c>
      <c r="X135" s="159">
        <v>1494005.76</v>
      </c>
      <c r="Y135" s="159">
        <v>650570.86072096613</v>
      </c>
      <c r="Z135" s="159">
        <v>0</v>
      </c>
      <c r="AA135" s="155">
        <v>0</v>
      </c>
      <c r="AB135" s="159">
        <v>344975.15602440079</v>
      </c>
      <c r="AC135" s="159">
        <v>540623.68750000012</v>
      </c>
      <c r="AD135" s="174">
        <f>SUM(Muut[[#This Row],[Työttömyysaste]:[Työttömät ja palveluissa olevat ]])</f>
        <v>3731753.0099985218</v>
      </c>
      <c r="AF135" s="62"/>
    </row>
    <row r="136" spans="1:32" s="45" customFormat="1" x14ac:dyDescent="0.25">
      <c r="A136" s="90">
        <v>410</v>
      </c>
      <c r="B136" s="151" t="s">
        <v>135</v>
      </c>
      <c r="C136" s="394">
        <v>18808</v>
      </c>
      <c r="D136" s="134">
        <v>969.5</v>
      </c>
      <c r="E136" s="41">
        <v>8522</v>
      </c>
      <c r="F136" s="331">
        <f t="shared" si="3"/>
        <v>0.11376437455996245</v>
      </c>
      <c r="G136" s="376">
        <f>Muut[[#This Row],[Keskim. työttömyysaste 2025, %]]/$F$12</f>
        <v>0.95450658517544096</v>
      </c>
      <c r="H136" s="166">
        <v>0</v>
      </c>
      <c r="I136" s="382">
        <v>24</v>
      </c>
      <c r="J136" s="388">
        <v>447</v>
      </c>
      <c r="K136" s="269">
        <v>648.49</v>
      </c>
      <c r="L136" s="170">
        <f t="shared" si="4"/>
        <v>29.002760258446546</v>
      </c>
      <c r="M136" s="376">
        <v>0.64092834741596227</v>
      </c>
      <c r="N136" s="166">
        <v>0</v>
      </c>
      <c r="O136" s="396">
        <v>0</v>
      </c>
      <c r="P136" s="269">
        <v>5923</v>
      </c>
      <c r="Q136" s="15">
        <v>518</v>
      </c>
      <c r="R136" s="158">
        <v>8.7455681242613534E-2</v>
      </c>
      <c r="S136" s="400">
        <v>0.58829346981137809</v>
      </c>
      <c r="T136" s="483">
        <v>1224.5833333333333</v>
      </c>
      <c r="U136" s="197">
        <v>1421647.3768366519</v>
      </c>
      <c r="V136" s="159">
        <v>0</v>
      </c>
      <c r="W136" s="159">
        <v>0</v>
      </c>
      <c r="X136" s="159">
        <v>959512.32</v>
      </c>
      <c r="Y136" s="159">
        <v>572230.92960372637</v>
      </c>
      <c r="Z136" s="159">
        <v>0</v>
      </c>
      <c r="AA136" s="155">
        <v>0</v>
      </c>
      <c r="AB136" s="159">
        <v>359600.26635690295</v>
      </c>
      <c r="AC136" s="159">
        <v>1002456.1625</v>
      </c>
      <c r="AD136" s="174">
        <f>SUM(Muut[[#This Row],[Työttömyysaste]:[Työttömät ja palveluissa olevat ]])</f>
        <v>4315447.0552972807</v>
      </c>
      <c r="AF136" s="62"/>
    </row>
    <row r="137" spans="1:32" s="45" customFormat="1" x14ac:dyDescent="0.25">
      <c r="A137" s="90">
        <v>416</v>
      </c>
      <c r="B137" s="151" t="s">
        <v>136</v>
      </c>
      <c r="C137" s="394">
        <v>2878</v>
      </c>
      <c r="D137" s="134">
        <v>133.83333333333334</v>
      </c>
      <c r="E137" s="41">
        <v>1329</v>
      </c>
      <c r="F137" s="331">
        <f t="shared" si="3"/>
        <v>0.10070228241785804</v>
      </c>
      <c r="G137" s="376">
        <f>Muut[[#This Row],[Keskim. työttömyysaste 2025, %]]/$F$12</f>
        <v>0.84491293589786742</v>
      </c>
      <c r="H137" s="166">
        <v>0</v>
      </c>
      <c r="I137" s="382">
        <v>0</v>
      </c>
      <c r="J137" s="388">
        <v>71</v>
      </c>
      <c r="K137" s="269">
        <v>218.01</v>
      </c>
      <c r="L137" s="170">
        <f t="shared" si="4"/>
        <v>13.201229301408192</v>
      </c>
      <c r="M137" s="376">
        <v>1.4081030469612865</v>
      </c>
      <c r="N137" s="166">
        <v>0</v>
      </c>
      <c r="O137" s="396">
        <v>0</v>
      </c>
      <c r="P137" s="269">
        <v>866</v>
      </c>
      <c r="Q137" s="15">
        <v>82</v>
      </c>
      <c r="R137" s="158">
        <v>9.4688221709006926E-2</v>
      </c>
      <c r="S137" s="400">
        <v>0.63694504128244411</v>
      </c>
      <c r="T137" s="483">
        <v>154.25</v>
      </c>
      <c r="U137" s="197">
        <v>192563.11022321862</v>
      </c>
      <c r="V137" s="159">
        <v>0</v>
      </c>
      <c r="W137" s="159">
        <v>0</v>
      </c>
      <c r="X137" s="159">
        <v>152405.76000000001</v>
      </c>
      <c r="Y137" s="159">
        <v>192373.15141776804</v>
      </c>
      <c r="Z137" s="159">
        <v>0</v>
      </c>
      <c r="AA137" s="155">
        <v>0</v>
      </c>
      <c r="AB137" s="159">
        <v>59576.654436353412</v>
      </c>
      <c r="AC137" s="159">
        <v>126270.5925</v>
      </c>
      <c r="AD137" s="174">
        <f>SUM(Muut[[#This Row],[Työttömyysaste]:[Työttömät ja palveluissa olevat ]])</f>
        <v>723189.26857734006</v>
      </c>
      <c r="AF137" s="62"/>
    </row>
    <row r="138" spans="1:32" s="45" customFormat="1" x14ac:dyDescent="0.25">
      <c r="A138" s="90">
        <v>418</v>
      </c>
      <c r="B138" s="151" t="s">
        <v>137</v>
      </c>
      <c r="C138" s="394">
        <v>25041</v>
      </c>
      <c r="D138" s="134">
        <v>1013.4166666666666</v>
      </c>
      <c r="E138" s="41">
        <v>12412</v>
      </c>
      <c r="F138" s="331">
        <f t="shared" si="3"/>
        <v>8.16481362122677E-2</v>
      </c>
      <c r="G138" s="376">
        <f>Muut[[#This Row],[Keskim. työttömyysaste 2025, %]]/$F$12</f>
        <v>0.6850447161807578</v>
      </c>
      <c r="H138" s="166">
        <v>0</v>
      </c>
      <c r="I138" s="382">
        <v>71</v>
      </c>
      <c r="J138" s="388">
        <v>832</v>
      </c>
      <c r="K138" s="269">
        <v>268.47000000000003</v>
      </c>
      <c r="L138" s="170">
        <f t="shared" si="4"/>
        <v>93.27299139568666</v>
      </c>
      <c r="M138" s="376">
        <v>0.19929339592090226</v>
      </c>
      <c r="N138" s="166">
        <v>0</v>
      </c>
      <c r="O138" s="396">
        <v>0</v>
      </c>
      <c r="P138" s="269">
        <v>8838</v>
      </c>
      <c r="Q138" s="15">
        <v>561</v>
      </c>
      <c r="R138" s="158">
        <v>6.3475899524779361E-2</v>
      </c>
      <c r="S138" s="400">
        <v>0.42698720826652742</v>
      </c>
      <c r="T138" s="483">
        <v>1294.0833333333333</v>
      </c>
      <c r="U138" s="197">
        <v>1358441.4731929037</v>
      </c>
      <c r="V138" s="159">
        <v>0</v>
      </c>
      <c r="W138" s="159">
        <v>0</v>
      </c>
      <c r="X138" s="159">
        <v>1785937.9199999999</v>
      </c>
      <c r="Y138" s="159">
        <v>236899.31636680974</v>
      </c>
      <c r="Z138" s="159">
        <v>0</v>
      </c>
      <c r="AA138" s="155">
        <v>0</v>
      </c>
      <c r="AB138" s="159">
        <v>347496.06717156869</v>
      </c>
      <c r="AC138" s="159">
        <v>1059349.5574999999</v>
      </c>
      <c r="AD138" s="174">
        <f>SUM(Muut[[#This Row],[Työttömyysaste]:[Työttömät ja palveluissa olevat ]])</f>
        <v>4788124.3342312817</v>
      </c>
      <c r="AF138" s="62"/>
    </row>
    <row r="139" spans="1:32" s="45" customFormat="1" x14ac:dyDescent="0.25">
      <c r="A139" s="90">
        <v>420</v>
      </c>
      <c r="B139" s="151" t="s">
        <v>138</v>
      </c>
      <c r="C139" s="394">
        <v>8924</v>
      </c>
      <c r="D139" s="134">
        <v>422.5</v>
      </c>
      <c r="E139" s="41">
        <v>3854</v>
      </c>
      <c r="F139" s="331">
        <f t="shared" si="3"/>
        <v>0.10962636222106902</v>
      </c>
      <c r="G139" s="376">
        <f>Muut[[#This Row],[Keskim. työttömyysaste 2025, %]]/$F$12</f>
        <v>0.9197878075063457</v>
      </c>
      <c r="H139" s="166">
        <v>0</v>
      </c>
      <c r="I139" s="382">
        <v>12</v>
      </c>
      <c r="J139" s="388">
        <v>274</v>
      </c>
      <c r="K139" s="269">
        <v>1136.26</v>
      </c>
      <c r="L139" s="170">
        <f t="shared" si="4"/>
        <v>7.8538362698678119</v>
      </c>
      <c r="M139" s="376">
        <v>2.3668294785142443</v>
      </c>
      <c r="N139" s="166">
        <v>0</v>
      </c>
      <c r="O139" s="396">
        <v>0</v>
      </c>
      <c r="P139" s="269">
        <v>2390</v>
      </c>
      <c r="Q139" s="15">
        <v>275</v>
      </c>
      <c r="R139" s="158">
        <v>0.11506276150627615</v>
      </c>
      <c r="S139" s="400">
        <v>0.77399970191557332</v>
      </c>
      <c r="T139" s="483">
        <v>506.33333333333331</v>
      </c>
      <c r="U139" s="197">
        <v>650006.28055563907</v>
      </c>
      <c r="V139" s="159">
        <v>0</v>
      </c>
      <c r="W139" s="159">
        <v>0</v>
      </c>
      <c r="X139" s="159">
        <v>588157.43999999994</v>
      </c>
      <c r="Y139" s="159">
        <v>1002641.7000594151</v>
      </c>
      <c r="Z139" s="159">
        <v>0</v>
      </c>
      <c r="AA139" s="155">
        <v>0</v>
      </c>
      <c r="AB139" s="159">
        <v>224483.13354657372</v>
      </c>
      <c r="AC139" s="159">
        <v>414489.52999999997</v>
      </c>
      <c r="AD139" s="174">
        <f>SUM(Muut[[#This Row],[Työttömyysaste]:[Työttömät ja palveluissa olevat ]])</f>
        <v>2879778.0841616271</v>
      </c>
      <c r="AF139" s="62"/>
    </row>
    <row r="140" spans="1:32" s="45" customFormat="1" x14ac:dyDescent="0.25">
      <c r="A140" s="90">
        <v>421</v>
      </c>
      <c r="B140" s="151" t="s">
        <v>139</v>
      </c>
      <c r="C140" s="394">
        <v>656</v>
      </c>
      <c r="D140" s="134">
        <v>15.166666666666666</v>
      </c>
      <c r="E140" s="41">
        <v>257</v>
      </c>
      <c r="F140" s="331">
        <f t="shared" si="3"/>
        <v>5.901426718547341E-2</v>
      </c>
      <c r="G140" s="376">
        <f>Muut[[#This Row],[Keskim. työttömyysaste 2025, %]]/$F$12</f>
        <v>0.49514188308702373</v>
      </c>
      <c r="H140" s="166">
        <v>0</v>
      </c>
      <c r="I140" s="382">
        <v>0</v>
      </c>
      <c r="J140" s="388">
        <v>13</v>
      </c>
      <c r="K140" s="269">
        <v>480.08</v>
      </c>
      <c r="L140" s="170">
        <f t="shared" si="4"/>
        <v>1.3664389268455257</v>
      </c>
      <c r="M140" s="376">
        <v>13.603748281571695</v>
      </c>
      <c r="N140" s="166">
        <v>0</v>
      </c>
      <c r="O140" s="396">
        <v>0</v>
      </c>
      <c r="P140" s="269">
        <v>138</v>
      </c>
      <c r="Q140" s="15">
        <v>14</v>
      </c>
      <c r="R140" s="158">
        <v>0.10144927536231885</v>
      </c>
      <c r="S140" s="400">
        <v>0.68242503362569396</v>
      </c>
      <c r="T140" s="483">
        <v>21</v>
      </c>
      <c r="U140" s="197">
        <v>25721.947433409885</v>
      </c>
      <c r="V140" s="159">
        <v>0</v>
      </c>
      <c r="W140" s="159">
        <v>0</v>
      </c>
      <c r="X140" s="159">
        <v>27905.279999999999</v>
      </c>
      <c r="Y140" s="159">
        <v>423625.07468759269</v>
      </c>
      <c r="Z140" s="159">
        <v>0</v>
      </c>
      <c r="AA140" s="155">
        <v>0</v>
      </c>
      <c r="AB140" s="159">
        <v>14549.301716899796</v>
      </c>
      <c r="AC140" s="159">
        <v>17190.810000000001</v>
      </c>
      <c r="AD140" s="174">
        <f>SUM(Muut[[#This Row],[Työttömyysaste]:[Työttömät ja palveluissa olevat ]])</f>
        <v>508992.41383790236</v>
      </c>
      <c r="AF140" s="62"/>
    </row>
    <row r="141" spans="1:32" s="45" customFormat="1" x14ac:dyDescent="0.25">
      <c r="A141" s="90">
        <v>422</v>
      </c>
      <c r="B141" s="151" t="s">
        <v>140</v>
      </c>
      <c r="C141" s="394">
        <v>9846</v>
      </c>
      <c r="D141" s="134">
        <v>696.16666666666663</v>
      </c>
      <c r="E141" s="41">
        <v>3901</v>
      </c>
      <c r="F141" s="331">
        <f t="shared" ref="F141:F203" si="5">D141/E141</f>
        <v>0.17845851491070663</v>
      </c>
      <c r="G141" s="376">
        <f>Muut[[#This Row],[Keskim. työttömyysaste 2025, %]]/$F$12</f>
        <v>1.4973037765273092</v>
      </c>
      <c r="H141" s="166">
        <v>0</v>
      </c>
      <c r="I141" s="382">
        <v>0</v>
      </c>
      <c r="J141" s="388">
        <v>670</v>
      </c>
      <c r="K141" s="269">
        <v>3417.74</v>
      </c>
      <c r="L141" s="170">
        <f t="shared" si="4"/>
        <v>2.8808510887311498</v>
      </c>
      <c r="M141" s="376">
        <v>6.4524998448061908</v>
      </c>
      <c r="N141" s="166">
        <v>3</v>
      </c>
      <c r="O141" s="396">
        <v>268</v>
      </c>
      <c r="P141" s="269">
        <v>2262</v>
      </c>
      <c r="Q141" s="15">
        <v>399</v>
      </c>
      <c r="R141" s="158">
        <v>0.17639257294429708</v>
      </c>
      <c r="S141" s="400">
        <v>1.1865506884393695</v>
      </c>
      <c r="T141" s="483">
        <v>844.58333333333326</v>
      </c>
      <c r="U141" s="197">
        <v>1167454.8517782437</v>
      </c>
      <c r="V141" s="159">
        <v>0</v>
      </c>
      <c r="W141" s="159">
        <v>0</v>
      </c>
      <c r="X141" s="159">
        <v>1438195.2</v>
      </c>
      <c r="Y141" s="159">
        <v>3015831.4505140241</v>
      </c>
      <c r="Z141" s="159">
        <v>0</v>
      </c>
      <c r="AA141" s="155">
        <v>90691.199999999997</v>
      </c>
      <c r="AB141" s="159">
        <v>379690.28754715604</v>
      </c>
      <c r="AC141" s="159">
        <v>691384.36249999993</v>
      </c>
      <c r="AD141" s="174">
        <f>SUM(Muut[[#This Row],[Työttömyysaste]:[Työttömät ja palveluissa olevat ]])</f>
        <v>6783247.3523394242</v>
      </c>
      <c r="AF141" s="62"/>
    </row>
    <row r="142" spans="1:32" s="45" customFormat="1" x14ac:dyDescent="0.25">
      <c r="A142" s="151">
        <v>423</v>
      </c>
      <c r="B142" s="151" t="s">
        <v>141</v>
      </c>
      <c r="C142" s="394">
        <v>20732</v>
      </c>
      <c r="D142" s="134">
        <v>662.91666666666663</v>
      </c>
      <c r="E142" s="41">
        <v>10321</v>
      </c>
      <c r="F142" s="331">
        <f t="shared" si="5"/>
        <v>6.4229887284823817E-2</v>
      </c>
      <c r="G142" s="376">
        <f>Muut[[#This Row],[Keskim. työttömyysaste 2025, %]]/$F$12</f>
        <v>0.53890201230022827</v>
      </c>
      <c r="H142" s="166">
        <v>0</v>
      </c>
      <c r="I142" s="382">
        <v>314</v>
      </c>
      <c r="J142" s="388">
        <v>980</v>
      </c>
      <c r="K142" s="269">
        <v>300.52999999999997</v>
      </c>
      <c r="L142" s="170">
        <f t="shared" ref="L142:L204" si="6">C142/K142</f>
        <v>68.984793531427812</v>
      </c>
      <c r="M142" s="376">
        <v>0.2694607065030778</v>
      </c>
      <c r="N142" s="166">
        <v>0</v>
      </c>
      <c r="O142" s="396">
        <v>0</v>
      </c>
      <c r="P142" s="269">
        <v>7105</v>
      </c>
      <c r="Q142" s="15">
        <v>590</v>
      </c>
      <c r="R142" s="158">
        <v>8.3040112596762847E-2</v>
      </c>
      <c r="S142" s="400">
        <v>0.55859099464968331</v>
      </c>
      <c r="T142" s="483">
        <v>875.25</v>
      </c>
      <c r="U142" s="197">
        <v>884751.58314026974</v>
      </c>
      <c r="V142" s="159">
        <v>0</v>
      </c>
      <c r="W142" s="159">
        <v>0</v>
      </c>
      <c r="X142" s="159">
        <v>2103628.7999999998</v>
      </c>
      <c r="Y142" s="159">
        <v>265189.22616201924</v>
      </c>
      <c r="Z142" s="159">
        <v>0</v>
      </c>
      <c r="AA142" s="155">
        <v>0</v>
      </c>
      <c r="AB142" s="159">
        <v>376373.02628501016</v>
      </c>
      <c r="AC142" s="159">
        <v>716488.40249999997</v>
      </c>
      <c r="AD142" s="174">
        <f>SUM(Muut[[#This Row],[Työttömyysaste]:[Työttömät ja palveluissa olevat ]])</f>
        <v>4346431.0380872991</v>
      </c>
      <c r="AF142" s="62"/>
    </row>
    <row r="143" spans="1:32" s="45" customFormat="1" x14ac:dyDescent="0.25">
      <c r="A143" s="90">
        <v>425</v>
      </c>
      <c r="B143" s="151" t="s">
        <v>142</v>
      </c>
      <c r="C143" s="394">
        <v>10116</v>
      </c>
      <c r="D143" s="134">
        <v>311.41666666666669</v>
      </c>
      <c r="E143" s="41">
        <v>4636</v>
      </c>
      <c r="F143" s="331">
        <f t="shared" si="5"/>
        <v>6.7173569168823707E-2</v>
      </c>
      <c r="G143" s="376">
        <f>Muut[[#This Row],[Keskim. työttömyysaste 2025, %]]/$F$12</f>
        <v>0.56360011092563389</v>
      </c>
      <c r="H143" s="166">
        <v>0</v>
      </c>
      <c r="I143" s="382">
        <v>15</v>
      </c>
      <c r="J143" s="388">
        <v>108</v>
      </c>
      <c r="K143" s="269">
        <v>637.36</v>
      </c>
      <c r="L143" s="170">
        <f t="shared" si="6"/>
        <v>15.871720848500063</v>
      </c>
      <c r="M143" s="376">
        <v>1.1711830985676761</v>
      </c>
      <c r="N143" s="166">
        <v>0</v>
      </c>
      <c r="O143" s="396">
        <v>0</v>
      </c>
      <c r="P143" s="269">
        <v>3392</v>
      </c>
      <c r="Q143" s="15">
        <v>172</v>
      </c>
      <c r="R143" s="158">
        <v>5.0707547169811323E-2</v>
      </c>
      <c r="S143" s="400">
        <v>0.34109755302685879</v>
      </c>
      <c r="T143" s="483">
        <v>402.75</v>
      </c>
      <c r="U143" s="197">
        <v>451492.18100497674</v>
      </c>
      <c r="V143" s="159">
        <v>0</v>
      </c>
      <c r="W143" s="159">
        <v>0</v>
      </c>
      <c r="X143" s="159">
        <v>231828.47999999998</v>
      </c>
      <c r="Y143" s="159">
        <v>562409.76004600071</v>
      </c>
      <c r="Z143" s="159">
        <v>0</v>
      </c>
      <c r="AA143" s="155">
        <v>0</v>
      </c>
      <c r="AB143" s="159">
        <v>112142.64250864036</v>
      </c>
      <c r="AC143" s="159">
        <v>329695.17749999999</v>
      </c>
      <c r="AD143" s="174">
        <f>SUM(Muut[[#This Row],[Työttömyysaste]:[Työttömät ja palveluissa olevat ]])</f>
        <v>1687568.2410596178</v>
      </c>
      <c r="AF143" s="62"/>
    </row>
    <row r="144" spans="1:32" s="45" customFormat="1" x14ac:dyDescent="0.25">
      <c r="A144" s="90">
        <v>426</v>
      </c>
      <c r="B144" s="151" t="s">
        <v>143</v>
      </c>
      <c r="C144" s="394">
        <v>11980</v>
      </c>
      <c r="D144" s="134">
        <v>733.58333333333337</v>
      </c>
      <c r="E144" s="41">
        <v>5637</v>
      </c>
      <c r="F144" s="331">
        <f t="shared" si="5"/>
        <v>0.13013718881201586</v>
      </c>
      <c r="G144" s="376">
        <f>Muut[[#This Row],[Keskim. työttömyysaste 2025, %]]/$F$12</f>
        <v>1.0918778763365609</v>
      </c>
      <c r="H144" s="166">
        <v>0</v>
      </c>
      <c r="I144" s="382">
        <v>0</v>
      </c>
      <c r="J144" s="388">
        <v>394</v>
      </c>
      <c r="K144" s="269">
        <v>727.48</v>
      </c>
      <c r="L144" s="170">
        <f t="shared" si="6"/>
        <v>16.467806675097595</v>
      </c>
      <c r="M144" s="376">
        <v>1.1287897392587849</v>
      </c>
      <c r="N144" s="166">
        <v>3</v>
      </c>
      <c r="O144" s="396">
        <v>465</v>
      </c>
      <c r="P144" s="269">
        <v>3802</v>
      </c>
      <c r="Q144" s="15">
        <v>336</v>
      </c>
      <c r="R144" s="158">
        <v>8.8374539715938977E-2</v>
      </c>
      <c r="S144" s="400">
        <v>0.59447441119629096</v>
      </c>
      <c r="T144" s="483">
        <v>909.16666666666674</v>
      </c>
      <c r="U144" s="197">
        <v>1035860.3921445651</v>
      </c>
      <c r="V144" s="159">
        <v>0</v>
      </c>
      <c r="W144" s="159">
        <v>0</v>
      </c>
      <c r="X144" s="159">
        <v>845744.64000000001</v>
      </c>
      <c r="Y144" s="159">
        <v>641932.11409292184</v>
      </c>
      <c r="Z144" s="159">
        <v>0</v>
      </c>
      <c r="AA144" s="155">
        <v>157356</v>
      </c>
      <c r="AB144" s="159">
        <v>231458.61199927589</v>
      </c>
      <c r="AC144" s="159">
        <v>744252.92500000005</v>
      </c>
      <c r="AD144" s="174">
        <f>SUM(Muut[[#This Row],[Työttömyysaste]:[Työttömät ja palveluissa olevat ]])</f>
        <v>3656604.6832367629</v>
      </c>
      <c r="AF144" s="62"/>
    </row>
    <row r="145" spans="1:32" s="45" customFormat="1" x14ac:dyDescent="0.25">
      <c r="A145" s="90">
        <v>430</v>
      </c>
      <c r="B145" s="151" t="s">
        <v>144</v>
      </c>
      <c r="C145" s="394">
        <v>15124</v>
      </c>
      <c r="D145" s="134">
        <v>714.16666666666663</v>
      </c>
      <c r="E145" s="41">
        <v>6571</v>
      </c>
      <c r="F145" s="331">
        <f t="shared" si="5"/>
        <v>0.10868462435955968</v>
      </c>
      <c r="G145" s="376">
        <f>Muut[[#This Row],[Keskim. työttömyysaste 2025, %]]/$F$12</f>
        <v>0.9118864324599254</v>
      </c>
      <c r="H145" s="166">
        <v>0</v>
      </c>
      <c r="I145" s="382">
        <v>33</v>
      </c>
      <c r="J145" s="388">
        <v>939</v>
      </c>
      <c r="K145" s="269">
        <v>848.1</v>
      </c>
      <c r="L145" s="170">
        <f t="shared" si="6"/>
        <v>17.832802735526471</v>
      </c>
      <c r="M145" s="376">
        <v>1.042387530363645</v>
      </c>
      <c r="N145" s="166">
        <v>0</v>
      </c>
      <c r="O145" s="396">
        <v>0</v>
      </c>
      <c r="P145" s="269">
        <v>4135</v>
      </c>
      <c r="Q145" s="15">
        <v>716</v>
      </c>
      <c r="R145" s="158">
        <v>0.17315598548972189</v>
      </c>
      <c r="S145" s="400">
        <v>1.1647789380288056</v>
      </c>
      <c r="T145" s="483">
        <v>1003.5</v>
      </c>
      <c r="U145" s="197">
        <v>1092138.6223342486</v>
      </c>
      <c r="V145" s="159">
        <v>0</v>
      </c>
      <c r="W145" s="159">
        <v>0</v>
      </c>
      <c r="X145" s="159">
        <v>2015619.8399999999</v>
      </c>
      <c r="Y145" s="159">
        <v>748367.82586766221</v>
      </c>
      <c r="Z145" s="159">
        <v>0</v>
      </c>
      <c r="AA145" s="155">
        <v>0</v>
      </c>
      <c r="AB145" s="159">
        <v>572523.79140929878</v>
      </c>
      <c r="AC145" s="159">
        <v>821475.13500000001</v>
      </c>
      <c r="AD145" s="174">
        <f>SUM(Muut[[#This Row],[Työttömyysaste]:[Työttömät ja palveluissa olevat ]])</f>
        <v>5250125.214611209</v>
      </c>
      <c r="AF145" s="62"/>
    </row>
    <row r="146" spans="1:32" s="45" customFormat="1" x14ac:dyDescent="0.25">
      <c r="A146" s="90">
        <v>433</v>
      </c>
      <c r="B146" s="151" t="s">
        <v>145</v>
      </c>
      <c r="C146" s="394">
        <v>7574</v>
      </c>
      <c r="D146" s="134">
        <v>285.08333333333331</v>
      </c>
      <c r="E146" s="41">
        <v>3540</v>
      </c>
      <c r="F146" s="331">
        <f t="shared" si="5"/>
        <v>8.053201506591337E-2</v>
      </c>
      <c r="G146" s="376">
        <f>Muut[[#This Row],[Keskim. työttömyysaste 2025, %]]/$F$12</f>
        <v>0.67568022937924821</v>
      </c>
      <c r="H146" s="166">
        <v>0</v>
      </c>
      <c r="I146" s="382">
        <v>35</v>
      </c>
      <c r="J146" s="388">
        <v>308</v>
      </c>
      <c r="K146" s="269">
        <v>597.70000000000005</v>
      </c>
      <c r="L146" s="170">
        <f t="shared" si="6"/>
        <v>12.671908984440353</v>
      </c>
      <c r="M146" s="376">
        <v>1.466921142329247</v>
      </c>
      <c r="N146" s="166">
        <v>0</v>
      </c>
      <c r="O146" s="396">
        <v>0</v>
      </c>
      <c r="P146" s="269">
        <v>2219</v>
      </c>
      <c r="Q146" s="15">
        <v>302</v>
      </c>
      <c r="R146" s="158">
        <v>0.13609734114465977</v>
      </c>
      <c r="S146" s="400">
        <v>0.91549429284054662</v>
      </c>
      <c r="T146" s="483">
        <v>365.25</v>
      </c>
      <c r="U146" s="197">
        <v>405262.90691904613</v>
      </c>
      <c r="V146" s="159">
        <v>0</v>
      </c>
      <c r="W146" s="159">
        <v>0</v>
      </c>
      <c r="X146" s="159">
        <v>661140.47999999998</v>
      </c>
      <c r="Y146" s="159">
        <v>527413.57094812149</v>
      </c>
      <c r="Z146" s="159">
        <v>0</v>
      </c>
      <c r="AA146" s="155">
        <v>0</v>
      </c>
      <c r="AB146" s="159">
        <v>225353.49765416476</v>
      </c>
      <c r="AC146" s="159">
        <v>298997.30249999999</v>
      </c>
      <c r="AD146" s="174">
        <f>SUM(Muut[[#This Row],[Työttömyysaste]:[Työttömät ja palveluissa olevat ]])</f>
        <v>2118167.7580213323</v>
      </c>
      <c r="AF146" s="62"/>
    </row>
    <row r="147" spans="1:32" s="45" customFormat="1" x14ac:dyDescent="0.25">
      <c r="A147" s="90">
        <v>434</v>
      </c>
      <c r="B147" s="151" t="s">
        <v>146</v>
      </c>
      <c r="C147" s="394">
        <v>14196</v>
      </c>
      <c r="D147" s="134">
        <v>782.91666666666663</v>
      </c>
      <c r="E147" s="41">
        <v>6605</v>
      </c>
      <c r="F147" s="331">
        <f t="shared" si="5"/>
        <v>0.11853393893515013</v>
      </c>
      <c r="G147" s="376">
        <f>Muut[[#This Row],[Keskim. työttömyysaste 2025, %]]/$F$12</f>
        <v>0.99452421479054753</v>
      </c>
      <c r="H147" s="166">
        <v>1</v>
      </c>
      <c r="I147" s="382">
        <v>5489</v>
      </c>
      <c r="J147" s="388">
        <v>861</v>
      </c>
      <c r="K147" s="269">
        <v>820.06</v>
      </c>
      <c r="L147" s="170">
        <f t="shared" si="6"/>
        <v>17.310928468648637</v>
      </c>
      <c r="M147" s="376">
        <v>1.0738124899893715</v>
      </c>
      <c r="N147" s="166">
        <v>3</v>
      </c>
      <c r="O147" s="396">
        <v>686</v>
      </c>
      <c r="P147" s="269">
        <v>4129</v>
      </c>
      <c r="Q147" s="15">
        <v>667</v>
      </c>
      <c r="R147" s="158">
        <v>0.16154032453378542</v>
      </c>
      <c r="S147" s="400">
        <v>1.0866431623899011</v>
      </c>
      <c r="T147" s="483">
        <v>936.58333333333326</v>
      </c>
      <c r="U147" s="197">
        <v>1118025.4649932641</v>
      </c>
      <c r="V147" s="159">
        <v>333979.35479999997</v>
      </c>
      <c r="W147" s="159">
        <v>1715662.1492999999</v>
      </c>
      <c r="X147" s="159">
        <v>1848188.16</v>
      </c>
      <c r="Y147" s="159">
        <v>723625.18486149644</v>
      </c>
      <c r="Z147" s="159">
        <v>0</v>
      </c>
      <c r="AA147" s="155">
        <v>232142.4</v>
      </c>
      <c r="AB147" s="159">
        <v>501344.55583182868</v>
      </c>
      <c r="AC147" s="159">
        <v>766696.48249999993</v>
      </c>
      <c r="AD147" s="174">
        <f>SUM(Muut[[#This Row],[Työttömyysaste]:[Työttömät ja palveluissa olevat ]])</f>
        <v>7239663.7522865897</v>
      </c>
      <c r="AF147" s="62"/>
    </row>
    <row r="148" spans="1:32" s="45" customFormat="1" x14ac:dyDescent="0.25">
      <c r="A148" s="90">
        <v>435</v>
      </c>
      <c r="B148" s="151" t="s">
        <v>147</v>
      </c>
      <c r="C148" s="394">
        <v>695</v>
      </c>
      <c r="D148" s="134">
        <v>27.166666666666668</v>
      </c>
      <c r="E148" s="41">
        <v>277</v>
      </c>
      <c r="F148" s="331">
        <f t="shared" si="5"/>
        <v>9.8074608904933816E-2</v>
      </c>
      <c r="G148" s="376">
        <f>Muut[[#This Row],[Keskim. työttömyysaste 2025, %]]/$F$12</f>
        <v>0.82286621273449889</v>
      </c>
      <c r="H148" s="166">
        <v>0</v>
      </c>
      <c r="I148" s="382">
        <v>0</v>
      </c>
      <c r="J148" s="388">
        <v>6</v>
      </c>
      <c r="K148" s="269">
        <v>214.5</v>
      </c>
      <c r="L148" s="170">
        <f t="shared" si="6"/>
        <v>3.2400932400932403</v>
      </c>
      <c r="M148" s="376">
        <v>5.7370852705499802</v>
      </c>
      <c r="N148" s="166">
        <v>3</v>
      </c>
      <c r="O148" s="396">
        <v>305</v>
      </c>
      <c r="P148" s="269">
        <v>144</v>
      </c>
      <c r="Q148" s="15">
        <v>22</v>
      </c>
      <c r="R148" s="158">
        <v>0.15277777777777779</v>
      </c>
      <c r="S148" s="400">
        <v>1.0276996042101225</v>
      </c>
      <c r="T148" s="483">
        <v>32.916666666666671</v>
      </c>
      <c r="U148" s="197">
        <v>45288.128893579247</v>
      </c>
      <c r="V148" s="159">
        <v>0</v>
      </c>
      <c r="W148" s="159">
        <v>0</v>
      </c>
      <c r="X148" s="159">
        <v>12879.36</v>
      </c>
      <c r="Y148" s="159">
        <v>189275.90926614025</v>
      </c>
      <c r="Z148" s="159">
        <v>0</v>
      </c>
      <c r="AA148" s="155">
        <v>103212</v>
      </c>
      <c r="AB148" s="159">
        <v>23213.164810096143</v>
      </c>
      <c r="AC148" s="159">
        <v>26945.912500000006</v>
      </c>
      <c r="AD148" s="174">
        <f>SUM(Muut[[#This Row],[Työttömyysaste]:[Työttömät ja palveluissa olevat ]])</f>
        <v>400814.47546981566</v>
      </c>
      <c r="AF148" s="62"/>
    </row>
    <row r="149" spans="1:32" s="45" customFormat="1" x14ac:dyDescent="0.25">
      <c r="A149" s="90">
        <v>436</v>
      </c>
      <c r="B149" s="151" t="s">
        <v>148</v>
      </c>
      <c r="C149" s="394">
        <v>2018</v>
      </c>
      <c r="D149" s="134">
        <v>68</v>
      </c>
      <c r="E149" s="41">
        <v>875</v>
      </c>
      <c r="F149" s="331">
        <f t="shared" si="5"/>
        <v>7.7714285714285708E-2</v>
      </c>
      <c r="G149" s="376">
        <f>Muut[[#This Row],[Keskim. työttömyysaste 2025, %]]/$F$12</f>
        <v>0.65203889849887542</v>
      </c>
      <c r="H149" s="166">
        <v>0</v>
      </c>
      <c r="I149" s="382">
        <v>0</v>
      </c>
      <c r="J149" s="388">
        <v>82</v>
      </c>
      <c r="K149" s="269">
        <v>214.14</v>
      </c>
      <c r="L149" s="170">
        <f t="shared" si="6"/>
        <v>9.4237414775380604</v>
      </c>
      <c r="M149" s="376">
        <v>1.9725383221997894</v>
      </c>
      <c r="N149" s="166">
        <v>0</v>
      </c>
      <c r="O149" s="396">
        <v>0</v>
      </c>
      <c r="P149" s="269">
        <v>570</v>
      </c>
      <c r="Q149" s="15">
        <v>78</v>
      </c>
      <c r="R149" s="158">
        <v>0.1368421052631579</v>
      </c>
      <c r="S149" s="400">
        <v>0.92050414310112405</v>
      </c>
      <c r="T149" s="483">
        <v>82.916666666666671</v>
      </c>
      <c r="U149" s="197">
        <v>104199.35003095014</v>
      </c>
      <c r="V149" s="159">
        <v>0</v>
      </c>
      <c r="W149" s="159">
        <v>0</v>
      </c>
      <c r="X149" s="159">
        <v>176017.91999999998</v>
      </c>
      <c r="Y149" s="159">
        <v>188958.24340443482</v>
      </c>
      <c r="Z149" s="159">
        <v>0</v>
      </c>
      <c r="AA149" s="155">
        <v>0</v>
      </c>
      <c r="AB149" s="159">
        <v>60371.264225287225</v>
      </c>
      <c r="AC149" s="159">
        <v>67876.412500000006</v>
      </c>
      <c r="AD149" s="174">
        <f>SUM(Muut[[#This Row],[Työttömyysaste]:[Työttömät ja palveluissa olevat ]])</f>
        <v>597423.19016067218</v>
      </c>
      <c r="AF149" s="62"/>
    </row>
    <row r="150" spans="1:32" s="45" customFormat="1" x14ac:dyDescent="0.25">
      <c r="A150" s="90">
        <v>440</v>
      </c>
      <c r="B150" s="151" t="s">
        <v>149</v>
      </c>
      <c r="C150" s="394">
        <v>5955</v>
      </c>
      <c r="D150" s="134">
        <v>69.416666666666671</v>
      </c>
      <c r="E150" s="41">
        <v>2632</v>
      </c>
      <c r="F150" s="331">
        <f t="shared" si="5"/>
        <v>2.6374113475177308E-2</v>
      </c>
      <c r="G150" s="376">
        <f>Muut[[#This Row],[Keskim. työttömyysaste 2025, %]]/$F$12</f>
        <v>0.22128425605638372</v>
      </c>
      <c r="H150" s="383">
        <v>3</v>
      </c>
      <c r="I150" s="382">
        <v>5457</v>
      </c>
      <c r="J150" s="388">
        <v>209</v>
      </c>
      <c r="K150" s="269">
        <v>142.93</v>
      </c>
      <c r="L150" s="170">
        <f t="shared" si="6"/>
        <v>41.663751486741759</v>
      </c>
      <c r="M150" s="376">
        <v>0.44615980413724349</v>
      </c>
      <c r="N150" s="166">
        <v>3</v>
      </c>
      <c r="O150" s="396">
        <v>2177</v>
      </c>
      <c r="P150" s="269">
        <v>1612</v>
      </c>
      <c r="Q150" s="15">
        <v>126</v>
      </c>
      <c r="R150" s="158">
        <v>7.8163771712158811E-2</v>
      </c>
      <c r="S150" s="400">
        <v>0.52578901474138451</v>
      </c>
      <c r="T150" s="483">
        <v>93</v>
      </c>
      <c r="U150" s="197">
        <v>104352.44391196044</v>
      </c>
      <c r="V150" s="159">
        <v>140099.1165</v>
      </c>
      <c r="W150" s="159">
        <v>1705660.1109</v>
      </c>
      <c r="X150" s="159">
        <v>448631.03999999998</v>
      </c>
      <c r="Y150" s="159">
        <v>126122.17114876192</v>
      </c>
      <c r="Z150" s="159">
        <v>0</v>
      </c>
      <c r="AA150" s="155">
        <v>736696.79999999993</v>
      </c>
      <c r="AB150" s="159">
        <v>101759.89144051071</v>
      </c>
      <c r="AC150" s="159">
        <v>76130.73</v>
      </c>
      <c r="AD150" s="174">
        <f>SUM(Muut[[#This Row],[Työttömyysaste]:[Työttömät ja palveluissa olevat ]])</f>
        <v>3439452.3039012328</v>
      </c>
      <c r="AF150" s="62"/>
    </row>
    <row r="151" spans="1:32" s="45" customFormat="1" x14ac:dyDescent="0.25">
      <c r="A151" s="90">
        <v>441</v>
      </c>
      <c r="B151" s="151" t="s">
        <v>150</v>
      </c>
      <c r="C151" s="394">
        <v>4304</v>
      </c>
      <c r="D151" s="134">
        <v>196.66666666666666</v>
      </c>
      <c r="E151" s="41">
        <v>1839</v>
      </c>
      <c r="F151" s="331">
        <f t="shared" si="5"/>
        <v>0.10694217872031901</v>
      </c>
      <c r="G151" s="376">
        <f>Muut[[#This Row],[Keskim. työttömyysaste 2025, %]]/$F$12</f>
        <v>0.8972669538806376</v>
      </c>
      <c r="H151" s="166">
        <v>0</v>
      </c>
      <c r="I151" s="382">
        <v>19</v>
      </c>
      <c r="J151" s="388">
        <v>262</v>
      </c>
      <c r="K151" s="269">
        <v>750.17</v>
      </c>
      <c r="L151" s="170">
        <f t="shared" si="6"/>
        <v>5.7373661969953478</v>
      </c>
      <c r="M151" s="376">
        <v>3.2399345910118771</v>
      </c>
      <c r="N151" s="166">
        <v>0</v>
      </c>
      <c r="O151" s="396">
        <v>0</v>
      </c>
      <c r="P151" s="269">
        <v>1066</v>
      </c>
      <c r="Q151" s="15">
        <v>152</v>
      </c>
      <c r="R151" s="158">
        <v>0.14258911819887429</v>
      </c>
      <c r="S151" s="400">
        <v>0.95916292584645901</v>
      </c>
      <c r="T151" s="483">
        <v>239.5</v>
      </c>
      <c r="U151" s="197">
        <v>305818.86961488432</v>
      </c>
      <c r="V151" s="159">
        <v>0</v>
      </c>
      <c r="W151" s="159">
        <v>0</v>
      </c>
      <c r="X151" s="159">
        <v>562398.71999999997</v>
      </c>
      <c r="Y151" s="159">
        <v>661953.88743207674</v>
      </c>
      <c r="Z151" s="159">
        <v>0</v>
      </c>
      <c r="AA151" s="155">
        <v>0</v>
      </c>
      <c r="AB151" s="159">
        <v>134167.71006740269</v>
      </c>
      <c r="AC151" s="159">
        <v>196057.095</v>
      </c>
      <c r="AD151" s="174">
        <f>SUM(Muut[[#This Row],[Työttömyysaste]:[Työttömät ja palveluissa olevat ]])</f>
        <v>1860396.2821143635</v>
      </c>
      <c r="AF151" s="62"/>
    </row>
    <row r="152" spans="1:32" s="45" customFormat="1" x14ac:dyDescent="0.25">
      <c r="A152" s="90">
        <v>444</v>
      </c>
      <c r="B152" s="151" t="s">
        <v>151</v>
      </c>
      <c r="C152" s="394">
        <v>45435</v>
      </c>
      <c r="D152" s="134">
        <v>2355.1666666666665</v>
      </c>
      <c r="E152" s="41">
        <v>21505</v>
      </c>
      <c r="F152" s="331">
        <f t="shared" si="5"/>
        <v>0.10951716655041463</v>
      </c>
      <c r="G152" s="376">
        <f>Muut[[#This Row],[Keskim. työttömyysaste 2025, %]]/$F$12</f>
        <v>0.91887163328998489</v>
      </c>
      <c r="H152" s="166">
        <v>1</v>
      </c>
      <c r="I152" s="382">
        <v>1555</v>
      </c>
      <c r="J152" s="388">
        <v>3274</v>
      </c>
      <c r="K152" s="269">
        <v>940.2</v>
      </c>
      <c r="L152" s="170">
        <f t="shared" si="6"/>
        <v>48.324824505424374</v>
      </c>
      <c r="M152" s="376">
        <v>0.38466132868958364</v>
      </c>
      <c r="N152" s="166">
        <v>0</v>
      </c>
      <c r="O152" s="396">
        <v>0</v>
      </c>
      <c r="P152" s="269">
        <v>13700</v>
      </c>
      <c r="Q152" s="15">
        <v>2202</v>
      </c>
      <c r="R152" s="158">
        <v>0.16072992700729927</v>
      </c>
      <c r="S152" s="400">
        <v>1.0811918118771708</v>
      </c>
      <c r="T152" s="483">
        <v>2854</v>
      </c>
      <c r="U152" s="197">
        <v>3306097.9772290275</v>
      </c>
      <c r="V152" s="159">
        <v>1068917.4405</v>
      </c>
      <c r="W152" s="159">
        <v>486036.55349999998</v>
      </c>
      <c r="X152" s="159">
        <v>7027837.4399999995</v>
      </c>
      <c r="Y152" s="159">
        <v>829637.34215396317</v>
      </c>
      <c r="Z152" s="159">
        <v>0</v>
      </c>
      <c r="AA152" s="155">
        <v>0</v>
      </c>
      <c r="AB152" s="159">
        <v>1596528.374110776</v>
      </c>
      <c r="AC152" s="159">
        <v>2336312.94</v>
      </c>
      <c r="AD152" s="174">
        <f>SUM(Muut[[#This Row],[Työttömyysaste]:[Työttömät ja palveluissa olevat ]])</f>
        <v>16651368.067493765</v>
      </c>
      <c r="AF152" s="62"/>
    </row>
    <row r="153" spans="1:32" s="45" customFormat="1" x14ac:dyDescent="0.25">
      <c r="A153" s="90">
        <v>445</v>
      </c>
      <c r="B153" s="151" t="s">
        <v>152</v>
      </c>
      <c r="C153" s="394">
        <v>14712</v>
      </c>
      <c r="D153" s="134">
        <v>403.75</v>
      </c>
      <c r="E153" s="41">
        <v>6776</v>
      </c>
      <c r="F153" s="331">
        <f t="shared" si="5"/>
        <v>5.9585301062573787E-2</v>
      </c>
      <c r="G153" s="376">
        <f>Muut[[#This Row],[Keskim. työttömyysaste 2025, %]]/$F$12</f>
        <v>0.49993297518557245</v>
      </c>
      <c r="H153" s="166">
        <v>3</v>
      </c>
      <c r="I153" s="382">
        <v>7869</v>
      </c>
      <c r="J153" s="388">
        <v>692</v>
      </c>
      <c r="K153" s="269">
        <v>884.67</v>
      </c>
      <c r="L153" s="170">
        <f t="shared" si="6"/>
        <v>16.62992980433382</v>
      </c>
      <c r="M153" s="376">
        <v>1.117785307674793</v>
      </c>
      <c r="N153" s="166">
        <v>1</v>
      </c>
      <c r="O153" s="396">
        <v>0</v>
      </c>
      <c r="P153" s="269">
        <v>4251</v>
      </c>
      <c r="Q153" s="15">
        <v>539</v>
      </c>
      <c r="R153" s="158">
        <v>0.12679369560103504</v>
      </c>
      <c r="S153" s="400">
        <v>0.85291089241432871</v>
      </c>
      <c r="T153" s="483">
        <v>558.91666666666663</v>
      </c>
      <c r="U153" s="197">
        <v>582443.55319035798</v>
      </c>
      <c r="V153" s="159">
        <v>346118.92559999996</v>
      </c>
      <c r="W153" s="159">
        <v>2459563.7552999998</v>
      </c>
      <c r="X153" s="159">
        <v>1485419.52</v>
      </c>
      <c r="Y153" s="159">
        <v>780637.38298590353</v>
      </c>
      <c r="Z153" s="159">
        <v>6805918.3200000003</v>
      </c>
      <c r="AA153" s="155">
        <v>0</v>
      </c>
      <c r="AB153" s="159">
        <v>407810.81409898715</v>
      </c>
      <c r="AC153" s="159">
        <v>457534.77249999996</v>
      </c>
      <c r="AD153" s="174">
        <f>SUM(Muut[[#This Row],[Työttömyysaste]:[Työttömät ja palveluissa olevat ]])</f>
        <v>13325447.043675251</v>
      </c>
      <c r="AF153" s="62"/>
    </row>
    <row r="154" spans="1:32" s="45" customFormat="1" x14ac:dyDescent="0.25">
      <c r="A154" s="90">
        <v>475</v>
      </c>
      <c r="B154" s="151" t="s">
        <v>153</v>
      </c>
      <c r="C154" s="394">
        <v>5392</v>
      </c>
      <c r="D154" s="134">
        <v>95.75</v>
      </c>
      <c r="E154" s="41">
        <v>2552</v>
      </c>
      <c r="F154" s="331">
        <f t="shared" si="5"/>
        <v>3.7519592476489026E-2</v>
      </c>
      <c r="G154" s="376">
        <f>Muut[[#This Row],[Keskim. työttömyysaste 2025, %]]/$F$12</f>
        <v>0.3147971254659489</v>
      </c>
      <c r="H154" s="166">
        <v>3</v>
      </c>
      <c r="I154" s="382">
        <v>4552</v>
      </c>
      <c r="J154" s="388">
        <v>343</v>
      </c>
      <c r="K154" s="269">
        <v>522.1</v>
      </c>
      <c r="L154" s="170">
        <f t="shared" si="6"/>
        <v>10.327523462938133</v>
      </c>
      <c r="M154" s="376">
        <v>1.7999175958937104</v>
      </c>
      <c r="N154" s="166">
        <v>1</v>
      </c>
      <c r="O154" s="396">
        <v>0</v>
      </c>
      <c r="P154" s="269">
        <v>1625</v>
      </c>
      <c r="Q154" s="15">
        <v>170</v>
      </c>
      <c r="R154" s="158">
        <v>0.10461538461538461</v>
      </c>
      <c r="S154" s="400">
        <v>0.70372269401577048</v>
      </c>
      <c r="T154" s="483">
        <v>153.66666666666666</v>
      </c>
      <c r="U154" s="197">
        <v>134416.00529957667</v>
      </c>
      <c r="V154" s="159">
        <v>126853.80959999999</v>
      </c>
      <c r="W154" s="159">
        <v>1422789.9623999998</v>
      </c>
      <c r="X154" s="159">
        <v>736270.08</v>
      </c>
      <c r="Y154" s="159">
        <v>460703.73998998536</v>
      </c>
      <c r="Z154" s="159">
        <v>2494393.12</v>
      </c>
      <c r="AA154" s="155">
        <v>0</v>
      </c>
      <c r="AB154" s="159">
        <v>123320.36489932361</v>
      </c>
      <c r="AC154" s="159">
        <v>125793.06999999999</v>
      </c>
      <c r="AD154" s="174">
        <f>SUM(Muut[[#This Row],[Työttömyysaste]:[Työttömät ja palveluissa olevat ]])</f>
        <v>5624540.152188885</v>
      </c>
      <c r="AF154" s="62"/>
    </row>
    <row r="155" spans="1:32" s="45" customFormat="1" x14ac:dyDescent="0.25">
      <c r="A155" s="90">
        <v>480</v>
      </c>
      <c r="B155" s="151" t="s">
        <v>154</v>
      </c>
      <c r="C155" s="394">
        <v>1890</v>
      </c>
      <c r="D155" s="134">
        <v>86.583333333333329</v>
      </c>
      <c r="E155" s="41">
        <v>884</v>
      </c>
      <c r="F155" s="331">
        <f t="shared" si="5"/>
        <v>9.7944947209653091E-2</v>
      </c>
      <c r="G155" s="376">
        <f>Muut[[#This Row],[Keskim. työttömyysaste 2025, %]]/$F$12</f>
        <v>0.82177832434703857</v>
      </c>
      <c r="H155" s="166">
        <v>0</v>
      </c>
      <c r="I155" s="382">
        <v>18</v>
      </c>
      <c r="J155" s="388">
        <v>62</v>
      </c>
      <c r="K155" s="269">
        <v>195.31</v>
      </c>
      <c r="L155" s="170">
        <f t="shared" si="6"/>
        <v>9.6769238646254667</v>
      </c>
      <c r="M155" s="376">
        <v>1.9209297771680818</v>
      </c>
      <c r="N155" s="166">
        <v>0</v>
      </c>
      <c r="O155" s="396">
        <v>0</v>
      </c>
      <c r="P155" s="269">
        <v>584</v>
      </c>
      <c r="Q155" s="15">
        <v>83</v>
      </c>
      <c r="R155" s="158">
        <v>0.14212328767123289</v>
      </c>
      <c r="S155" s="400">
        <v>0.95602939519920482</v>
      </c>
      <c r="T155" s="483">
        <v>115.16666666666666</v>
      </c>
      <c r="U155" s="197">
        <v>122994.82220452935</v>
      </c>
      <c r="V155" s="159">
        <v>0</v>
      </c>
      <c r="W155" s="159">
        <v>0</v>
      </c>
      <c r="X155" s="159">
        <v>133086.72</v>
      </c>
      <c r="Y155" s="159">
        <v>172342.5540268991</v>
      </c>
      <c r="Z155" s="159">
        <v>0</v>
      </c>
      <c r="AA155" s="155">
        <v>0</v>
      </c>
      <c r="AB155" s="159">
        <v>58724.105600111157</v>
      </c>
      <c r="AC155" s="159">
        <v>94276.584999999992</v>
      </c>
      <c r="AD155" s="174">
        <f>SUM(Muut[[#This Row],[Työttömyysaste]:[Työttömät ja palveluissa olevat ]])</f>
        <v>581424.78683153959</v>
      </c>
      <c r="AF155" s="62"/>
    </row>
    <row r="156" spans="1:32" s="45" customFormat="1" x14ac:dyDescent="0.25">
      <c r="A156" s="90">
        <v>481</v>
      </c>
      <c r="B156" s="151" t="s">
        <v>155</v>
      </c>
      <c r="C156" s="394">
        <v>9612</v>
      </c>
      <c r="D156" s="134">
        <v>305.66666666666669</v>
      </c>
      <c r="E156" s="41">
        <v>4928</v>
      </c>
      <c r="F156" s="331">
        <f t="shared" si="5"/>
        <v>6.2026515151515152E-2</v>
      </c>
      <c r="G156" s="376">
        <f>Muut[[#This Row],[Keskim. työttömyysaste 2025, %]]/$F$12</f>
        <v>0.52041526529379456</v>
      </c>
      <c r="H156" s="166">
        <v>0</v>
      </c>
      <c r="I156" s="382">
        <v>120</v>
      </c>
      <c r="J156" s="388">
        <v>287</v>
      </c>
      <c r="K156" s="269">
        <v>175.27</v>
      </c>
      <c r="L156" s="170">
        <f t="shared" si="6"/>
        <v>54.841102299309632</v>
      </c>
      <c r="M156" s="376">
        <v>0.33895546266548138</v>
      </c>
      <c r="N156" s="166">
        <v>0</v>
      </c>
      <c r="O156" s="396">
        <v>0</v>
      </c>
      <c r="P156" s="269">
        <v>3348</v>
      </c>
      <c r="Q156" s="15">
        <v>284</v>
      </c>
      <c r="R156" s="158">
        <v>8.4826762246117085E-2</v>
      </c>
      <c r="S156" s="400">
        <v>0.57060935991334261</v>
      </c>
      <c r="T156" s="483">
        <v>368.66666666666669</v>
      </c>
      <c r="U156" s="197">
        <v>396126.71486101305</v>
      </c>
      <c r="V156" s="159">
        <v>0</v>
      </c>
      <c r="W156" s="159">
        <v>0</v>
      </c>
      <c r="X156" s="159">
        <v>616062.71999999997</v>
      </c>
      <c r="Y156" s="159">
        <v>154659.15439196461</v>
      </c>
      <c r="Z156" s="159">
        <v>0</v>
      </c>
      <c r="AA156" s="155">
        <v>0</v>
      </c>
      <c r="AB156" s="159">
        <v>178252.6579433291</v>
      </c>
      <c r="AC156" s="159">
        <v>301794.22000000003</v>
      </c>
      <c r="AD156" s="174">
        <f>SUM(Muut[[#This Row],[Työttömyysaste]:[Työttömät ja palveluissa olevat ]])</f>
        <v>1646895.4671963067</v>
      </c>
      <c r="AF156" s="62"/>
    </row>
    <row r="157" spans="1:32" s="45" customFormat="1" x14ac:dyDescent="0.25">
      <c r="A157" s="90">
        <v>483</v>
      </c>
      <c r="B157" s="151" t="s">
        <v>156</v>
      </c>
      <c r="C157" s="394">
        <v>1031</v>
      </c>
      <c r="D157" s="134">
        <v>32.416666666666664</v>
      </c>
      <c r="E157" s="41">
        <v>402</v>
      </c>
      <c r="F157" s="331">
        <f t="shared" si="5"/>
        <v>8.0638474295190707E-2</v>
      </c>
      <c r="G157" s="376">
        <f>Muut[[#This Row],[Keskim. työttömyysaste 2025, %]]/$F$12</f>
        <v>0.67657344428761446</v>
      </c>
      <c r="H157" s="166">
        <v>0</v>
      </c>
      <c r="I157" s="382">
        <v>0</v>
      </c>
      <c r="J157" s="388">
        <v>3</v>
      </c>
      <c r="K157" s="269">
        <v>229.8</v>
      </c>
      <c r="L157" s="170">
        <f t="shared" si="6"/>
        <v>4.4865100087032204</v>
      </c>
      <c r="M157" s="376">
        <v>4.1432407744300033</v>
      </c>
      <c r="N157" s="166">
        <v>0</v>
      </c>
      <c r="O157" s="396">
        <v>0</v>
      </c>
      <c r="P157" s="269">
        <v>241</v>
      </c>
      <c r="Q157" s="15">
        <v>24</v>
      </c>
      <c r="R157" s="158">
        <v>9.9585062240663894E-2</v>
      </c>
      <c r="S157" s="400">
        <v>0.66988491741798994</v>
      </c>
      <c r="T157" s="483">
        <v>45.833333333333329</v>
      </c>
      <c r="U157" s="197">
        <v>55238.764435783407</v>
      </c>
      <c r="V157" s="159">
        <v>0</v>
      </c>
      <c r="W157" s="159">
        <v>0</v>
      </c>
      <c r="X157" s="159">
        <v>6439.68</v>
      </c>
      <c r="Y157" s="159">
        <v>202776.7083886202</v>
      </c>
      <c r="Z157" s="159">
        <v>0</v>
      </c>
      <c r="AA157" s="155">
        <v>0</v>
      </c>
      <c r="AB157" s="159">
        <v>22446.168870383295</v>
      </c>
      <c r="AC157" s="159">
        <v>37519.625</v>
      </c>
      <c r="AD157" s="174">
        <f>SUM(Muut[[#This Row],[Työttömyysaste]:[Työttömät ja palveluissa olevat ]])</f>
        <v>324420.94669478689</v>
      </c>
      <c r="AF157" s="62"/>
    </row>
    <row r="158" spans="1:32" s="45" customFormat="1" x14ac:dyDescent="0.25">
      <c r="A158" s="90">
        <v>484</v>
      </c>
      <c r="B158" s="151" t="s">
        <v>157</v>
      </c>
      <c r="C158" s="394">
        <v>2834</v>
      </c>
      <c r="D158" s="134">
        <v>140.75</v>
      </c>
      <c r="E158" s="41">
        <v>1148</v>
      </c>
      <c r="F158" s="331">
        <f t="shared" si="5"/>
        <v>0.12260452961672474</v>
      </c>
      <c r="G158" s="376">
        <f>Muut[[#This Row],[Keskim. työttömyysaste 2025, %]]/$F$12</f>
        <v>1.0286773108379297</v>
      </c>
      <c r="H158" s="166">
        <v>0</v>
      </c>
      <c r="I158" s="382">
        <v>12</v>
      </c>
      <c r="J158" s="388">
        <v>117</v>
      </c>
      <c r="K158" s="269">
        <v>446.31</v>
      </c>
      <c r="L158" s="170">
        <f t="shared" si="6"/>
        <v>6.3498465192355091</v>
      </c>
      <c r="M158" s="376">
        <v>2.9274237017598779</v>
      </c>
      <c r="N158" s="166">
        <v>0</v>
      </c>
      <c r="O158" s="396">
        <v>0</v>
      </c>
      <c r="P158" s="269">
        <v>666</v>
      </c>
      <c r="Q158" s="15">
        <v>126</v>
      </c>
      <c r="R158" s="158">
        <v>0.1891891891891892</v>
      </c>
      <c r="S158" s="400">
        <v>1.2726304681127805</v>
      </c>
      <c r="T158" s="483">
        <v>160.08333333333334</v>
      </c>
      <c r="U158" s="197">
        <v>230860.34999905451</v>
      </c>
      <c r="V158" s="159">
        <v>0</v>
      </c>
      <c r="W158" s="159">
        <v>0</v>
      </c>
      <c r="X158" s="159">
        <v>251147.51999999999</v>
      </c>
      <c r="Y158" s="159">
        <v>393826.25204928231</v>
      </c>
      <c r="Z158" s="159">
        <v>0</v>
      </c>
      <c r="AA158" s="155">
        <v>0</v>
      </c>
      <c r="AB158" s="159">
        <v>117215.62926552763</v>
      </c>
      <c r="AC158" s="159">
        <v>131045.8175</v>
      </c>
      <c r="AD158" s="174">
        <f>SUM(Muut[[#This Row],[Työttömyysaste]:[Työttömät ja palveluissa olevat ]])</f>
        <v>1124095.5688138644</v>
      </c>
      <c r="AF158" s="62"/>
    </row>
    <row r="159" spans="1:32" s="45" customFormat="1" x14ac:dyDescent="0.25">
      <c r="A159" s="90">
        <v>489</v>
      </c>
      <c r="B159" s="151" t="s">
        <v>158</v>
      </c>
      <c r="C159" s="394">
        <v>1664</v>
      </c>
      <c r="D159" s="134">
        <v>87.916666666666671</v>
      </c>
      <c r="E159" s="41">
        <v>697</v>
      </c>
      <c r="F159" s="331">
        <f t="shared" si="5"/>
        <v>0.12613582018173122</v>
      </c>
      <c r="G159" s="376">
        <f>Muut[[#This Row],[Keskim. työttömyysaste 2025, %]]/$F$12</f>
        <v>1.0583055675879371</v>
      </c>
      <c r="H159" s="166">
        <v>0</v>
      </c>
      <c r="I159" s="382">
        <v>0</v>
      </c>
      <c r="J159" s="388">
        <v>111</v>
      </c>
      <c r="K159" s="269">
        <v>422.63</v>
      </c>
      <c r="L159" s="170">
        <f t="shared" si="6"/>
        <v>3.9372500768994154</v>
      </c>
      <c r="M159" s="376">
        <v>4.7212371172486165</v>
      </c>
      <c r="N159" s="166">
        <v>0</v>
      </c>
      <c r="O159" s="396">
        <v>0</v>
      </c>
      <c r="P159" s="269">
        <v>391</v>
      </c>
      <c r="Q159" s="15">
        <v>73</v>
      </c>
      <c r="R159" s="158">
        <v>0.1867007672634271</v>
      </c>
      <c r="S159" s="400">
        <v>1.2558914484372012</v>
      </c>
      <c r="T159" s="483">
        <v>112.33333333333334</v>
      </c>
      <c r="U159" s="197">
        <v>139455.21058108847</v>
      </c>
      <c r="V159" s="159">
        <v>0</v>
      </c>
      <c r="W159" s="159">
        <v>0</v>
      </c>
      <c r="X159" s="159">
        <v>238268.16</v>
      </c>
      <c r="Y159" s="159">
        <v>372930.89759043761</v>
      </c>
      <c r="Z159" s="159">
        <v>0</v>
      </c>
      <c r="AA159" s="155">
        <v>0</v>
      </c>
      <c r="AB159" s="159">
        <v>67918.609531483846</v>
      </c>
      <c r="AC159" s="159">
        <v>91957.19</v>
      </c>
      <c r="AD159" s="174">
        <f>SUM(Muut[[#This Row],[Työttömyysaste]:[Työttömät ja palveluissa olevat ]])</f>
        <v>910530.06770300982</v>
      </c>
      <c r="AF159" s="62"/>
    </row>
    <row r="160" spans="1:32" s="45" customFormat="1" x14ac:dyDescent="0.25">
      <c r="A160" s="90">
        <v>491</v>
      </c>
      <c r="B160" s="151" t="s">
        <v>159</v>
      </c>
      <c r="C160" s="394">
        <v>51551</v>
      </c>
      <c r="D160" s="134">
        <v>2757.4166666666665</v>
      </c>
      <c r="E160" s="41">
        <v>23609</v>
      </c>
      <c r="F160" s="331">
        <f t="shared" si="5"/>
        <v>0.1167951487427111</v>
      </c>
      <c r="G160" s="376">
        <f>Muut[[#This Row],[Keskim. työttömyysaste 2025, %]]/$F$12</f>
        <v>0.97993540616446273</v>
      </c>
      <c r="H160" s="166">
        <v>0</v>
      </c>
      <c r="I160" s="382">
        <v>83</v>
      </c>
      <c r="J160" s="388">
        <v>3534</v>
      </c>
      <c r="K160" s="269">
        <v>2548.37</v>
      </c>
      <c r="L160" s="170">
        <f t="shared" si="6"/>
        <v>20.229009131327086</v>
      </c>
      <c r="M160" s="376">
        <v>0.91891259143091875</v>
      </c>
      <c r="N160" s="166">
        <v>3</v>
      </c>
      <c r="O160" s="396">
        <v>274</v>
      </c>
      <c r="P160" s="269">
        <v>15092</v>
      </c>
      <c r="Q160" s="15">
        <v>1865</v>
      </c>
      <c r="R160" s="158">
        <v>0.12357540418764909</v>
      </c>
      <c r="S160" s="400">
        <v>0.83126221510092779</v>
      </c>
      <c r="T160" s="483">
        <v>3661.4166666666665</v>
      </c>
      <c r="U160" s="197">
        <v>4000413.523254958</v>
      </c>
      <c r="V160" s="159">
        <v>0</v>
      </c>
      <c r="W160" s="159">
        <v>0</v>
      </c>
      <c r="X160" s="159">
        <v>7585943.04</v>
      </c>
      <c r="Y160" s="159">
        <v>2248694.8666506009</v>
      </c>
      <c r="Z160" s="159">
        <v>0</v>
      </c>
      <c r="AA160" s="155">
        <v>92721.599999999991</v>
      </c>
      <c r="AB160" s="159">
        <v>1392702.9496467076</v>
      </c>
      <c r="AC160" s="159">
        <v>2997272.2974999999</v>
      </c>
      <c r="AD160" s="174">
        <f>SUM(Muut[[#This Row],[Työttömyysaste]:[Työttömät ja palveluissa olevat ]])</f>
        <v>18317748.277052268</v>
      </c>
      <c r="AF160" s="62"/>
    </row>
    <row r="161" spans="1:32" s="45" customFormat="1" x14ac:dyDescent="0.25">
      <c r="A161" s="90">
        <v>494</v>
      </c>
      <c r="B161" s="151" t="s">
        <v>160</v>
      </c>
      <c r="C161" s="394">
        <v>8767</v>
      </c>
      <c r="D161" s="134">
        <v>372.41666666666669</v>
      </c>
      <c r="E161" s="41">
        <v>3843</v>
      </c>
      <c r="F161" s="331">
        <f t="shared" si="5"/>
        <v>9.6907797727469866E-2</v>
      </c>
      <c r="G161" s="376">
        <f>Muut[[#This Row],[Keskim. työttömyysaste 2025, %]]/$F$12</f>
        <v>0.81307642610882169</v>
      </c>
      <c r="H161" s="166">
        <v>0</v>
      </c>
      <c r="I161" s="382">
        <v>0</v>
      </c>
      <c r="J161" s="388">
        <v>142</v>
      </c>
      <c r="K161" s="269">
        <v>784.61</v>
      </c>
      <c r="L161" s="170">
        <f t="shared" si="6"/>
        <v>11.173704133263659</v>
      </c>
      <c r="M161" s="376">
        <v>1.6636104716259419</v>
      </c>
      <c r="N161" s="166">
        <v>0</v>
      </c>
      <c r="O161" s="396">
        <v>0</v>
      </c>
      <c r="P161" s="269">
        <v>2649</v>
      </c>
      <c r="Q161" s="15">
        <v>209</v>
      </c>
      <c r="R161" s="158">
        <v>7.8897697244243115E-2</v>
      </c>
      <c r="S161" s="400">
        <v>0.53072595642108245</v>
      </c>
      <c r="T161" s="483">
        <v>498.5</v>
      </c>
      <c r="U161" s="197">
        <v>564485.40698324936</v>
      </c>
      <c r="V161" s="159">
        <v>0</v>
      </c>
      <c r="W161" s="159">
        <v>0</v>
      </c>
      <c r="X161" s="159">
        <v>304811.52000000002</v>
      </c>
      <c r="Y161" s="159">
        <v>692343.92153522768</v>
      </c>
      <c r="Z161" s="159">
        <v>0</v>
      </c>
      <c r="AA161" s="155">
        <v>0</v>
      </c>
      <c r="AB161" s="159">
        <v>151218.41994816795</v>
      </c>
      <c r="AC161" s="159">
        <v>408077.08500000002</v>
      </c>
      <c r="AD161" s="174">
        <f>SUM(Muut[[#This Row],[Työttömyysaste]:[Työttömät ja palveluissa olevat ]])</f>
        <v>2120936.3534666449</v>
      </c>
      <c r="AF161" s="62"/>
    </row>
    <row r="162" spans="1:32" s="45" customFormat="1" x14ac:dyDescent="0.25">
      <c r="A162" s="90">
        <v>495</v>
      </c>
      <c r="B162" s="151" t="s">
        <v>161</v>
      </c>
      <c r="C162" s="394">
        <v>1386</v>
      </c>
      <c r="D162" s="134">
        <v>58.75</v>
      </c>
      <c r="E162" s="41">
        <v>553</v>
      </c>
      <c r="F162" s="331">
        <f t="shared" si="5"/>
        <v>0.10623869801084991</v>
      </c>
      <c r="G162" s="376">
        <f>Muut[[#This Row],[Keskim. työttömyysaste 2025, %]]/$F$12</f>
        <v>0.89136460551956764</v>
      </c>
      <c r="H162" s="166">
        <v>0</v>
      </c>
      <c r="I162" s="382">
        <v>0</v>
      </c>
      <c r="J162" s="388">
        <v>32</v>
      </c>
      <c r="K162" s="269">
        <v>733.26</v>
      </c>
      <c r="L162" s="170">
        <f t="shared" si="6"/>
        <v>1.8901890189018902</v>
      </c>
      <c r="M162" s="376">
        <v>9.8343028221307911</v>
      </c>
      <c r="N162" s="166">
        <v>0</v>
      </c>
      <c r="O162" s="396">
        <v>0</v>
      </c>
      <c r="P162" s="269">
        <v>324</v>
      </c>
      <c r="Q162" s="15">
        <v>44</v>
      </c>
      <c r="R162" s="158">
        <v>0.13580246913580246</v>
      </c>
      <c r="S162" s="400">
        <v>0.9135107592978865</v>
      </c>
      <c r="T162" s="483">
        <v>75.25</v>
      </c>
      <c r="U162" s="197">
        <v>97833.808071977066</v>
      </c>
      <c r="V162" s="159">
        <v>0</v>
      </c>
      <c r="W162" s="159">
        <v>0</v>
      </c>
      <c r="X162" s="159">
        <v>68689.919999999998</v>
      </c>
      <c r="Y162" s="159">
        <v>647032.4159836364</v>
      </c>
      <c r="Z162" s="159">
        <v>0</v>
      </c>
      <c r="AA162" s="155">
        <v>0</v>
      </c>
      <c r="AB162" s="159">
        <v>41149.092152573292</v>
      </c>
      <c r="AC162" s="159">
        <v>61600.402500000004</v>
      </c>
      <c r="AD162" s="174">
        <f>SUM(Muut[[#This Row],[Työttömyysaste]:[Työttömät ja palveluissa olevat ]])</f>
        <v>916305.63870818669</v>
      </c>
      <c r="AF162" s="62"/>
    </row>
    <row r="163" spans="1:32" s="45" customFormat="1" x14ac:dyDescent="0.25">
      <c r="A163" s="90">
        <v>498</v>
      </c>
      <c r="B163" s="151" t="s">
        <v>162</v>
      </c>
      <c r="C163" s="394">
        <v>2323</v>
      </c>
      <c r="D163" s="134">
        <v>93.916666666666671</v>
      </c>
      <c r="E163" s="41">
        <v>1067</v>
      </c>
      <c r="F163" s="331">
        <f t="shared" si="5"/>
        <v>8.8019368947203996E-2</v>
      </c>
      <c r="G163" s="376">
        <f>Muut[[#This Row],[Keskim. työttömyysaste 2025, %]]/$F$12</f>
        <v>0.73850067394174113</v>
      </c>
      <c r="H163" s="166">
        <v>0</v>
      </c>
      <c r="I163" s="382">
        <v>14</v>
      </c>
      <c r="J163" s="388">
        <v>89</v>
      </c>
      <c r="K163" s="269">
        <v>1904.43</v>
      </c>
      <c r="L163" s="170">
        <f t="shared" si="6"/>
        <v>1.2197875479802356</v>
      </c>
      <c r="M163" s="376">
        <v>15.23928591804963</v>
      </c>
      <c r="N163" s="166">
        <v>0</v>
      </c>
      <c r="O163" s="396">
        <v>0</v>
      </c>
      <c r="P163" s="269">
        <v>732</v>
      </c>
      <c r="Q163" s="15">
        <v>91</v>
      </c>
      <c r="R163" s="158">
        <v>0.12431693989071038</v>
      </c>
      <c r="S163" s="400">
        <v>0.83625034858230518</v>
      </c>
      <c r="T163" s="483">
        <v>113.41666666666667</v>
      </c>
      <c r="U163" s="197">
        <v>135853.38022222416</v>
      </c>
      <c r="V163" s="159">
        <v>0</v>
      </c>
      <c r="W163" s="159">
        <v>0</v>
      </c>
      <c r="X163" s="159">
        <v>191043.84</v>
      </c>
      <c r="Y163" s="159">
        <v>1680478.8805767624</v>
      </c>
      <c r="Z163" s="159">
        <v>0</v>
      </c>
      <c r="AA163" s="155">
        <v>0</v>
      </c>
      <c r="AB163" s="159">
        <v>63134.810692092586</v>
      </c>
      <c r="AC163" s="159">
        <v>92844.017500000002</v>
      </c>
      <c r="AD163" s="174">
        <f>SUM(Muut[[#This Row],[Työttömyysaste]:[Työttömät ja palveluissa olevat ]])</f>
        <v>2163354.9289910789</v>
      </c>
      <c r="AF163" s="62"/>
    </row>
    <row r="164" spans="1:32" s="45" customFormat="1" x14ac:dyDescent="0.25">
      <c r="A164" s="90">
        <v>499</v>
      </c>
      <c r="B164" s="151" t="s">
        <v>163</v>
      </c>
      <c r="C164" s="394">
        <v>19792</v>
      </c>
      <c r="D164" s="134">
        <v>406.08333333333331</v>
      </c>
      <c r="E164" s="41">
        <v>9734</v>
      </c>
      <c r="F164" s="331">
        <f t="shared" si="5"/>
        <v>4.1718033011437568E-2</v>
      </c>
      <c r="G164" s="376">
        <f>Muut[[#This Row],[Keskim. työttömyysaste 2025, %]]/$F$12</f>
        <v>0.35002290817320286</v>
      </c>
      <c r="H164" s="166">
        <v>3</v>
      </c>
      <c r="I164" s="382">
        <v>13441</v>
      </c>
      <c r="J164" s="388">
        <v>715</v>
      </c>
      <c r="K164" s="269">
        <v>849.5</v>
      </c>
      <c r="L164" s="170">
        <f t="shared" si="6"/>
        <v>23.29841082989994</v>
      </c>
      <c r="M164" s="376">
        <v>0.79785232300444087</v>
      </c>
      <c r="N164" s="166">
        <v>3</v>
      </c>
      <c r="O164" s="396">
        <v>2062</v>
      </c>
      <c r="P164" s="269">
        <v>6479</v>
      </c>
      <c r="Q164" s="15">
        <v>453</v>
      </c>
      <c r="R164" s="158">
        <v>6.9918197252662448E-2</v>
      </c>
      <c r="S164" s="400">
        <v>0.47032300566750412</v>
      </c>
      <c r="T164" s="483">
        <v>563.08333333333326</v>
      </c>
      <c r="U164" s="197">
        <v>548600.87263228558</v>
      </c>
      <c r="V164" s="159">
        <v>465632.52960000001</v>
      </c>
      <c r="W164" s="159">
        <v>4201168.6916999994</v>
      </c>
      <c r="X164" s="159">
        <v>1534790.4</v>
      </c>
      <c r="Y164" s="159">
        <v>749603.1931076278</v>
      </c>
      <c r="Z164" s="159">
        <v>0</v>
      </c>
      <c r="AA164" s="155">
        <v>697780.79999999993</v>
      </c>
      <c r="AB164" s="159">
        <v>302530.57016556535</v>
      </c>
      <c r="AC164" s="159">
        <v>460945.64749999996</v>
      </c>
      <c r="AD164" s="174">
        <f>SUM(Muut[[#This Row],[Työttömyysaste]:[Työttömät ja palveluissa olevat ]])</f>
        <v>8961052.7047054768</v>
      </c>
      <c r="AF164" s="62"/>
    </row>
    <row r="165" spans="1:32" s="45" customFormat="1" x14ac:dyDescent="0.25">
      <c r="A165" s="90">
        <v>500</v>
      </c>
      <c r="B165" s="151" t="s">
        <v>164</v>
      </c>
      <c r="C165" s="394">
        <v>10646</v>
      </c>
      <c r="D165" s="134">
        <v>480.16666666666669</v>
      </c>
      <c r="E165" s="41">
        <v>5100</v>
      </c>
      <c r="F165" s="331">
        <f t="shared" si="5"/>
        <v>9.4150326797385622E-2</v>
      </c>
      <c r="G165" s="376">
        <f>Muut[[#This Row],[Keskim. työttömyysaste 2025, %]]/$F$12</f>
        <v>0.78994067582341065</v>
      </c>
      <c r="H165" s="166">
        <v>0</v>
      </c>
      <c r="I165" s="382">
        <v>17</v>
      </c>
      <c r="J165" s="388">
        <v>247</v>
      </c>
      <c r="K165" s="269">
        <v>144.07</v>
      </c>
      <c r="L165" s="170">
        <f t="shared" si="6"/>
        <v>73.894634552648029</v>
      </c>
      <c r="M165" s="376">
        <v>0.25155671065270002</v>
      </c>
      <c r="N165" s="166">
        <v>0</v>
      </c>
      <c r="O165" s="396">
        <v>0</v>
      </c>
      <c r="P165" s="269">
        <v>3661</v>
      </c>
      <c r="Q165" s="15">
        <v>199</v>
      </c>
      <c r="R165" s="158">
        <v>5.4356733133023763E-2</v>
      </c>
      <c r="S165" s="400">
        <v>0.36564475501285371</v>
      </c>
      <c r="T165" s="483">
        <v>614.25</v>
      </c>
      <c r="U165" s="197">
        <v>665964.81095308135</v>
      </c>
      <c r="V165" s="159">
        <v>0</v>
      </c>
      <c r="W165" s="159">
        <v>0</v>
      </c>
      <c r="X165" s="159">
        <v>530200.31999999995</v>
      </c>
      <c r="Y165" s="159">
        <v>127128.11304416234</v>
      </c>
      <c r="Z165" s="159">
        <v>0</v>
      </c>
      <c r="AA165" s="155">
        <v>0</v>
      </c>
      <c r="AB165" s="159">
        <v>126511.25701067231</v>
      </c>
      <c r="AC165" s="159">
        <v>502831.1925</v>
      </c>
      <c r="AD165" s="174">
        <f>SUM(Muut[[#This Row],[Työttömyysaste]:[Työttömät ja palveluissa olevat ]])</f>
        <v>1952635.6935079158</v>
      </c>
      <c r="AF165" s="62"/>
    </row>
    <row r="166" spans="1:32" s="45" customFormat="1" x14ac:dyDescent="0.25">
      <c r="A166" s="90">
        <v>503</v>
      </c>
      <c r="B166" s="151" t="s">
        <v>165</v>
      </c>
      <c r="C166" s="394">
        <v>7424</v>
      </c>
      <c r="D166" s="134">
        <v>308.33333333333331</v>
      </c>
      <c r="E166" s="41">
        <v>3473</v>
      </c>
      <c r="F166" s="331">
        <f t="shared" si="5"/>
        <v>8.8780113254630963E-2</v>
      </c>
      <c r="G166" s="376">
        <f>Muut[[#This Row],[Keskim. työttömyysaste 2025, %]]/$F$12</f>
        <v>0.74488347570971492</v>
      </c>
      <c r="H166" s="166">
        <v>0</v>
      </c>
      <c r="I166" s="382">
        <v>66</v>
      </c>
      <c r="J166" s="388">
        <v>326</v>
      </c>
      <c r="K166" s="269">
        <v>520.12</v>
      </c>
      <c r="L166" s="170">
        <f t="shared" si="6"/>
        <v>14.273629162500962</v>
      </c>
      <c r="M166" s="376">
        <v>1.3023100846547748</v>
      </c>
      <c r="N166" s="166">
        <v>0</v>
      </c>
      <c r="O166" s="396">
        <v>0</v>
      </c>
      <c r="P166" s="269">
        <v>2161</v>
      </c>
      <c r="Q166" s="15">
        <v>300</v>
      </c>
      <c r="R166" s="158">
        <v>0.13882461823229986</v>
      </c>
      <c r="S166" s="400">
        <v>0.93384003411462047</v>
      </c>
      <c r="T166" s="483">
        <v>394.41666666666663</v>
      </c>
      <c r="U166" s="197">
        <v>437921.88180534198</v>
      </c>
      <c r="V166" s="159">
        <v>0</v>
      </c>
      <c r="W166" s="159">
        <v>0</v>
      </c>
      <c r="X166" s="159">
        <v>699778.55999999994</v>
      </c>
      <c r="Y166" s="159">
        <v>458956.57775060547</v>
      </c>
      <c r="Z166" s="159">
        <v>0</v>
      </c>
      <c r="AA166" s="155">
        <v>0</v>
      </c>
      <c r="AB166" s="159">
        <v>225316.92343117562</v>
      </c>
      <c r="AC166" s="159">
        <v>322873.42749999999</v>
      </c>
      <c r="AD166" s="174">
        <f>SUM(Muut[[#This Row],[Työttömyysaste]:[Työttömät ja palveluissa olevat ]])</f>
        <v>2144847.3704871228</v>
      </c>
      <c r="AF166" s="62"/>
    </row>
    <row r="167" spans="1:32" s="45" customFormat="1" x14ac:dyDescent="0.25">
      <c r="A167" s="90">
        <v>504</v>
      </c>
      <c r="B167" s="151" t="s">
        <v>166</v>
      </c>
      <c r="C167" s="394">
        <v>1692</v>
      </c>
      <c r="D167" s="134">
        <v>105.66666666666667</v>
      </c>
      <c r="E167" s="41">
        <v>793</v>
      </c>
      <c r="F167" s="331">
        <f t="shared" si="5"/>
        <v>0.1332492643968054</v>
      </c>
      <c r="G167" s="376">
        <f>Muut[[#This Row],[Keskim. työttömyysaste 2025, %]]/$F$12</f>
        <v>1.1179888328704943</v>
      </c>
      <c r="H167" s="166">
        <v>1</v>
      </c>
      <c r="I167" s="382">
        <v>155</v>
      </c>
      <c r="J167" s="388">
        <v>70</v>
      </c>
      <c r="K167" s="269">
        <v>200.47</v>
      </c>
      <c r="L167" s="170">
        <f t="shared" si="6"/>
        <v>8.4401656108145851</v>
      </c>
      <c r="M167" s="376">
        <v>2.2024083483775909</v>
      </c>
      <c r="N167" s="166">
        <v>0</v>
      </c>
      <c r="O167" s="396">
        <v>0</v>
      </c>
      <c r="P167" s="269">
        <v>494</v>
      </c>
      <c r="Q167" s="15">
        <v>74</v>
      </c>
      <c r="R167" s="158">
        <v>0.14979757085020243</v>
      </c>
      <c r="S167" s="400">
        <v>1.007652464341467</v>
      </c>
      <c r="T167" s="483">
        <v>118.33333333333334</v>
      </c>
      <c r="U167" s="197">
        <v>149798.74236212447</v>
      </c>
      <c r="V167" s="159">
        <v>39806.499599999996</v>
      </c>
      <c r="W167" s="159">
        <v>48447.373499999994</v>
      </c>
      <c r="X167" s="159">
        <v>150259.19999999998</v>
      </c>
      <c r="Y167" s="159">
        <v>176895.76471134333</v>
      </c>
      <c r="Z167" s="159">
        <v>0</v>
      </c>
      <c r="AA167" s="155">
        <v>0</v>
      </c>
      <c r="AB167" s="159">
        <v>55410.809014137274</v>
      </c>
      <c r="AC167" s="159">
        <v>96868.85</v>
      </c>
      <c r="AD167" s="174">
        <f>SUM(Muut[[#This Row],[Työttömyysaste]:[Työttömät ja palveluissa olevat ]])</f>
        <v>717487.23918760498</v>
      </c>
      <c r="AF167" s="62"/>
    </row>
    <row r="168" spans="1:32" s="45" customFormat="1" x14ac:dyDescent="0.25">
      <c r="A168" s="90">
        <v>505</v>
      </c>
      <c r="B168" s="151" t="s">
        <v>167</v>
      </c>
      <c r="C168" s="394">
        <v>20861</v>
      </c>
      <c r="D168" s="134">
        <v>944.33333333333337</v>
      </c>
      <c r="E168" s="41">
        <v>10443</v>
      </c>
      <c r="F168" s="331">
        <f t="shared" si="5"/>
        <v>9.0427399533978103E-2</v>
      </c>
      <c r="G168" s="376">
        <f>Muut[[#This Row],[Keskim. työttömyysaste 2025, %]]/$F$12</f>
        <v>0.75870454761722372</v>
      </c>
      <c r="H168" s="166">
        <v>0</v>
      </c>
      <c r="I168" s="382">
        <v>152</v>
      </c>
      <c r="J168" s="388">
        <v>1269</v>
      </c>
      <c r="K168" s="269">
        <v>581.47</v>
      </c>
      <c r="L168" s="170">
        <f t="shared" si="6"/>
        <v>35.876313481348994</v>
      </c>
      <c r="M168" s="376">
        <v>0.51813270091452368</v>
      </c>
      <c r="N168" s="166">
        <v>0</v>
      </c>
      <c r="O168" s="396">
        <v>0</v>
      </c>
      <c r="P168" s="269">
        <v>6789</v>
      </c>
      <c r="Q168" s="15">
        <v>976</v>
      </c>
      <c r="R168" s="158">
        <v>0.14376196788923259</v>
      </c>
      <c r="S168" s="400">
        <v>0.9670524054560683</v>
      </c>
      <c r="T168" s="483">
        <v>1172.25</v>
      </c>
      <c r="U168" s="197">
        <v>1253366.7036174794</v>
      </c>
      <c r="V168" s="159">
        <v>0</v>
      </c>
      <c r="W168" s="159">
        <v>0</v>
      </c>
      <c r="X168" s="159">
        <v>2723984.64</v>
      </c>
      <c r="Y168" s="159">
        <v>513092.13501623593</v>
      </c>
      <c r="Z168" s="159">
        <v>0</v>
      </c>
      <c r="AA168" s="155">
        <v>0</v>
      </c>
      <c r="AB168" s="159">
        <v>655644.60748211888</v>
      </c>
      <c r="AC168" s="159">
        <v>959615.57250000001</v>
      </c>
      <c r="AD168" s="174">
        <f>SUM(Muut[[#This Row],[Työttömyysaste]:[Työttömät ja palveluissa olevat ]])</f>
        <v>6105703.6586158331</v>
      </c>
      <c r="AF168" s="62"/>
    </row>
    <row r="169" spans="1:32" s="45" customFormat="1" x14ac:dyDescent="0.25">
      <c r="A169" s="90">
        <v>507</v>
      </c>
      <c r="B169" s="151" t="s">
        <v>168</v>
      </c>
      <c r="C169" s="394">
        <v>7034</v>
      </c>
      <c r="D169" s="134">
        <v>288.33333333333331</v>
      </c>
      <c r="E169" s="41">
        <v>2797</v>
      </c>
      <c r="F169" s="331">
        <f t="shared" si="5"/>
        <v>0.10308664044809915</v>
      </c>
      <c r="G169" s="376">
        <f>Muut[[#This Row],[Keskim. työttömyysaste 2025, %]]/$F$12</f>
        <v>0.86491819193767905</v>
      </c>
      <c r="H169" s="166">
        <v>0</v>
      </c>
      <c r="I169" s="382">
        <v>22</v>
      </c>
      <c r="J169" s="388">
        <v>396</v>
      </c>
      <c r="K169" s="269">
        <v>1356.07</v>
      </c>
      <c r="L169" s="170">
        <f t="shared" si="6"/>
        <v>5.1870478662605919</v>
      </c>
      <c r="M169" s="376">
        <v>3.5836745066222635</v>
      </c>
      <c r="N169" s="166">
        <v>0</v>
      </c>
      <c r="O169" s="396">
        <v>0</v>
      </c>
      <c r="P169" s="269">
        <v>1665</v>
      </c>
      <c r="Q169" s="15">
        <v>334</v>
      </c>
      <c r="R169" s="158">
        <v>0.20060060060060059</v>
      </c>
      <c r="S169" s="400">
        <v>1.3493923058719639</v>
      </c>
      <c r="T169" s="483">
        <v>398.16666666666663</v>
      </c>
      <c r="U169" s="197">
        <v>481778.85897187813</v>
      </c>
      <c r="V169" s="159">
        <v>0</v>
      </c>
      <c r="W169" s="159">
        <v>0</v>
      </c>
      <c r="X169" s="159">
        <v>850037.76000000001</v>
      </c>
      <c r="Y169" s="159">
        <v>1196603.18078571</v>
      </c>
      <c r="Z169" s="159">
        <v>0</v>
      </c>
      <c r="AA169" s="155">
        <v>0</v>
      </c>
      <c r="AB169" s="159">
        <v>308477.82808386034</v>
      </c>
      <c r="AC169" s="159">
        <v>325943.21499999997</v>
      </c>
      <c r="AD169" s="174">
        <f>SUM(Muut[[#This Row],[Työttömyysaste]:[Työttömät ja palveluissa olevat ]])</f>
        <v>3162840.8428414483</v>
      </c>
      <c r="AF169" s="62"/>
    </row>
    <row r="170" spans="1:32" s="45" customFormat="1" x14ac:dyDescent="0.25">
      <c r="A170" s="90">
        <v>508</v>
      </c>
      <c r="B170" s="151" t="s">
        <v>169</v>
      </c>
      <c r="C170" s="394">
        <v>9109</v>
      </c>
      <c r="D170" s="134">
        <v>463.16666666666669</v>
      </c>
      <c r="E170" s="41">
        <v>3668</v>
      </c>
      <c r="F170" s="331">
        <f t="shared" si="5"/>
        <v>0.12627226463104327</v>
      </c>
      <c r="G170" s="376">
        <f>Muut[[#This Row],[Keskim. työttömyysaste 2025, %]]/$F$12</f>
        <v>1.059450364681779</v>
      </c>
      <c r="H170" s="166">
        <v>0</v>
      </c>
      <c r="I170" s="382">
        <v>16</v>
      </c>
      <c r="J170" s="388">
        <v>478</v>
      </c>
      <c r="K170" s="269">
        <v>534.78</v>
      </c>
      <c r="L170" s="170">
        <f t="shared" si="6"/>
        <v>17.033172519540745</v>
      </c>
      <c r="M170" s="376">
        <v>1.0913228983985355</v>
      </c>
      <c r="N170" s="166">
        <v>0</v>
      </c>
      <c r="O170" s="396">
        <v>0</v>
      </c>
      <c r="P170" s="269">
        <v>2279</v>
      </c>
      <c r="Q170" s="15">
        <v>369</v>
      </c>
      <c r="R170" s="158">
        <v>0.1619131197893813</v>
      </c>
      <c r="S170" s="400">
        <v>1.0891508669932797</v>
      </c>
      <c r="T170" s="483">
        <v>611.16666666666674</v>
      </c>
      <c r="U170" s="197">
        <v>764225.73771967809</v>
      </c>
      <c r="V170" s="159">
        <v>0</v>
      </c>
      <c r="W170" s="159">
        <v>0</v>
      </c>
      <c r="X170" s="159">
        <v>1026055.6799999999</v>
      </c>
      <c r="Y170" s="159">
        <v>471892.63756338693</v>
      </c>
      <c r="Z170" s="159">
        <v>0</v>
      </c>
      <c r="AA170" s="155">
        <v>0</v>
      </c>
      <c r="AB170" s="159">
        <v>322434.94554185797</v>
      </c>
      <c r="AC170" s="159">
        <v>500307.14500000008</v>
      </c>
      <c r="AD170" s="174">
        <f>SUM(Muut[[#This Row],[Työttömyysaste]:[Työttömät ja palveluissa olevat ]])</f>
        <v>3084916.1458249227</v>
      </c>
      <c r="AF170" s="62"/>
    </row>
    <row r="171" spans="1:32" s="45" customFormat="1" x14ac:dyDescent="0.25">
      <c r="A171" s="90">
        <v>529</v>
      </c>
      <c r="B171" s="151" t="s">
        <v>170</v>
      </c>
      <c r="C171" s="394">
        <v>20390</v>
      </c>
      <c r="D171" s="134">
        <v>798.16666666666663</v>
      </c>
      <c r="E171" s="41">
        <v>9394</v>
      </c>
      <c r="F171" s="331">
        <f t="shared" si="5"/>
        <v>8.4965580867220211E-2</v>
      </c>
      <c r="G171" s="376">
        <f>Muut[[#This Row],[Keskim. työttömyysaste 2025, %]]/$F$12</f>
        <v>0.71287876160451435</v>
      </c>
      <c r="H171" s="166">
        <v>0</v>
      </c>
      <c r="I171" s="382">
        <v>274</v>
      </c>
      <c r="J171" s="388">
        <v>938</v>
      </c>
      <c r="K171" s="269">
        <v>312.89999999999998</v>
      </c>
      <c r="L171" s="170">
        <f t="shared" si="6"/>
        <v>65.164589325663158</v>
      </c>
      <c r="M171" s="376">
        <v>0.28525755161364735</v>
      </c>
      <c r="N171" s="166">
        <v>3</v>
      </c>
      <c r="O171" s="396">
        <v>4261</v>
      </c>
      <c r="P171" s="269">
        <v>6140</v>
      </c>
      <c r="Q171" s="15">
        <v>655</v>
      </c>
      <c r="R171" s="158">
        <v>0.10667752442996743</v>
      </c>
      <c r="S171" s="400">
        <v>0.71759421579137361</v>
      </c>
      <c r="T171" s="483">
        <v>1050.5833333333333</v>
      </c>
      <c r="U171" s="197">
        <v>1151074.0015904997</v>
      </c>
      <c r="V171" s="159">
        <v>0</v>
      </c>
      <c r="W171" s="159">
        <v>0</v>
      </c>
      <c r="X171" s="159">
        <v>2013473.28</v>
      </c>
      <c r="Y171" s="159">
        <v>276104.57813228574</v>
      </c>
      <c r="Z171" s="159">
        <v>0</v>
      </c>
      <c r="AA171" s="155">
        <v>1441922.4</v>
      </c>
      <c r="AB171" s="159">
        <v>475531.74694954848</v>
      </c>
      <c r="AC171" s="159">
        <v>860018.02249999996</v>
      </c>
      <c r="AD171" s="174">
        <f>SUM(Muut[[#This Row],[Työttömyysaste]:[Työttömät ja palveluissa olevat ]])</f>
        <v>6218124.0291723348</v>
      </c>
      <c r="AF171" s="62"/>
    </row>
    <row r="172" spans="1:32" s="45" customFormat="1" x14ac:dyDescent="0.25">
      <c r="A172" s="90">
        <v>531</v>
      </c>
      <c r="B172" s="151" t="s">
        <v>171</v>
      </c>
      <c r="C172" s="394">
        <v>4890</v>
      </c>
      <c r="D172" s="134">
        <v>216.66666666666666</v>
      </c>
      <c r="E172" s="41">
        <v>2154</v>
      </c>
      <c r="F172" s="331">
        <f t="shared" si="5"/>
        <v>0.10058805323429279</v>
      </c>
      <c r="G172" s="376">
        <f>Muut[[#This Row],[Keskim. työttömyysaste 2025, %]]/$F$12</f>
        <v>0.84395452946919425</v>
      </c>
      <c r="H172" s="166">
        <v>0</v>
      </c>
      <c r="I172" s="382">
        <v>28</v>
      </c>
      <c r="J172" s="388">
        <v>115</v>
      </c>
      <c r="K172" s="269">
        <v>182.93</v>
      </c>
      <c r="L172" s="170">
        <f t="shared" si="6"/>
        <v>26.731536653364675</v>
      </c>
      <c r="M172" s="376">
        <v>0.6953843111973792</v>
      </c>
      <c r="N172" s="166">
        <v>0</v>
      </c>
      <c r="O172" s="396">
        <v>0</v>
      </c>
      <c r="P172" s="269">
        <v>1388</v>
      </c>
      <c r="Q172" s="15">
        <v>150</v>
      </c>
      <c r="R172" s="158">
        <v>0.10806916426512968</v>
      </c>
      <c r="S172" s="400">
        <v>0.72695544442424165</v>
      </c>
      <c r="T172" s="483">
        <v>304.08333333333331</v>
      </c>
      <c r="U172" s="197">
        <v>326812.19243257423</v>
      </c>
      <c r="V172" s="159">
        <v>0</v>
      </c>
      <c r="W172" s="159">
        <v>0</v>
      </c>
      <c r="X172" s="159">
        <v>246854.39999999999</v>
      </c>
      <c r="Y172" s="159">
        <v>161418.37800491857</v>
      </c>
      <c r="Z172" s="159">
        <v>0</v>
      </c>
      <c r="AA172" s="155">
        <v>0</v>
      </c>
      <c r="AB172" s="159">
        <v>115531.39400512259</v>
      </c>
      <c r="AC172" s="159">
        <v>248925.6575</v>
      </c>
      <c r="AD172" s="174">
        <f>SUM(Muut[[#This Row],[Työttömyysaste]:[Työttömät ja palveluissa olevat ]])</f>
        <v>1099542.0219426155</v>
      </c>
      <c r="AF172" s="62"/>
    </row>
    <row r="173" spans="1:32" s="45" customFormat="1" x14ac:dyDescent="0.25">
      <c r="A173" s="90">
        <v>535</v>
      </c>
      <c r="B173" s="151" t="s">
        <v>172</v>
      </c>
      <c r="C173" s="394">
        <v>10300</v>
      </c>
      <c r="D173" s="134">
        <v>404.25</v>
      </c>
      <c r="E173" s="41">
        <v>4415</v>
      </c>
      <c r="F173" s="331">
        <f t="shared" si="5"/>
        <v>9.156285390713477E-2</v>
      </c>
      <c r="G173" s="376">
        <f>Muut[[#This Row],[Keskim. työttömyysaste 2025, %]]/$F$12</f>
        <v>0.76823124418226341</v>
      </c>
      <c r="H173" s="166">
        <v>0</v>
      </c>
      <c r="I173" s="382">
        <v>0</v>
      </c>
      <c r="J173" s="388">
        <v>197</v>
      </c>
      <c r="K173" s="269">
        <v>527.35</v>
      </c>
      <c r="L173" s="170">
        <f t="shared" si="6"/>
        <v>19.531620365980846</v>
      </c>
      <c r="M173" s="376">
        <v>0.951722942317899</v>
      </c>
      <c r="N173" s="166">
        <v>0</v>
      </c>
      <c r="O173" s="396">
        <v>0</v>
      </c>
      <c r="P173" s="269">
        <v>2857</v>
      </c>
      <c r="Q173" s="15">
        <v>305</v>
      </c>
      <c r="R173" s="158">
        <v>0.10675533776688835</v>
      </c>
      <c r="S173" s="400">
        <v>0.71811764751501217</v>
      </c>
      <c r="T173" s="483">
        <v>477.25</v>
      </c>
      <c r="U173" s="197">
        <v>626613.19193597243</v>
      </c>
      <c r="V173" s="159">
        <v>0</v>
      </c>
      <c r="W173" s="159">
        <v>0</v>
      </c>
      <c r="X173" s="159">
        <v>422872.32000000001</v>
      </c>
      <c r="Y173" s="159">
        <v>465336.36713985587</v>
      </c>
      <c r="Z173" s="159">
        <v>0</v>
      </c>
      <c r="AA173" s="155">
        <v>0</v>
      </c>
      <c r="AB173" s="159">
        <v>240389.88250565031</v>
      </c>
      <c r="AC173" s="159">
        <v>390681.6225</v>
      </c>
      <c r="AD173" s="174">
        <f>SUM(Muut[[#This Row],[Työttömyysaste]:[Työttömät ja palveluissa olevat ]])</f>
        <v>2145893.3840814787</v>
      </c>
      <c r="AF173" s="62"/>
    </row>
    <row r="174" spans="1:32" s="45" customFormat="1" x14ac:dyDescent="0.25">
      <c r="A174" s="90">
        <v>536</v>
      </c>
      <c r="B174" s="151" t="s">
        <v>173</v>
      </c>
      <c r="C174" s="394">
        <v>36571</v>
      </c>
      <c r="D174" s="134">
        <v>1893.4166666666667</v>
      </c>
      <c r="E174" s="41">
        <v>17750</v>
      </c>
      <c r="F174" s="331">
        <f t="shared" si="5"/>
        <v>0.10667136150234742</v>
      </c>
      <c r="G174" s="376">
        <f>Muut[[#This Row],[Keskim. työttömyysaste 2025, %]]/$F$12</f>
        <v>0.89499474152125325</v>
      </c>
      <c r="H174" s="166">
        <v>0</v>
      </c>
      <c r="I174" s="382">
        <v>117</v>
      </c>
      <c r="J174" s="388">
        <v>1543</v>
      </c>
      <c r="K174" s="269">
        <v>288.33999999999997</v>
      </c>
      <c r="L174" s="170">
        <f t="shared" si="6"/>
        <v>126.83290559755845</v>
      </c>
      <c r="M174" s="376">
        <v>0.14656047746733419</v>
      </c>
      <c r="N174" s="166">
        <v>0</v>
      </c>
      <c r="O174" s="396">
        <v>0</v>
      </c>
      <c r="P174" s="269">
        <v>12516</v>
      </c>
      <c r="Q174" s="15">
        <v>1115</v>
      </c>
      <c r="R174" s="158">
        <v>8.9085969958453179E-2</v>
      </c>
      <c r="S174" s="400">
        <v>0.5992600324383961</v>
      </c>
      <c r="T174" s="483">
        <v>2432.3333333333335</v>
      </c>
      <c r="U174" s="197">
        <v>2591956.2246932392</v>
      </c>
      <c r="V174" s="159">
        <v>0</v>
      </c>
      <c r="W174" s="159">
        <v>0</v>
      </c>
      <c r="X174" s="159">
        <v>3312142.08</v>
      </c>
      <c r="Y174" s="159">
        <v>254432.70712260547</v>
      </c>
      <c r="Z174" s="159">
        <v>0</v>
      </c>
      <c r="AA174" s="155">
        <v>0</v>
      </c>
      <c r="AB174" s="159">
        <v>712255.00600489893</v>
      </c>
      <c r="AC174" s="159">
        <v>1991132.3900000001</v>
      </c>
      <c r="AD174" s="174">
        <f>SUM(Muut[[#This Row],[Työttömyysaste]:[Työttömät ja palveluissa olevat ]])</f>
        <v>8861918.4078207426</v>
      </c>
      <c r="AF174" s="62"/>
    </row>
    <row r="175" spans="1:32" s="45" customFormat="1" x14ac:dyDescent="0.25">
      <c r="A175" s="90">
        <v>538</v>
      </c>
      <c r="B175" s="151" t="s">
        <v>174</v>
      </c>
      <c r="C175" s="394">
        <v>4667</v>
      </c>
      <c r="D175" s="134">
        <v>153.41666666666666</v>
      </c>
      <c r="E175" s="41">
        <v>2301</v>
      </c>
      <c r="F175" s="331">
        <f t="shared" si="5"/>
        <v>6.6673909894248873E-2</v>
      </c>
      <c r="G175" s="376">
        <f>Muut[[#This Row],[Keskim. työttömyysaste 2025, %]]/$F$12</f>
        <v>0.55940786647502794</v>
      </c>
      <c r="H175" s="166">
        <v>0</v>
      </c>
      <c r="I175" s="382">
        <v>43</v>
      </c>
      <c r="J175" s="388">
        <v>170</v>
      </c>
      <c r="K175" s="269">
        <v>198.97</v>
      </c>
      <c r="L175" s="170">
        <f t="shared" si="6"/>
        <v>23.455797356385386</v>
      </c>
      <c r="M175" s="376">
        <v>0.79249879765383802</v>
      </c>
      <c r="N175" s="166">
        <v>0</v>
      </c>
      <c r="O175" s="396">
        <v>0</v>
      </c>
      <c r="P175" s="269">
        <v>1584</v>
      </c>
      <c r="Q175" s="15">
        <v>176</v>
      </c>
      <c r="R175" s="158">
        <v>0.1111111111111111</v>
      </c>
      <c r="S175" s="400">
        <v>0.747417893970998</v>
      </c>
      <c r="T175" s="483">
        <v>185.91666666666666</v>
      </c>
      <c r="U175" s="197">
        <v>206745.80825171687</v>
      </c>
      <c r="V175" s="159">
        <v>0</v>
      </c>
      <c r="W175" s="159">
        <v>0</v>
      </c>
      <c r="X175" s="159">
        <v>364915.20000000001</v>
      </c>
      <c r="Y175" s="159">
        <v>175572.15695423743</v>
      </c>
      <c r="Z175" s="159">
        <v>0</v>
      </c>
      <c r="AA175" s="155">
        <v>0</v>
      </c>
      <c r="AB175" s="159">
        <v>113366.47761278604</v>
      </c>
      <c r="AC175" s="159">
        <v>152193.24249999999</v>
      </c>
      <c r="AD175" s="174">
        <f>SUM(Muut[[#This Row],[Työttömyysaste]:[Työttömät ja palveluissa olevat ]])</f>
        <v>1012792.8853187403</v>
      </c>
      <c r="AF175" s="62"/>
    </row>
    <row r="176" spans="1:32" s="45" customFormat="1" x14ac:dyDescent="0.25">
      <c r="A176" s="90">
        <v>541</v>
      </c>
      <c r="B176" s="151" t="s">
        <v>175</v>
      </c>
      <c r="C176" s="394">
        <v>8760</v>
      </c>
      <c r="D176" s="134">
        <v>530.5</v>
      </c>
      <c r="E176" s="41">
        <v>3683</v>
      </c>
      <c r="F176" s="331">
        <f t="shared" si="5"/>
        <v>0.14404018463209339</v>
      </c>
      <c r="G176" s="376">
        <f>Muut[[#This Row],[Keskim. työttömyysaste 2025, %]]/$F$12</f>
        <v>1.2085268810470475</v>
      </c>
      <c r="H176" s="166">
        <v>0</v>
      </c>
      <c r="I176" s="382">
        <v>0</v>
      </c>
      <c r="J176" s="389">
        <v>359</v>
      </c>
      <c r="K176" s="269">
        <v>2401.59</v>
      </c>
      <c r="L176" s="170">
        <f t="shared" si="6"/>
        <v>3.6475834759471848</v>
      </c>
      <c r="M176" s="376">
        <v>5.0961660851697106</v>
      </c>
      <c r="N176" s="166">
        <v>0</v>
      </c>
      <c r="O176" s="396">
        <v>0</v>
      </c>
      <c r="P176" s="269">
        <v>2147</v>
      </c>
      <c r="Q176" s="15">
        <v>301</v>
      </c>
      <c r="R176" s="158">
        <v>0.14019562179785747</v>
      </c>
      <c r="S176" s="400">
        <v>0.94306244749298263</v>
      </c>
      <c r="T176" s="483">
        <v>651.33333333333337</v>
      </c>
      <c r="U176" s="197">
        <v>838360.41490061348</v>
      </c>
      <c r="V176" s="159">
        <v>0</v>
      </c>
      <c r="W176" s="159">
        <v>0</v>
      </c>
      <c r="X176" s="159">
        <v>770615.04</v>
      </c>
      <c r="Y176" s="159">
        <v>2119175.4355919338</v>
      </c>
      <c r="Z176" s="159">
        <v>0</v>
      </c>
      <c r="AA176" s="155">
        <v>0</v>
      </c>
      <c r="AB176" s="159">
        <v>268489.87880125217</v>
      </c>
      <c r="AC176" s="159">
        <v>533187.9800000001</v>
      </c>
      <c r="AD176" s="174">
        <f>SUM(Muut[[#This Row],[Työttömyysaste]:[Työttömät ja palveluissa olevat ]])</f>
        <v>4529828.7492937995</v>
      </c>
      <c r="AF176" s="62"/>
    </row>
    <row r="177" spans="1:32" s="45" customFormat="1" x14ac:dyDescent="0.25">
      <c r="A177" s="90">
        <v>543</v>
      </c>
      <c r="B177" s="151" t="s">
        <v>176</v>
      </c>
      <c r="C177" s="394">
        <v>45333</v>
      </c>
      <c r="D177" s="134">
        <v>2099.3333333333335</v>
      </c>
      <c r="E177" s="41">
        <v>23257</v>
      </c>
      <c r="F177" s="331">
        <f t="shared" si="5"/>
        <v>9.026672973011711E-2</v>
      </c>
      <c r="G177" s="376">
        <f>Muut[[#This Row],[Keskim. työttömyysaste 2025, %]]/$F$12</f>
        <v>0.75735649479825151</v>
      </c>
      <c r="H177" s="166">
        <v>0</v>
      </c>
      <c r="I177" s="382">
        <v>575</v>
      </c>
      <c r="J177" s="388">
        <v>3796</v>
      </c>
      <c r="K177" s="269">
        <v>361.92</v>
      </c>
      <c r="L177" s="170">
        <f t="shared" si="6"/>
        <v>125.25696286472149</v>
      </c>
      <c r="M177" s="376">
        <v>0.14840445415416487</v>
      </c>
      <c r="N177" s="166">
        <v>0</v>
      </c>
      <c r="O177" s="396">
        <v>0</v>
      </c>
      <c r="P177" s="269">
        <v>15332</v>
      </c>
      <c r="Q177" s="15">
        <v>2295</v>
      </c>
      <c r="R177" s="158">
        <v>0.14968692929819985</v>
      </c>
      <c r="S177" s="400">
        <v>1.006908205059416</v>
      </c>
      <c r="T177" s="483">
        <v>2512.25</v>
      </c>
      <c r="U177" s="197">
        <v>2718849.4322923925</v>
      </c>
      <c r="V177" s="159">
        <v>0</v>
      </c>
      <c r="W177" s="159">
        <v>0</v>
      </c>
      <c r="X177" s="159">
        <v>8148341.7599999998</v>
      </c>
      <c r="Y177" s="159">
        <v>319360.07963450579</v>
      </c>
      <c r="Z177" s="159">
        <v>0</v>
      </c>
      <c r="AA177" s="155">
        <v>0</v>
      </c>
      <c r="AB177" s="159">
        <v>1483500.5139486515</v>
      </c>
      <c r="AC177" s="159">
        <v>2056552.9725000001</v>
      </c>
      <c r="AD177" s="174">
        <f>SUM(Muut[[#This Row],[Työttömyysaste]:[Työttömät ja palveluissa olevat ]])</f>
        <v>14726604.75837555</v>
      </c>
      <c r="AF177" s="62"/>
    </row>
    <row r="178" spans="1:32" s="45" customFormat="1" x14ac:dyDescent="0.25">
      <c r="A178" s="90">
        <v>545</v>
      </c>
      <c r="B178" s="151" t="s">
        <v>177</v>
      </c>
      <c r="C178" s="394">
        <v>9538</v>
      </c>
      <c r="D178" s="134">
        <v>182.91666666666666</v>
      </c>
      <c r="E178" s="41">
        <v>4491</v>
      </c>
      <c r="F178" s="331">
        <f t="shared" si="5"/>
        <v>4.0729607362873892E-2</v>
      </c>
      <c r="G178" s="376">
        <f>Muut[[#This Row],[Keskim. työttömyysaste 2025, %]]/$F$12</f>
        <v>0.34172981295636007</v>
      </c>
      <c r="H178" s="384">
        <v>3</v>
      </c>
      <c r="I178" s="382">
        <v>6927</v>
      </c>
      <c r="J178" s="388">
        <v>2149</v>
      </c>
      <c r="K178" s="269">
        <v>977.77</v>
      </c>
      <c r="L178" s="170">
        <f t="shared" si="6"/>
        <v>9.7548503226730219</v>
      </c>
      <c r="M178" s="376">
        <v>1.9055844618899105</v>
      </c>
      <c r="N178" s="166">
        <v>3</v>
      </c>
      <c r="O178" s="396">
        <v>98</v>
      </c>
      <c r="P178" s="269">
        <v>2929</v>
      </c>
      <c r="Q178" s="15">
        <v>761</v>
      </c>
      <c r="R178" s="158">
        <v>0.25981563673608737</v>
      </c>
      <c r="S178" s="400">
        <v>1.7477177042701828</v>
      </c>
      <c r="T178" s="483">
        <v>279</v>
      </c>
      <c r="U178" s="197">
        <v>258113.38712387899</v>
      </c>
      <c r="V178" s="159">
        <v>224393.84939999998</v>
      </c>
      <c r="W178" s="159">
        <v>2165128.7498999997</v>
      </c>
      <c r="X178" s="159">
        <v>4612957.4399999995</v>
      </c>
      <c r="Y178" s="159">
        <v>862789.30444360815</v>
      </c>
      <c r="Z178" s="159">
        <v>0</v>
      </c>
      <c r="AA178" s="155">
        <v>33163.199999999997</v>
      </c>
      <c r="AB178" s="159">
        <v>541766.27255819261</v>
      </c>
      <c r="AC178" s="159">
        <v>228392.19</v>
      </c>
      <c r="AD178" s="174">
        <f>SUM(Muut[[#This Row],[Työttömyysaste]:[Työttömät ja palveluissa olevat ]])</f>
        <v>8926704.3934256788</v>
      </c>
      <c r="AF178" s="62"/>
    </row>
    <row r="179" spans="1:32" s="45" customFormat="1" x14ac:dyDescent="0.25">
      <c r="A179" s="90">
        <v>560</v>
      </c>
      <c r="B179" s="151" t="s">
        <v>178</v>
      </c>
      <c r="C179" s="394">
        <v>15575</v>
      </c>
      <c r="D179" s="134">
        <v>883.58333333333337</v>
      </c>
      <c r="E179" s="41">
        <v>7276</v>
      </c>
      <c r="F179" s="331">
        <f t="shared" si="5"/>
        <v>0.12143806120579073</v>
      </c>
      <c r="G179" s="376">
        <f>Muut[[#This Row],[Keskim. työttömyysaste 2025, %]]/$F$12</f>
        <v>1.0188904000941907</v>
      </c>
      <c r="H179" s="166">
        <v>0</v>
      </c>
      <c r="I179" s="382">
        <v>97</v>
      </c>
      <c r="J179" s="388">
        <v>785</v>
      </c>
      <c r="K179" s="269">
        <v>785.38</v>
      </c>
      <c r="L179" s="170">
        <f t="shared" si="6"/>
        <v>19.831164531818992</v>
      </c>
      <c r="M179" s="376">
        <v>0.93734743479748961</v>
      </c>
      <c r="N179" s="166">
        <v>0</v>
      </c>
      <c r="O179" s="396">
        <v>0</v>
      </c>
      <c r="P179" s="269">
        <v>4725</v>
      </c>
      <c r="Q179" s="15">
        <v>726</v>
      </c>
      <c r="R179" s="158">
        <v>0.15365079365079365</v>
      </c>
      <c r="S179" s="400">
        <v>1.0335721733770373</v>
      </c>
      <c r="T179" s="483">
        <v>1088.4166666666667</v>
      </c>
      <c r="U179" s="197">
        <v>1256683.3719523733</v>
      </c>
      <c r="V179" s="159">
        <v>0</v>
      </c>
      <c r="W179" s="159">
        <v>0</v>
      </c>
      <c r="X179" s="159">
        <v>1685049.5999999999</v>
      </c>
      <c r="Y179" s="159">
        <v>693023.37351720862</v>
      </c>
      <c r="Z179" s="159">
        <v>0</v>
      </c>
      <c r="AA179" s="155">
        <v>0</v>
      </c>
      <c r="AB179" s="159">
        <v>523181.31451128906</v>
      </c>
      <c r="AC179" s="159">
        <v>890988.76750000007</v>
      </c>
      <c r="AD179" s="174">
        <f>SUM(Muut[[#This Row],[Työttömyysaste]:[Työttömät ja palveluissa olevat ]])</f>
        <v>5048926.4274808709</v>
      </c>
      <c r="AF179" s="62"/>
    </row>
    <row r="180" spans="1:32" s="45" customFormat="1" x14ac:dyDescent="0.25">
      <c r="A180" s="90">
        <v>561</v>
      </c>
      <c r="B180" s="151" t="s">
        <v>179</v>
      </c>
      <c r="C180" s="394">
        <v>1264</v>
      </c>
      <c r="D180" s="134">
        <v>52.25</v>
      </c>
      <c r="E180" s="41">
        <v>592</v>
      </c>
      <c r="F180" s="331">
        <f t="shared" si="5"/>
        <v>8.8260135135135129E-2</v>
      </c>
      <c r="G180" s="376">
        <f>Muut[[#This Row],[Keskim. työttömyysaste 2025, %]]/$F$12</f>
        <v>0.74052075195611744</v>
      </c>
      <c r="H180" s="166">
        <v>0</v>
      </c>
      <c r="I180" s="382">
        <v>0</v>
      </c>
      <c r="J180" s="388">
        <v>123</v>
      </c>
      <c r="K180" s="269">
        <v>117.78</v>
      </c>
      <c r="L180" s="170">
        <f t="shared" si="6"/>
        <v>10.731872983528612</v>
      </c>
      <c r="M180" s="376">
        <v>1.7321013052873067</v>
      </c>
      <c r="N180" s="166">
        <v>0</v>
      </c>
      <c r="O180" s="396">
        <v>0</v>
      </c>
      <c r="P180" s="269">
        <v>368</v>
      </c>
      <c r="Q180" s="15">
        <v>84</v>
      </c>
      <c r="R180" s="158">
        <v>0.22826086956521738</v>
      </c>
      <c r="S180" s="400">
        <v>1.5354563256578111</v>
      </c>
      <c r="T180" s="483">
        <v>72.75</v>
      </c>
      <c r="U180" s="197">
        <v>74123.283671119847</v>
      </c>
      <c r="V180" s="159">
        <v>0</v>
      </c>
      <c r="W180" s="159">
        <v>0</v>
      </c>
      <c r="X180" s="159">
        <v>264026.88</v>
      </c>
      <c r="Y180" s="159">
        <v>103929.6810879534</v>
      </c>
      <c r="Z180" s="159">
        <v>0</v>
      </c>
      <c r="AA180" s="155">
        <v>0</v>
      </c>
      <c r="AB180" s="159">
        <v>63076.545858022881</v>
      </c>
      <c r="AC180" s="159">
        <v>59553.877500000002</v>
      </c>
      <c r="AD180" s="174">
        <f>SUM(Muut[[#This Row],[Työttömyysaste]:[Työttömät ja palveluissa olevat ]])</f>
        <v>564710.26811709604</v>
      </c>
      <c r="AF180" s="62"/>
    </row>
    <row r="181" spans="1:32" s="45" customFormat="1" x14ac:dyDescent="0.25">
      <c r="A181" s="90">
        <v>562</v>
      </c>
      <c r="B181" s="151" t="s">
        <v>180</v>
      </c>
      <c r="C181" s="394">
        <v>8858</v>
      </c>
      <c r="D181" s="134">
        <v>402.25</v>
      </c>
      <c r="E181" s="41">
        <v>3837</v>
      </c>
      <c r="F181" s="331">
        <f t="shared" si="5"/>
        <v>0.1048345061245765</v>
      </c>
      <c r="G181" s="376">
        <f>Muut[[#This Row],[Keskim. työttömyysaste 2025, %]]/$F$12</f>
        <v>0.87958314574815688</v>
      </c>
      <c r="H181" s="166">
        <v>0</v>
      </c>
      <c r="I181" s="382">
        <v>13</v>
      </c>
      <c r="J181" s="388">
        <v>253</v>
      </c>
      <c r="K181" s="269">
        <v>799.74</v>
      </c>
      <c r="L181" s="170">
        <f t="shared" si="6"/>
        <v>11.076099732413034</v>
      </c>
      <c r="M181" s="376">
        <v>1.6782704789619809</v>
      </c>
      <c r="N181" s="166">
        <v>0</v>
      </c>
      <c r="O181" s="396">
        <v>0</v>
      </c>
      <c r="P181" s="269">
        <v>2463</v>
      </c>
      <c r="Q181" s="15">
        <v>248</v>
      </c>
      <c r="R181" s="158">
        <v>0.10069021518473406</v>
      </c>
      <c r="S181" s="400">
        <v>0.67731901719174492</v>
      </c>
      <c r="T181" s="483">
        <v>519.25</v>
      </c>
      <c r="U181" s="197">
        <v>616996.80892389384</v>
      </c>
      <c r="V181" s="159">
        <v>0</v>
      </c>
      <c r="W181" s="159">
        <v>0</v>
      </c>
      <c r="X181" s="159">
        <v>543079.67999999993</v>
      </c>
      <c r="Y181" s="159">
        <v>705694.71177856892</v>
      </c>
      <c r="Z181" s="159">
        <v>0</v>
      </c>
      <c r="AA181" s="155">
        <v>0</v>
      </c>
      <c r="AB181" s="159">
        <v>194989.98526424551</v>
      </c>
      <c r="AC181" s="159">
        <v>425063.24249999999</v>
      </c>
      <c r="AD181" s="174">
        <f>SUM(Muut[[#This Row],[Työttömyysaste]:[Työttömät ja palveluissa olevat ]])</f>
        <v>2485824.4284667084</v>
      </c>
      <c r="AF181" s="62"/>
    </row>
    <row r="182" spans="1:32" s="45" customFormat="1" x14ac:dyDescent="0.25">
      <c r="A182" s="90">
        <v>563</v>
      </c>
      <c r="B182" s="151" t="s">
        <v>181</v>
      </c>
      <c r="C182" s="394">
        <v>6832</v>
      </c>
      <c r="D182" s="134">
        <v>272.66666666666669</v>
      </c>
      <c r="E182" s="41">
        <v>2854</v>
      </c>
      <c r="F182" s="331">
        <f t="shared" si="5"/>
        <v>9.5538425601494989E-2</v>
      </c>
      <c r="G182" s="376">
        <f>Muut[[#This Row],[Keskim. työttömyysaste 2025, %]]/$F$12</f>
        <v>0.80158711131361937</v>
      </c>
      <c r="H182" s="166">
        <v>0</v>
      </c>
      <c r="I182" s="382">
        <v>0</v>
      </c>
      <c r="J182" s="388">
        <v>185</v>
      </c>
      <c r="K182" s="269">
        <v>587.47</v>
      </c>
      <c r="L182" s="170">
        <f t="shared" si="6"/>
        <v>11.629530018554139</v>
      </c>
      <c r="M182" s="376">
        <v>1.5984043356258142</v>
      </c>
      <c r="N182" s="166">
        <v>0</v>
      </c>
      <c r="O182" s="396">
        <v>0</v>
      </c>
      <c r="P182" s="269">
        <v>1814</v>
      </c>
      <c r="Q182" s="15">
        <v>212</v>
      </c>
      <c r="R182" s="158">
        <v>0.11686879823594266</v>
      </c>
      <c r="S182" s="400">
        <v>0.78614847943586785</v>
      </c>
      <c r="T182" s="483">
        <v>359.75</v>
      </c>
      <c r="U182" s="197">
        <v>433679.5326125311</v>
      </c>
      <c r="V182" s="159">
        <v>0</v>
      </c>
      <c r="W182" s="159">
        <v>0</v>
      </c>
      <c r="X182" s="159">
        <v>397113.59999999998</v>
      </c>
      <c r="Y182" s="159">
        <v>518386.56604465935</v>
      </c>
      <c r="Z182" s="159">
        <v>0</v>
      </c>
      <c r="AA182" s="155">
        <v>0</v>
      </c>
      <c r="AB182" s="159">
        <v>174556.4083739401</v>
      </c>
      <c r="AC182" s="159">
        <v>294494.94750000001</v>
      </c>
      <c r="AD182" s="174">
        <f>SUM(Muut[[#This Row],[Työttömyysaste]:[Työttömät ja palveluissa olevat ]])</f>
        <v>1818231.0545311305</v>
      </c>
      <c r="AF182" s="62"/>
    </row>
    <row r="183" spans="1:32" s="45" customFormat="1" x14ac:dyDescent="0.25">
      <c r="A183" s="90">
        <v>564</v>
      </c>
      <c r="B183" s="151" t="s">
        <v>182</v>
      </c>
      <c r="C183" s="394">
        <v>217469</v>
      </c>
      <c r="D183" s="134">
        <v>14950.083333333334</v>
      </c>
      <c r="E183" s="41">
        <v>107587</v>
      </c>
      <c r="F183" s="331">
        <f t="shared" si="5"/>
        <v>0.1389580835354953</v>
      </c>
      <c r="G183" s="376">
        <f>Muut[[#This Row],[Keskim. työttömyysaste 2025, %]]/$F$12</f>
        <v>1.165887003827194</v>
      </c>
      <c r="H183" s="166">
        <v>0</v>
      </c>
      <c r="I183" s="382">
        <v>470</v>
      </c>
      <c r="J183" s="388">
        <v>14923</v>
      </c>
      <c r="K183" s="269">
        <v>2972.39</v>
      </c>
      <c r="L183" s="170">
        <f t="shared" si="6"/>
        <v>73.163010237552953</v>
      </c>
      <c r="M183" s="376">
        <v>0.25407225786079435</v>
      </c>
      <c r="N183" s="166">
        <v>0</v>
      </c>
      <c r="O183" s="396">
        <v>0</v>
      </c>
      <c r="P183" s="269">
        <v>72023</v>
      </c>
      <c r="Q183" s="15">
        <v>6750</v>
      </c>
      <c r="R183" s="158">
        <v>9.3720061646973885E-2</v>
      </c>
      <c r="S183" s="400">
        <v>0.63043245989111996</v>
      </c>
      <c r="T183" s="483">
        <v>18872.083333333336</v>
      </c>
      <c r="U183" s="197">
        <v>20078171.599347092</v>
      </c>
      <c r="V183" s="159">
        <v>0</v>
      </c>
      <c r="W183" s="159">
        <v>0</v>
      </c>
      <c r="X183" s="159">
        <v>32033114.879999999</v>
      </c>
      <c r="Y183" s="159">
        <v>2622852.3074292899</v>
      </c>
      <c r="Z183" s="159">
        <v>0</v>
      </c>
      <c r="AA183" s="155">
        <v>0</v>
      </c>
      <c r="AB183" s="159">
        <v>4455734.2901520142</v>
      </c>
      <c r="AC183" s="159">
        <v>15448876.137500003</v>
      </c>
      <c r="AD183" s="174">
        <f>SUM(Muut[[#This Row],[Työttömyysaste]:[Työttömät ja palveluissa olevat ]])</f>
        <v>74638749.214428395</v>
      </c>
      <c r="AF183" s="62"/>
    </row>
    <row r="184" spans="1:32" s="45" customFormat="1" x14ac:dyDescent="0.25">
      <c r="A184" s="90">
        <v>576</v>
      </c>
      <c r="B184" s="151" t="s">
        <v>183</v>
      </c>
      <c r="C184" s="394">
        <v>2656</v>
      </c>
      <c r="D184" s="134">
        <v>138.5</v>
      </c>
      <c r="E184" s="41">
        <v>1019</v>
      </c>
      <c r="F184" s="331">
        <f t="shared" si="5"/>
        <v>0.13591756624141316</v>
      </c>
      <c r="G184" s="376">
        <f>Muut[[#This Row],[Keskim. työttömyysaste 2025, %]]/$F$12</f>
        <v>1.1403764361229649</v>
      </c>
      <c r="H184" s="166">
        <v>0</v>
      </c>
      <c r="I184" s="382">
        <v>0</v>
      </c>
      <c r="J184" s="388">
        <v>92</v>
      </c>
      <c r="K184" s="269">
        <v>523.1</v>
      </c>
      <c r="L184" s="170">
        <f t="shared" si="6"/>
        <v>5.0774230548652266</v>
      </c>
      <c r="M184" s="376">
        <v>3.6610483314238826</v>
      </c>
      <c r="N184" s="166">
        <v>0</v>
      </c>
      <c r="O184" s="396">
        <v>0</v>
      </c>
      <c r="P184" s="269">
        <v>586</v>
      </c>
      <c r="Q184" s="15">
        <v>103</v>
      </c>
      <c r="R184" s="158">
        <v>0.17576791808873721</v>
      </c>
      <c r="S184" s="400">
        <v>1.1823487844899578</v>
      </c>
      <c r="T184" s="483">
        <v>164.33333333333334</v>
      </c>
      <c r="U184" s="197">
        <v>239853.82489779007</v>
      </c>
      <c r="V184" s="159">
        <v>0</v>
      </c>
      <c r="W184" s="159">
        <v>0</v>
      </c>
      <c r="X184" s="159">
        <v>197483.51999999999</v>
      </c>
      <c r="Y184" s="159">
        <v>461586.14516138914</v>
      </c>
      <c r="Z184" s="159">
        <v>0</v>
      </c>
      <c r="AA184" s="155">
        <v>0</v>
      </c>
      <c r="AB184" s="159">
        <v>102060.34707717317</v>
      </c>
      <c r="AC184" s="159">
        <v>134524.91</v>
      </c>
      <c r="AD184" s="174">
        <f>SUM(Muut[[#This Row],[Työttömyysaste]:[Työttömät ja palveluissa olevat ]])</f>
        <v>1135508.7471363524</v>
      </c>
      <c r="AF184" s="62"/>
    </row>
    <row r="185" spans="1:32" s="45" customFormat="1" x14ac:dyDescent="0.25">
      <c r="A185" s="90">
        <v>577</v>
      </c>
      <c r="B185" s="151" t="s">
        <v>184</v>
      </c>
      <c r="C185" s="394">
        <v>11284</v>
      </c>
      <c r="D185" s="134">
        <v>364.58333333333331</v>
      </c>
      <c r="E185" s="41">
        <v>5315</v>
      </c>
      <c r="F185" s="331">
        <f t="shared" si="5"/>
        <v>6.8595170899968638E-2</v>
      </c>
      <c r="G185" s="376">
        <f>Muut[[#This Row],[Keskim. työttömyysaste 2025, %]]/$F$12</f>
        <v>0.57552764288916125</v>
      </c>
      <c r="H185" s="166">
        <v>0</v>
      </c>
      <c r="I185" s="382">
        <v>98</v>
      </c>
      <c r="J185" s="388">
        <v>607</v>
      </c>
      <c r="K185" s="269">
        <v>238.52</v>
      </c>
      <c r="L185" s="170">
        <f t="shared" si="6"/>
        <v>47.308401811168871</v>
      </c>
      <c r="M185" s="376">
        <v>0.39292579100735875</v>
      </c>
      <c r="N185" s="166">
        <v>0</v>
      </c>
      <c r="O185" s="396">
        <v>0</v>
      </c>
      <c r="P185" s="269">
        <v>3812</v>
      </c>
      <c r="Q185" s="15">
        <v>409</v>
      </c>
      <c r="R185" s="158">
        <v>0.10729275970619098</v>
      </c>
      <c r="S185" s="400">
        <v>0.72173275648143864</v>
      </c>
      <c r="T185" s="483">
        <v>499.66666666666663</v>
      </c>
      <c r="U185" s="197">
        <v>514279.96811179095</v>
      </c>
      <c r="V185" s="159">
        <v>0</v>
      </c>
      <c r="W185" s="159">
        <v>0</v>
      </c>
      <c r="X185" s="159">
        <v>1302961.92</v>
      </c>
      <c r="Y185" s="159">
        <v>210471.28148326243</v>
      </c>
      <c r="Z185" s="159">
        <v>0</v>
      </c>
      <c r="AA185" s="155">
        <v>0</v>
      </c>
      <c r="AB185" s="159">
        <v>264681.053784438</v>
      </c>
      <c r="AC185" s="159">
        <v>409032.13</v>
      </c>
      <c r="AD185" s="174">
        <f>SUM(Muut[[#This Row],[Työttömyysaste]:[Työttömät ja palveluissa olevat ]])</f>
        <v>2701426.3533794913</v>
      </c>
      <c r="AF185" s="62"/>
    </row>
    <row r="186" spans="1:32" s="45" customFormat="1" x14ac:dyDescent="0.25">
      <c r="A186" s="90">
        <v>578</v>
      </c>
      <c r="B186" s="151" t="s">
        <v>185</v>
      </c>
      <c r="C186" s="394">
        <v>2941</v>
      </c>
      <c r="D186" s="134">
        <v>122.5</v>
      </c>
      <c r="E186" s="41">
        <v>1183</v>
      </c>
      <c r="F186" s="331">
        <f t="shared" si="5"/>
        <v>0.10355029585798817</v>
      </c>
      <c r="G186" s="376">
        <f>Muut[[#This Row],[Keskim. työttömyysaste 2025, %]]/$F$12</f>
        <v>0.86880835653185096</v>
      </c>
      <c r="H186" s="166">
        <v>0</v>
      </c>
      <c r="I186" s="382">
        <v>0</v>
      </c>
      <c r="J186" s="388">
        <v>60</v>
      </c>
      <c r="K186" s="269">
        <v>918.8</v>
      </c>
      <c r="L186" s="170">
        <f t="shared" si="6"/>
        <v>3.2009142359599481</v>
      </c>
      <c r="M186" s="376">
        <v>5.8073068606828127</v>
      </c>
      <c r="N186" s="166">
        <v>0</v>
      </c>
      <c r="O186" s="396">
        <v>0</v>
      </c>
      <c r="P186" s="269">
        <v>702</v>
      </c>
      <c r="Q186" s="15">
        <v>90</v>
      </c>
      <c r="R186" s="158">
        <v>0.12820512820512819</v>
      </c>
      <c r="S186" s="400">
        <v>0.86240526227422842</v>
      </c>
      <c r="T186" s="483">
        <v>164.33333333333334</v>
      </c>
      <c r="U186" s="197">
        <v>202343.54616980013</v>
      </c>
      <c r="V186" s="159">
        <v>0</v>
      </c>
      <c r="W186" s="159">
        <v>0</v>
      </c>
      <c r="X186" s="159">
        <v>128793.59999999999</v>
      </c>
      <c r="Y186" s="159">
        <v>810753.87148591911</v>
      </c>
      <c r="Z186" s="159">
        <v>0</v>
      </c>
      <c r="AA186" s="155">
        <v>0</v>
      </c>
      <c r="AB186" s="159">
        <v>82430.850981326439</v>
      </c>
      <c r="AC186" s="159">
        <v>134524.91</v>
      </c>
      <c r="AD186" s="174">
        <f>SUM(Muut[[#This Row],[Työttömyysaste]:[Työttömät ja palveluissa olevat ]])</f>
        <v>1358846.7786370458</v>
      </c>
      <c r="AF186" s="62"/>
    </row>
    <row r="187" spans="1:32" s="45" customFormat="1" x14ac:dyDescent="0.25">
      <c r="A187" s="90">
        <v>580</v>
      </c>
      <c r="B187" s="151" t="s">
        <v>186</v>
      </c>
      <c r="C187" s="394">
        <v>4235</v>
      </c>
      <c r="D187" s="134">
        <v>180.16666666666666</v>
      </c>
      <c r="E187" s="41">
        <v>1615</v>
      </c>
      <c r="F187" s="331">
        <f t="shared" si="5"/>
        <v>0.11155830753353972</v>
      </c>
      <c r="G187" s="376">
        <f>Muut[[#This Row],[Keskim. työttömyysaste 2025, %]]/$F$12</f>
        <v>0.9359972274595153</v>
      </c>
      <c r="H187" s="166">
        <v>0</v>
      </c>
      <c r="I187" s="382">
        <v>0</v>
      </c>
      <c r="J187" s="388">
        <v>133</v>
      </c>
      <c r="K187" s="269">
        <v>592.15</v>
      </c>
      <c r="L187" s="170">
        <f t="shared" si="6"/>
        <v>7.1519040783585242</v>
      </c>
      <c r="M187" s="376">
        <v>2.5991247924026815</v>
      </c>
      <c r="N187" s="166">
        <v>3</v>
      </c>
      <c r="O187" s="396">
        <v>157</v>
      </c>
      <c r="P187" s="269">
        <v>901</v>
      </c>
      <c r="Q187" s="15">
        <v>132</v>
      </c>
      <c r="R187" s="158">
        <v>0.146503884572697</v>
      </c>
      <c r="S187" s="400">
        <v>0.98549662379305847</v>
      </c>
      <c r="T187" s="483">
        <v>211.41666666666666</v>
      </c>
      <c r="U187" s="197">
        <v>313905.06257406803</v>
      </c>
      <c r="V187" s="159">
        <v>0</v>
      </c>
      <c r="W187" s="159">
        <v>0</v>
      </c>
      <c r="X187" s="159">
        <v>285492.47999999998</v>
      </c>
      <c r="Y187" s="159">
        <v>522516.22224682959</v>
      </c>
      <c r="Z187" s="159">
        <v>0</v>
      </c>
      <c r="AA187" s="155">
        <v>53128.799999999996</v>
      </c>
      <c r="AB187" s="159">
        <v>135641.2915573171</v>
      </c>
      <c r="AC187" s="159">
        <v>173067.79749999999</v>
      </c>
      <c r="AD187" s="174">
        <f>SUM(Muut[[#This Row],[Työttömyysaste]:[Työttömät ja palveluissa olevat ]])</f>
        <v>1483751.6538782148</v>
      </c>
      <c r="AF187" s="62"/>
    </row>
    <row r="188" spans="1:32" s="45" customFormat="1" x14ac:dyDescent="0.25">
      <c r="A188" s="90">
        <v>581</v>
      </c>
      <c r="B188" s="151" t="s">
        <v>187</v>
      </c>
      <c r="C188" s="394">
        <v>6011</v>
      </c>
      <c r="D188" s="134">
        <v>255.08333333333334</v>
      </c>
      <c r="E188" s="41">
        <v>2458</v>
      </c>
      <c r="F188" s="331">
        <f t="shared" si="5"/>
        <v>0.10377678329264986</v>
      </c>
      <c r="G188" s="376">
        <f>Muut[[#This Row],[Keskim. työttömyysaste 2025, %]]/$F$12</f>
        <v>0.87070863285895495</v>
      </c>
      <c r="H188" s="166">
        <v>0</v>
      </c>
      <c r="I188" s="382">
        <v>0</v>
      </c>
      <c r="J188" s="388">
        <v>218</v>
      </c>
      <c r="K188" s="269">
        <v>852.91</v>
      </c>
      <c r="L188" s="170">
        <f t="shared" si="6"/>
        <v>7.0476369136251193</v>
      </c>
      <c r="M188" s="376">
        <v>2.6375778762112696</v>
      </c>
      <c r="N188" s="166">
        <v>0</v>
      </c>
      <c r="O188" s="396">
        <v>0</v>
      </c>
      <c r="P188" s="269">
        <v>1520</v>
      </c>
      <c r="Q188" s="15">
        <v>259</v>
      </c>
      <c r="R188" s="158">
        <v>0.17039473684210527</v>
      </c>
      <c r="S188" s="400">
        <v>1.1462046781884188</v>
      </c>
      <c r="T188" s="483">
        <v>380.33333333333337</v>
      </c>
      <c r="U188" s="197">
        <v>414466.96539960091</v>
      </c>
      <c r="V188" s="159">
        <v>0</v>
      </c>
      <c r="W188" s="159">
        <v>0</v>
      </c>
      <c r="X188" s="159">
        <v>467950.08000000002</v>
      </c>
      <c r="Y188" s="159">
        <v>752612.1947421151</v>
      </c>
      <c r="Z188" s="159">
        <v>0</v>
      </c>
      <c r="AA188" s="155">
        <v>0</v>
      </c>
      <c r="AB188" s="159">
        <v>223919.68041919402</v>
      </c>
      <c r="AC188" s="159">
        <v>311344.67000000004</v>
      </c>
      <c r="AD188" s="174">
        <f>SUM(Muut[[#This Row],[Työttömyysaste]:[Työttömät ja palveluissa olevat ]])</f>
        <v>2170293.5905609098</v>
      </c>
      <c r="AF188" s="62"/>
    </row>
    <row r="189" spans="1:32" s="45" customFormat="1" x14ac:dyDescent="0.25">
      <c r="A189" s="90">
        <v>583</v>
      </c>
      <c r="B189" s="151" t="s">
        <v>188</v>
      </c>
      <c r="C189" s="394">
        <v>932</v>
      </c>
      <c r="D189" s="134">
        <v>38.666666666666664</v>
      </c>
      <c r="E189" s="41">
        <v>400</v>
      </c>
      <c r="F189" s="331">
        <f t="shared" si="5"/>
        <v>9.6666666666666665E-2</v>
      </c>
      <c r="G189" s="376">
        <f>Muut[[#This Row],[Keskim. työttömyysaste 2025, %]]/$F$12</f>
        <v>0.81105328673573363</v>
      </c>
      <c r="H189" s="166">
        <v>0</v>
      </c>
      <c r="I189" s="382">
        <v>0</v>
      </c>
      <c r="J189" s="388">
        <v>23</v>
      </c>
      <c r="K189" s="269">
        <v>1836.31</v>
      </c>
      <c r="L189" s="170">
        <f t="shared" si="6"/>
        <v>0.50753957665100125</v>
      </c>
      <c r="M189" s="376">
        <v>20</v>
      </c>
      <c r="N189" s="166">
        <v>0</v>
      </c>
      <c r="O189" s="396">
        <v>0</v>
      </c>
      <c r="P189" s="269">
        <v>273</v>
      </c>
      <c r="Q189" s="15">
        <v>33</v>
      </c>
      <c r="R189" s="158">
        <v>0.12087912087912088</v>
      </c>
      <c r="S189" s="400">
        <v>0.81312496157284408</v>
      </c>
      <c r="T189" s="483">
        <v>43.666666666666664</v>
      </c>
      <c r="U189" s="197">
        <v>59859.852711793763</v>
      </c>
      <c r="V189" s="159">
        <v>0</v>
      </c>
      <c r="W189" s="159">
        <v>0</v>
      </c>
      <c r="X189" s="159">
        <v>49370.879999999997</v>
      </c>
      <c r="Y189" s="159">
        <v>884840.79999999993</v>
      </c>
      <c r="Z189" s="159">
        <v>0</v>
      </c>
      <c r="AA189" s="155">
        <v>0</v>
      </c>
      <c r="AB189" s="159">
        <v>24629.555086041448</v>
      </c>
      <c r="AC189" s="159">
        <v>35745.97</v>
      </c>
      <c r="AD189" s="174">
        <f>SUM(Muut[[#This Row],[Työttömyysaste]:[Työttömät ja palveluissa olevat ]])</f>
        <v>1054447.0577978352</v>
      </c>
      <c r="AF189" s="62"/>
    </row>
    <row r="190" spans="1:32" s="45" customFormat="1" x14ac:dyDescent="0.25">
      <c r="A190" s="90">
        <v>584</v>
      </c>
      <c r="B190" s="151" t="s">
        <v>189</v>
      </c>
      <c r="C190" s="394">
        <v>2547</v>
      </c>
      <c r="D190" s="134">
        <v>100</v>
      </c>
      <c r="E190" s="41">
        <v>963</v>
      </c>
      <c r="F190" s="331">
        <f t="shared" si="5"/>
        <v>0.10384215991692627</v>
      </c>
      <c r="G190" s="376">
        <f>Muut[[#This Row],[Keskim. työttömyysaste 2025, %]]/$F$12</f>
        <v>0.87125715623131772</v>
      </c>
      <c r="H190" s="166">
        <v>0</v>
      </c>
      <c r="I190" s="382">
        <v>11</v>
      </c>
      <c r="J190" s="388">
        <v>26</v>
      </c>
      <c r="K190" s="269">
        <v>747.86</v>
      </c>
      <c r="L190" s="170">
        <f t="shared" si="6"/>
        <v>3.4057176476880699</v>
      </c>
      <c r="M190" s="376">
        <v>5.4580834719420146</v>
      </c>
      <c r="N190" s="166">
        <v>0</v>
      </c>
      <c r="O190" s="396">
        <v>0</v>
      </c>
      <c r="P190" s="269">
        <v>606</v>
      </c>
      <c r="Q190" s="15">
        <v>106</v>
      </c>
      <c r="R190" s="158">
        <v>0.17491749174917492</v>
      </c>
      <c r="S190" s="400">
        <v>1.1766281697167198</v>
      </c>
      <c r="T190" s="483">
        <v>135.5</v>
      </c>
      <c r="U190" s="197">
        <v>175729.89365238714</v>
      </c>
      <c r="V190" s="159">
        <v>0</v>
      </c>
      <c r="W190" s="159">
        <v>0</v>
      </c>
      <c r="X190" s="159">
        <v>55810.559999999998</v>
      </c>
      <c r="Y190" s="159">
        <v>659915.5314861337</v>
      </c>
      <c r="Z190" s="159">
        <v>0</v>
      </c>
      <c r="AA190" s="155">
        <v>0</v>
      </c>
      <c r="AB190" s="159">
        <v>97398.338318725786</v>
      </c>
      <c r="AC190" s="159">
        <v>110921.655</v>
      </c>
      <c r="AD190" s="174">
        <f>SUM(Muut[[#This Row],[Työttömyysaste]:[Työttömät ja palveluissa olevat ]])</f>
        <v>1099775.9784572467</v>
      </c>
      <c r="AF190" s="62"/>
    </row>
    <row r="191" spans="1:32" s="45" customFormat="1" x14ac:dyDescent="0.25">
      <c r="A191" s="90">
        <v>592</v>
      </c>
      <c r="B191" s="151" t="s">
        <v>190</v>
      </c>
      <c r="C191" s="394">
        <v>3511</v>
      </c>
      <c r="D191" s="134">
        <v>197.75</v>
      </c>
      <c r="E191" s="41">
        <v>1638</v>
      </c>
      <c r="F191" s="331">
        <f t="shared" si="5"/>
        <v>0.12072649572649573</v>
      </c>
      <c r="G191" s="376">
        <f>Muut[[#This Row],[Keskim. työttömyysaste 2025, %]]/$F$12</f>
        <v>1.0129202188454676</v>
      </c>
      <c r="H191" s="166">
        <v>0</v>
      </c>
      <c r="I191" s="382">
        <v>0</v>
      </c>
      <c r="J191" s="388">
        <v>66</v>
      </c>
      <c r="K191" s="269">
        <v>456.42</v>
      </c>
      <c r="L191" s="170">
        <f t="shared" si="6"/>
        <v>7.6924762280355807</v>
      </c>
      <c r="M191" s="376">
        <v>2.4164769122327812</v>
      </c>
      <c r="N191" s="166">
        <v>0</v>
      </c>
      <c r="O191" s="396">
        <v>0</v>
      </c>
      <c r="P191" s="269">
        <v>1047</v>
      </c>
      <c r="Q191" s="15">
        <v>96</v>
      </c>
      <c r="R191" s="158">
        <v>9.1690544412607447E-2</v>
      </c>
      <c r="S191" s="400">
        <v>0.61678038241732791</v>
      </c>
      <c r="T191" s="483">
        <v>251</v>
      </c>
      <c r="U191" s="197">
        <v>281628.3771297381</v>
      </c>
      <c r="V191" s="159">
        <v>0</v>
      </c>
      <c r="W191" s="159">
        <v>0</v>
      </c>
      <c r="X191" s="159">
        <v>141672.95999999999</v>
      </c>
      <c r="Y191" s="159">
        <v>402747.368332176</v>
      </c>
      <c r="Z191" s="159">
        <v>0</v>
      </c>
      <c r="AA191" s="155">
        <v>0</v>
      </c>
      <c r="AB191" s="159">
        <v>70379.267486685232</v>
      </c>
      <c r="AC191" s="159">
        <v>205471.11000000002</v>
      </c>
      <c r="AD191" s="174">
        <f>SUM(Muut[[#This Row],[Työttömyysaste]:[Työttömät ja palveluissa olevat ]])</f>
        <v>1101899.0829485992</v>
      </c>
      <c r="AF191" s="62"/>
    </row>
    <row r="192" spans="1:32" s="45" customFormat="1" x14ac:dyDescent="0.25">
      <c r="A192" s="90">
        <v>593</v>
      </c>
      <c r="B192" s="151" t="s">
        <v>191</v>
      </c>
      <c r="C192" s="394">
        <v>17124</v>
      </c>
      <c r="D192" s="134">
        <v>814.66666666666663</v>
      </c>
      <c r="E192" s="41">
        <v>6969</v>
      </c>
      <c r="F192" s="331">
        <f t="shared" si="5"/>
        <v>0.11689864638637776</v>
      </c>
      <c r="G192" s="376">
        <f>Muut[[#This Row],[Keskim. työttömyysaste 2025, %]]/$F$12</f>
        <v>0.98080377275824115</v>
      </c>
      <c r="H192" s="166">
        <v>0</v>
      </c>
      <c r="I192" s="382">
        <v>18</v>
      </c>
      <c r="J192" s="388">
        <v>1374</v>
      </c>
      <c r="K192" s="269">
        <v>1569</v>
      </c>
      <c r="L192" s="170">
        <f t="shared" si="6"/>
        <v>10.913957934990441</v>
      </c>
      <c r="M192" s="376">
        <v>1.703203486184572</v>
      </c>
      <c r="N192" s="166">
        <v>0</v>
      </c>
      <c r="O192" s="396">
        <v>0</v>
      </c>
      <c r="P192" s="269">
        <v>4460</v>
      </c>
      <c r="Q192" s="15">
        <v>836</v>
      </c>
      <c r="R192" s="158">
        <v>0.18744394618834082</v>
      </c>
      <c r="S192" s="400">
        <v>1.260890635479325</v>
      </c>
      <c r="T192" s="483">
        <v>1068.6666666666665</v>
      </c>
      <c r="U192" s="197">
        <v>1330018.524495153</v>
      </c>
      <c r="V192" s="159">
        <v>0</v>
      </c>
      <c r="W192" s="159">
        <v>0</v>
      </c>
      <c r="X192" s="159">
        <v>2949373.44</v>
      </c>
      <c r="Y192" s="159">
        <v>1384493.7139327463</v>
      </c>
      <c r="Z192" s="159">
        <v>0</v>
      </c>
      <c r="AA192" s="155">
        <v>0</v>
      </c>
      <c r="AB192" s="159">
        <v>701723.46536330879</v>
      </c>
      <c r="AC192" s="159">
        <v>874821.21999999986</v>
      </c>
      <c r="AD192" s="174">
        <f>SUM(Muut[[#This Row],[Työttömyysaste]:[Työttömät ja palveluissa olevat ]])</f>
        <v>7240430.3637912078</v>
      </c>
      <c r="AF192" s="62"/>
    </row>
    <row r="193" spans="1:32" s="45" customFormat="1" x14ac:dyDescent="0.25">
      <c r="A193" s="90">
        <v>595</v>
      </c>
      <c r="B193" s="151" t="s">
        <v>192</v>
      </c>
      <c r="C193" s="394">
        <v>3873</v>
      </c>
      <c r="D193" s="134">
        <v>153</v>
      </c>
      <c r="E193" s="41">
        <v>1476</v>
      </c>
      <c r="F193" s="331">
        <f t="shared" si="5"/>
        <v>0.10365853658536585</v>
      </c>
      <c r="G193" s="376">
        <f>Muut[[#This Row],[Keskim. työttömyysaste 2025, %]]/$F$12</f>
        <v>0.86971651857700616</v>
      </c>
      <c r="H193" s="166">
        <v>0</v>
      </c>
      <c r="I193" s="382">
        <v>11</v>
      </c>
      <c r="J193" s="388">
        <v>92</v>
      </c>
      <c r="K193" s="269">
        <v>1153.22</v>
      </c>
      <c r="L193" s="170">
        <f t="shared" si="6"/>
        <v>3.3584225039454743</v>
      </c>
      <c r="M193" s="376">
        <v>5.5349471905662551</v>
      </c>
      <c r="N193" s="166">
        <v>0</v>
      </c>
      <c r="O193" s="396">
        <v>0</v>
      </c>
      <c r="P193" s="269">
        <v>824</v>
      </c>
      <c r="Q193" s="15">
        <v>126</v>
      </c>
      <c r="R193" s="158">
        <v>0.15291262135922329</v>
      </c>
      <c r="S193" s="400">
        <v>1.0286066647610579</v>
      </c>
      <c r="T193" s="483">
        <v>187.91666666666666</v>
      </c>
      <c r="U193" s="197">
        <v>266744.55233397608</v>
      </c>
      <c r="V193" s="159">
        <v>0</v>
      </c>
      <c r="W193" s="159">
        <v>0</v>
      </c>
      <c r="X193" s="159">
        <v>197483.51999999999</v>
      </c>
      <c r="Y193" s="159">
        <v>1017607.2917664256</v>
      </c>
      <c r="Z193" s="159">
        <v>0</v>
      </c>
      <c r="AA193" s="155">
        <v>0</v>
      </c>
      <c r="AB193" s="159">
        <v>129473.29241013626</v>
      </c>
      <c r="AC193" s="159">
        <v>153830.46249999999</v>
      </c>
      <c r="AD193" s="174">
        <f>SUM(Muut[[#This Row],[Työttömyysaste]:[Työttömät ja palveluissa olevat ]])</f>
        <v>1765139.1190105379</v>
      </c>
      <c r="AF193" s="62"/>
    </row>
    <row r="194" spans="1:32" s="45" customFormat="1" x14ac:dyDescent="0.25">
      <c r="A194" s="90">
        <v>598</v>
      </c>
      <c r="B194" s="151" t="s">
        <v>193</v>
      </c>
      <c r="C194" s="394">
        <v>19657</v>
      </c>
      <c r="D194" s="134">
        <v>875.75</v>
      </c>
      <c r="E194" s="41">
        <v>8984</v>
      </c>
      <c r="F194" s="331">
        <f t="shared" si="5"/>
        <v>9.7478851291184332E-2</v>
      </c>
      <c r="G194" s="376">
        <f>Muut[[#This Row],[Keskim. työttömyysaste 2025, %]]/$F$12</f>
        <v>0.81786768338212623</v>
      </c>
      <c r="H194" s="166">
        <v>3</v>
      </c>
      <c r="I194" s="382">
        <v>10434</v>
      </c>
      <c r="J194" s="388">
        <v>3378</v>
      </c>
      <c r="K194" s="269">
        <v>88.38</v>
      </c>
      <c r="L194" s="170">
        <f t="shared" si="6"/>
        <v>222.41457343290338</v>
      </c>
      <c r="M194" s="376">
        <v>8.3576767996973042E-2</v>
      </c>
      <c r="N194" s="166">
        <v>0</v>
      </c>
      <c r="O194" s="396">
        <v>0</v>
      </c>
      <c r="P194" s="269">
        <v>6039</v>
      </c>
      <c r="Q194" s="15">
        <v>1278</v>
      </c>
      <c r="R194" s="158">
        <v>0.21162444113263784</v>
      </c>
      <c r="S194" s="400">
        <v>1.4235470469373106</v>
      </c>
      <c r="T194" s="483">
        <v>1263.9166666666667</v>
      </c>
      <c r="U194" s="197">
        <v>1273123.77588708</v>
      </c>
      <c r="V194" s="159">
        <v>462456.4791</v>
      </c>
      <c r="W194" s="159">
        <v>3261289.6457999996</v>
      </c>
      <c r="X194" s="159">
        <v>7251079.6799999997</v>
      </c>
      <c r="Y194" s="159">
        <v>77986.969048678206</v>
      </c>
      <c r="Z194" s="159">
        <v>0</v>
      </c>
      <c r="AA194" s="155">
        <v>0</v>
      </c>
      <c r="AB194" s="159">
        <v>909436.58980351815</v>
      </c>
      <c r="AC194" s="159">
        <v>1034654.8225000001</v>
      </c>
      <c r="AD194" s="174">
        <f>SUM(Muut[[#This Row],[Työttömyysaste]:[Työttömät ja palveluissa olevat ]])</f>
        <v>14270027.962139277</v>
      </c>
      <c r="AF194" s="62"/>
    </row>
    <row r="195" spans="1:32" s="45" customFormat="1" x14ac:dyDescent="0.25">
      <c r="A195" s="90">
        <v>599</v>
      </c>
      <c r="B195" s="151" t="s">
        <v>194</v>
      </c>
      <c r="C195" s="394">
        <v>11289</v>
      </c>
      <c r="D195" s="134">
        <v>213.16666666666666</v>
      </c>
      <c r="E195" s="41">
        <v>5373</v>
      </c>
      <c r="F195" s="331">
        <f t="shared" si="5"/>
        <v>3.967367702711086E-2</v>
      </c>
      <c r="G195" s="376">
        <f>Muut[[#This Row],[Keskim. työttömyysaste 2025, %]]/$F$12</f>
        <v>0.33287033947996791</v>
      </c>
      <c r="H195" s="166">
        <v>3</v>
      </c>
      <c r="I195" s="382">
        <v>9977</v>
      </c>
      <c r="J195" s="388">
        <v>420</v>
      </c>
      <c r="K195" s="269">
        <v>794.23</v>
      </c>
      <c r="L195" s="170">
        <f t="shared" si="6"/>
        <v>14.213766792994472</v>
      </c>
      <c r="M195" s="376">
        <v>1.307794863505801</v>
      </c>
      <c r="N195" s="166">
        <v>0</v>
      </c>
      <c r="O195" s="396">
        <v>0</v>
      </c>
      <c r="P195" s="269">
        <v>3330</v>
      </c>
      <c r="Q195" s="15">
        <v>309</v>
      </c>
      <c r="R195" s="158">
        <v>9.2792792792792789E-2</v>
      </c>
      <c r="S195" s="400">
        <v>0.62419494388388752</v>
      </c>
      <c r="T195" s="483">
        <v>270.91666666666663</v>
      </c>
      <c r="U195" s="197">
        <v>297578.06464861322</v>
      </c>
      <c r="V195" s="159">
        <v>265588.4007</v>
      </c>
      <c r="W195" s="159">
        <v>3118448.0348999999</v>
      </c>
      <c r="X195" s="159">
        <v>901555.19999999995</v>
      </c>
      <c r="Y195" s="159">
        <v>700832.65928413335</v>
      </c>
      <c r="Z195" s="159">
        <v>0</v>
      </c>
      <c r="AA195" s="155">
        <v>0</v>
      </c>
      <c r="AB195" s="159">
        <v>229012.44344891922</v>
      </c>
      <c r="AC195" s="159">
        <v>221775.09249999997</v>
      </c>
      <c r="AD195" s="174">
        <f>SUM(Muut[[#This Row],[Työttömyysaste]:[Työttömät ja palveluissa olevat ]])</f>
        <v>5734789.8954816656</v>
      </c>
      <c r="AF195" s="62"/>
    </row>
    <row r="196" spans="1:32" s="45" customFormat="1" x14ac:dyDescent="0.25">
      <c r="A196" s="90">
        <v>601</v>
      </c>
      <c r="B196" s="151" t="s">
        <v>195</v>
      </c>
      <c r="C196" s="394">
        <v>3676</v>
      </c>
      <c r="D196" s="134">
        <v>194.08333333333334</v>
      </c>
      <c r="E196" s="41">
        <v>1520</v>
      </c>
      <c r="F196" s="331">
        <f t="shared" si="5"/>
        <v>0.12768640350877195</v>
      </c>
      <c r="G196" s="376">
        <f>Muut[[#This Row],[Keskim. työttömyysaste 2025, %]]/$F$12</f>
        <v>1.0713152817647027</v>
      </c>
      <c r="H196" s="166">
        <v>0</v>
      </c>
      <c r="I196" s="382">
        <v>0</v>
      </c>
      <c r="J196" s="388">
        <v>75</v>
      </c>
      <c r="K196" s="269">
        <v>1074.95</v>
      </c>
      <c r="L196" s="170">
        <f t="shared" si="6"/>
        <v>3.4196939392529884</v>
      </c>
      <c r="M196" s="376">
        <v>5.4357762809054426</v>
      </c>
      <c r="N196" s="166">
        <v>0</v>
      </c>
      <c r="O196" s="396">
        <v>0</v>
      </c>
      <c r="P196" s="269">
        <v>868</v>
      </c>
      <c r="Q196" s="15">
        <v>132</v>
      </c>
      <c r="R196" s="158">
        <v>0.15207373271889402</v>
      </c>
      <c r="S196" s="400">
        <v>1.022963661333578</v>
      </c>
      <c r="T196" s="483">
        <v>235.25</v>
      </c>
      <c r="U196" s="197">
        <v>311862.49253099249</v>
      </c>
      <c r="V196" s="159">
        <v>0</v>
      </c>
      <c r="W196" s="159">
        <v>0</v>
      </c>
      <c r="X196" s="159">
        <v>160992</v>
      </c>
      <c r="Y196" s="159">
        <v>948541.43900064111</v>
      </c>
      <c r="Z196" s="159">
        <v>0</v>
      </c>
      <c r="AA196" s="155">
        <v>0</v>
      </c>
      <c r="AB196" s="159">
        <v>122213.46861952257</v>
      </c>
      <c r="AC196" s="159">
        <v>192578.0025</v>
      </c>
      <c r="AD196" s="174">
        <f>SUM(Muut[[#This Row],[Työttömyysaste]:[Työttömät ja palveluissa olevat ]])</f>
        <v>1736187.4026511563</v>
      </c>
      <c r="AF196" s="62"/>
    </row>
    <row r="197" spans="1:32" s="45" customFormat="1" x14ac:dyDescent="0.25">
      <c r="A197" s="90">
        <v>604</v>
      </c>
      <c r="B197" s="151" t="s">
        <v>196</v>
      </c>
      <c r="C197" s="394">
        <v>21373</v>
      </c>
      <c r="D197" s="134">
        <v>911.91666666666663</v>
      </c>
      <c r="E197" s="41">
        <v>10790</v>
      </c>
      <c r="F197" s="331">
        <f t="shared" si="5"/>
        <v>8.4514983008958905E-2</v>
      </c>
      <c r="G197" s="376">
        <f>Muut[[#This Row],[Keskim. työttömyysaste 2025, %]]/$F$12</f>
        <v>0.70909815256376696</v>
      </c>
      <c r="H197" s="166">
        <v>0</v>
      </c>
      <c r="I197" s="382">
        <v>86</v>
      </c>
      <c r="J197" s="388">
        <v>1032</v>
      </c>
      <c r="K197" s="269">
        <v>81.42</v>
      </c>
      <c r="L197" s="170">
        <f t="shared" si="6"/>
        <v>262.50307049864898</v>
      </c>
      <c r="M197" s="376">
        <v>7.0813233413371299E-2</v>
      </c>
      <c r="N197" s="166">
        <v>0</v>
      </c>
      <c r="O197" s="396">
        <v>0</v>
      </c>
      <c r="P197" s="269">
        <v>7603</v>
      </c>
      <c r="Q197" s="15">
        <v>500</v>
      </c>
      <c r="R197" s="158">
        <v>6.576351440220965E-2</v>
      </c>
      <c r="S197" s="400">
        <v>0.4423754469116784</v>
      </c>
      <c r="T197" s="483">
        <v>1171.1666666666665</v>
      </c>
      <c r="U197" s="197">
        <v>1200168.3857796874</v>
      </c>
      <c r="V197" s="159">
        <v>0</v>
      </c>
      <c r="W197" s="159">
        <v>0</v>
      </c>
      <c r="X197" s="159">
        <v>2215249.9199999999</v>
      </c>
      <c r="Y197" s="159">
        <v>71845.429055706962</v>
      </c>
      <c r="Z197" s="159">
        <v>0</v>
      </c>
      <c r="AA197" s="155">
        <v>0</v>
      </c>
      <c r="AB197" s="159">
        <v>307283.93887240737</v>
      </c>
      <c r="AC197" s="159">
        <v>958728.74499999988</v>
      </c>
      <c r="AD197" s="174">
        <f>SUM(Muut[[#This Row],[Työttömyysaste]:[Työttömät ja palveluissa olevat ]])</f>
        <v>4753276.418707801</v>
      </c>
      <c r="AF197" s="62"/>
    </row>
    <row r="198" spans="1:32" s="45" customFormat="1" x14ac:dyDescent="0.25">
      <c r="A198" s="90">
        <v>607</v>
      </c>
      <c r="B198" s="151" t="s">
        <v>197</v>
      </c>
      <c r="C198" s="394">
        <v>3942</v>
      </c>
      <c r="D198" s="134">
        <v>215.08333333333334</v>
      </c>
      <c r="E198" s="41">
        <v>1610</v>
      </c>
      <c r="F198" s="331">
        <f t="shared" si="5"/>
        <v>0.13359213250517599</v>
      </c>
      <c r="G198" s="376">
        <f>Muut[[#This Row],[Keskim. työttömyysaste 2025, %]]/$F$12</f>
        <v>1.1208655670726755</v>
      </c>
      <c r="H198" s="166">
        <v>0</v>
      </c>
      <c r="I198" s="382">
        <v>0</v>
      </c>
      <c r="J198" s="388">
        <v>66</v>
      </c>
      <c r="K198" s="269">
        <v>804.62</v>
      </c>
      <c r="L198" s="170">
        <f t="shared" si="6"/>
        <v>4.8992070791180931</v>
      </c>
      <c r="M198" s="376">
        <v>3.794224433210454</v>
      </c>
      <c r="N198" s="166">
        <v>0</v>
      </c>
      <c r="O198" s="396">
        <v>0</v>
      </c>
      <c r="P198" s="269">
        <v>995</v>
      </c>
      <c r="Q198" s="15">
        <v>116</v>
      </c>
      <c r="R198" s="158">
        <v>0.11658291457286432</v>
      </c>
      <c r="S198" s="400">
        <v>0.78422540834745924</v>
      </c>
      <c r="T198" s="483">
        <v>275.66666666666669</v>
      </c>
      <c r="U198" s="197">
        <v>349897.21905906452</v>
      </c>
      <c r="V198" s="159">
        <v>0</v>
      </c>
      <c r="W198" s="159">
        <v>0</v>
      </c>
      <c r="X198" s="159">
        <v>141672.95999999999</v>
      </c>
      <c r="Y198" s="159">
        <v>710000.84901501995</v>
      </c>
      <c r="Z198" s="159">
        <v>0</v>
      </c>
      <c r="AA198" s="155">
        <v>0</v>
      </c>
      <c r="AB198" s="159">
        <v>100471.03819043475</v>
      </c>
      <c r="AC198" s="159">
        <v>225663.49000000002</v>
      </c>
      <c r="AD198" s="174">
        <f>SUM(Muut[[#This Row],[Työttömyysaste]:[Työttömät ja palveluissa olevat ]])</f>
        <v>1527705.556264519</v>
      </c>
      <c r="AF198" s="62"/>
    </row>
    <row r="199" spans="1:32" s="45" customFormat="1" x14ac:dyDescent="0.25">
      <c r="A199" s="90">
        <v>608</v>
      </c>
      <c r="B199" s="151" t="s">
        <v>198</v>
      </c>
      <c r="C199" s="394">
        <v>1893</v>
      </c>
      <c r="D199" s="134">
        <v>91.833333333333329</v>
      </c>
      <c r="E199" s="41">
        <v>780</v>
      </c>
      <c r="F199" s="331">
        <f t="shared" si="5"/>
        <v>0.11773504273504273</v>
      </c>
      <c r="G199" s="376">
        <f>Muut[[#This Row],[Keskim. työttömyysaste 2025, %]]/$F$12</f>
        <v>0.98782131076788071</v>
      </c>
      <c r="H199" s="166">
        <v>0</v>
      </c>
      <c r="I199" s="382">
        <v>0</v>
      </c>
      <c r="J199" s="388">
        <v>34</v>
      </c>
      <c r="K199" s="269">
        <v>301.22000000000003</v>
      </c>
      <c r="L199" s="170">
        <f t="shared" si="6"/>
        <v>6.2844432640594912</v>
      </c>
      <c r="M199" s="376">
        <v>2.9578898912582372</v>
      </c>
      <c r="N199" s="166">
        <v>0</v>
      </c>
      <c r="O199" s="396">
        <v>0</v>
      </c>
      <c r="P199" s="269">
        <v>472</v>
      </c>
      <c r="Q199" s="15">
        <v>86</v>
      </c>
      <c r="R199" s="158">
        <v>0.18220338983050846</v>
      </c>
      <c r="S199" s="400">
        <v>1.2256386651134585</v>
      </c>
      <c r="T199" s="483">
        <v>111.5</v>
      </c>
      <c r="U199" s="197">
        <v>148081.00325224813</v>
      </c>
      <c r="V199" s="159">
        <v>0</v>
      </c>
      <c r="W199" s="159">
        <v>0</v>
      </c>
      <c r="X199" s="159">
        <v>72983.039999999994</v>
      </c>
      <c r="Y199" s="159">
        <v>265798.08573028794</v>
      </c>
      <c r="Z199" s="159">
        <v>0</v>
      </c>
      <c r="AA199" s="155">
        <v>0</v>
      </c>
      <c r="AB199" s="159">
        <v>75404.354774442749</v>
      </c>
      <c r="AC199" s="159">
        <v>91275.014999999999</v>
      </c>
      <c r="AD199" s="174">
        <f>SUM(Muut[[#This Row],[Työttömyysaste]:[Työttömät ja palveluissa olevat ]])</f>
        <v>653541.49875697889</v>
      </c>
      <c r="AF199" s="62"/>
    </row>
    <row r="200" spans="1:32" s="45" customFormat="1" x14ac:dyDescent="0.25">
      <c r="A200" s="151">
        <v>609</v>
      </c>
      <c r="B200" s="151" t="s">
        <v>199</v>
      </c>
      <c r="C200" s="394">
        <v>83010</v>
      </c>
      <c r="D200" s="134">
        <v>5302.083333333333</v>
      </c>
      <c r="E200" s="41">
        <v>38527</v>
      </c>
      <c r="F200" s="331">
        <f t="shared" si="5"/>
        <v>0.13761993753298551</v>
      </c>
      <c r="G200" s="376">
        <f>Muut[[#This Row],[Keskim. työttömyysaste 2025, %]]/$F$12</f>
        <v>1.1546596826533888</v>
      </c>
      <c r="H200" s="166">
        <v>0</v>
      </c>
      <c r="I200" s="382">
        <v>460</v>
      </c>
      <c r="J200" s="388">
        <v>5192</v>
      </c>
      <c r="K200" s="269">
        <v>1156.49</v>
      </c>
      <c r="L200" s="170">
        <f t="shared" si="6"/>
        <v>71.777533744347124</v>
      </c>
      <c r="M200" s="376">
        <v>0.25897645451507939</v>
      </c>
      <c r="N200" s="166">
        <v>3</v>
      </c>
      <c r="O200" s="396">
        <v>858</v>
      </c>
      <c r="P200" s="269">
        <v>24751</v>
      </c>
      <c r="Q200" s="15">
        <v>3298</v>
      </c>
      <c r="R200" s="158">
        <v>0.13324714152963515</v>
      </c>
      <c r="S200" s="400">
        <v>0.89632168109761878</v>
      </c>
      <c r="T200" s="483">
        <v>6652.9166666666661</v>
      </c>
      <c r="U200" s="197">
        <v>7590226.8973564068</v>
      </c>
      <c r="V200" s="159">
        <v>0</v>
      </c>
      <c r="W200" s="159">
        <v>0</v>
      </c>
      <c r="X200" s="159">
        <v>11144939.52</v>
      </c>
      <c r="Y200" s="159">
        <v>1020492.7566769161</v>
      </c>
      <c r="Z200" s="159">
        <v>0</v>
      </c>
      <c r="AA200" s="155">
        <v>290347.19999999995</v>
      </c>
      <c r="AB200" s="159">
        <v>2418119.0393071831</v>
      </c>
      <c r="AC200" s="159">
        <v>5446144.1124999998</v>
      </c>
      <c r="AD200" s="174">
        <f>SUM(Muut[[#This Row],[Työttömyysaste]:[Työttömät ja palveluissa olevat ]])</f>
        <v>27910269.525840506</v>
      </c>
      <c r="AF200" s="62"/>
    </row>
    <row r="201" spans="1:32" s="45" customFormat="1" x14ac:dyDescent="0.25">
      <c r="A201" s="90">
        <v>611</v>
      </c>
      <c r="B201" s="151" t="s">
        <v>200</v>
      </c>
      <c r="C201" s="394">
        <v>4919</v>
      </c>
      <c r="D201" s="134">
        <v>211.16666666666666</v>
      </c>
      <c r="E201" s="41">
        <v>2633</v>
      </c>
      <c r="F201" s="331">
        <f t="shared" si="5"/>
        <v>8.0200025319660709E-2</v>
      </c>
      <c r="G201" s="376">
        <f>Muut[[#This Row],[Keskim. työttömyysaste 2025, %]]/$F$12</f>
        <v>0.67289476688068839</v>
      </c>
      <c r="H201" s="166">
        <v>0</v>
      </c>
      <c r="I201" s="382">
        <v>114</v>
      </c>
      <c r="J201" s="388">
        <v>194</v>
      </c>
      <c r="K201" s="269">
        <v>146.54</v>
      </c>
      <c r="L201" s="170">
        <f t="shared" si="6"/>
        <v>33.56762658659752</v>
      </c>
      <c r="M201" s="376">
        <v>0.55376841001828114</v>
      </c>
      <c r="N201" s="166">
        <v>0</v>
      </c>
      <c r="O201" s="396">
        <v>0</v>
      </c>
      <c r="P201" s="269">
        <v>1640</v>
      </c>
      <c r="Q201" s="15">
        <v>195</v>
      </c>
      <c r="R201" s="158">
        <v>0.11890243902439024</v>
      </c>
      <c r="S201" s="400">
        <v>0.79982829507262287</v>
      </c>
      <c r="T201" s="483">
        <v>247.5</v>
      </c>
      <c r="U201" s="197">
        <v>262116.47348267675</v>
      </c>
      <c r="V201" s="159">
        <v>0</v>
      </c>
      <c r="W201" s="159">
        <v>0</v>
      </c>
      <c r="X201" s="159">
        <v>416432.64000000001</v>
      </c>
      <c r="Y201" s="159">
        <v>129307.65381753004</v>
      </c>
      <c r="Z201" s="159">
        <v>0</v>
      </c>
      <c r="AA201" s="155">
        <v>0</v>
      </c>
      <c r="AB201" s="159">
        <v>127866.54996252255</v>
      </c>
      <c r="AC201" s="159">
        <v>202605.97500000001</v>
      </c>
      <c r="AD201" s="174">
        <f>SUM(Muut[[#This Row],[Työttömyysaste]:[Työttömät ja palveluissa olevat ]])</f>
        <v>1138329.2922627295</v>
      </c>
      <c r="AF201" s="62"/>
    </row>
    <row r="202" spans="1:32" s="45" customFormat="1" x14ac:dyDescent="0.25">
      <c r="A202" s="90">
        <v>614</v>
      </c>
      <c r="B202" s="151" t="s">
        <v>201</v>
      </c>
      <c r="C202" s="394">
        <v>2826</v>
      </c>
      <c r="D202" s="134">
        <v>138.25</v>
      </c>
      <c r="E202" s="41">
        <v>1102</v>
      </c>
      <c r="F202" s="331">
        <f t="shared" si="5"/>
        <v>0.12545372050816697</v>
      </c>
      <c r="G202" s="376">
        <f>Muut[[#This Row],[Keskim. työttömyysaste 2025, %]]/$F$12</f>
        <v>1.0525826105314648</v>
      </c>
      <c r="H202" s="166">
        <v>0</v>
      </c>
      <c r="I202" s="382">
        <v>0</v>
      </c>
      <c r="J202" s="388">
        <v>70</v>
      </c>
      <c r="K202" s="269">
        <v>3039.65</v>
      </c>
      <c r="L202" s="170">
        <f t="shared" si="6"/>
        <v>0.92971230240323721</v>
      </c>
      <c r="M202" s="376">
        <v>19.994025199943149</v>
      </c>
      <c r="N202" s="166">
        <v>0</v>
      </c>
      <c r="O202" s="396">
        <v>0</v>
      </c>
      <c r="P202" s="269">
        <v>563</v>
      </c>
      <c r="Q202" s="15">
        <v>88</v>
      </c>
      <c r="R202" s="158">
        <v>0.15630550621669628</v>
      </c>
      <c r="S202" s="400">
        <v>1.051429790452985</v>
      </c>
      <c r="T202" s="483">
        <v>171.5</v>
      </c>
      <c r="U202" s="197">
        <v>235558.45183849041</v>
      </c>
      <c r="V202" s="159">
        <v>0</v>
      </c>
      <c r="W202" s="159">
        <v>0</v>
      </c>
      <c r="X202" s="159">
        <v>150259.19999999998</v>
      </c>
      <c r="Y202" s="159">
        <v>2682202.8792579174</v>
      </c>
      <c r="Z202" s="159">
        <v>0</v>
      </c>
      <c r="AA202" s="155">
        <v>0</v>
      </c>
      <c r="AB202" s="159">
        <v>96568.569104154405</v>
      </c>
      <c r="AC202" s="159">
        <v>140391.61499999999</v>
      </c>
      <c r="AD202" s="174">
        <f>SUM(Muut[[#This Row],[Työttömyysaste]:[Työttömät ja palveluissa olevat ]])</f>
        <v>3304980.715200562</v>
      </c>
      <c r="AF202" s="62"/>
    </row>
    <row r="203" spans="1:32" s="45" customFormat="1" x14ac:dyDescent="0.25">
      <c r="A203" s="90">
        <v>615</v>
      </c>
      <c r="B203" s="151" t="s">
        <v>202</v>
      </c>
      <c r="C203" s="394">
        <v>7168</v>
      </c>
      <c r="D203" s="134">
        <v>469.58333333333331</v>
      </c>
      <c r="E203" s="41">
        <v>2791</v>
      </c>
      <c r="F203" s="331">
        <f t="shared" si="5"/>
        <v>0.16824913412158127</v>
      </c>
      <c r="G203" s="376">
        <f>Muut[[#This Row],[Keskim. työttömyysaste 2025, %]]/$F$12</f>
        <v>1.4116449643422389</v>
      </c>
      <c r="H203" s="166">
        <v>0</v>
      </c>
      <c r="I203" s="382">
        <v>12</v>
      </c>
      <c r="J203" s="388">
        <v>136</v>
      </c>
      <c r="K203" s="269">
        <v>5638.52</v>
      </c>
      <c r="L203" s="170">
        <f t="shared" si="6"/>
        <v>1.2712555777047876</v>
      </c>
      <c r="M203" s="376">
        <v>14.622308471211426</v>
      </c>
      <c r="N203" s="166">
        <v>0</v>
      </c>
      <c r="O203" s="396">
        <v>0</v>
      </c>
      <c r="P203" s="269">
        <v>1608</v>
      </c>
      <c r="Q203" s="15">
        <v>243</v>
      </c>
      <c r="R203" s="158">
        <v>0.15111940298507462</v>
      </c>
      <c r="S203" s="400">
        <v>1.0165441132553312</v>
      </c>
      <c r="T203" s="483">
        <v>580.66666666666663</v>
      </c>
      <c r="U203" s="197">
        <v>801297.56475784513</v>
      </c>
      <c r="V203" s="159">
        <v>0</v>
      </c>
      <c r="W203" s="159">
        <v>0</v>
      </c>
      <c r="X203" s="159">
        <v>291932.15999999997</v>
      </c>
      <c r="Y203" s="159">
        <v>4975459.2070644172</v>
      </c>
      <c r="Z203" s="159">
        <v>0</v>
      </c>
      <c r="AA203" s="155">
        <v>0</v>
      </c>
      <c r="AB203" s="159">
        <v>236814.11662396198</v>
      </c>
      <c r="AC203" s="159">
        <v>475339.54</v>
      </c>
      <c r="AD203" s="174">
        <f>SUM(Muut[[#This Row],[Työttömyysaste]:[Työttömät ja palveluissa olevat ]])</f>
        <v>6780842.588446225</v>
      </c>
      <c r="AF203" s="62"/>
    </row>
    <row r="204" spans="1:32" s="45" customFormat="1" x14ac:dyDescent="0.25">
      <c r="A204" s="90">
        <v>616</v>
      </c>
      <c r="B204" s="151" t="s">
        <v>203</v>
      </c>
      <c r="C204" s="394">
        <v>1720</v>
      </c>
      <c r="D204" s="134">
        <v>98.583333333333329</v>
      </c>
      <c r="E204" s="41">
        <v>904</v>
      </c>
      <c r="F204" s="331">
        <f t="shared" ref="F204:F267" si="7">D204/E204</f>
        <v>0.1090523598820059</v>
      </c>
      <c r="G204" s="376">
        <f>Muut[[#This Row],[Keskim. työttömyysaste 2025, %]]/$F$12</f>
        <v>0.91497180939919598</v>
      </c>
      <c r="H204" s="166">
        <v>0</v>
      </c>
      <c r="I204" s="382">
        <v>11</v>
      </c>
      <c r="J204" s="388">
        <v>79</v>
      </c>
      <c r="K204" s="269">
        <v>145.09</v>
      </c>
      <c r="L204" s="170">
        <f t="shared" si="6"/>
        <v>11.854710869115721</v>
      </c>
      <c r="M204" s="376">
        <v>1.5680425619974718</v>
      </c>
      <c r="N204" s="166">
        <v>0</v>
      </c>
      <c r="O204" s="396">
        <v>0</v>
      </c>
      <c r="P204" s="269">
        <v>500</v>
      </c>
      <c r="Q204" s="15">
        <v>66</v>
      </c>
      <c r="R204" s="158">
        <v>0.13200000000000001</v>
      </c>
      <c r="S204" s="400">
        <v>0.88793245803754572</v>
      </c>
      <c r="T204" s="483">
        <v>114.41666666666666</v>
      </c>
      <c r="U204" s="197">
        <v>124625.3822484744</v>
      </c>
      <c r="V204" s="159">
        <v>0</v>
      </c>
      <c r="W204" s="159">
        <v>0</v>
      </c>
      <c r="X204" s="159">
        <v>169578.23999999999</v>
      </c>
      <c r="Y204" s="159">
        <v>128028.16631899436</v>
      </c>
      <c r="Z204" s="159">
        <v>0</v>
      </c>
      <c r="AA204" s="155">
        <v>0</v>
      </c>
      <c r="AB204" s="159">
        <v>49635.424404298807</v>
      </c>
      <c r="AC204" s="159">
        <v>93662.627499999988</v>
      </c>
      <c r="AD204" s="174">
        <f>SUM(Muut[[#This Row],[Työttömyysaste]:[Työttömät ja palveluissa olevat ]])</f>
        <v>565529.84047176759</v>
      </c>
      <c r="AF204" s="62"/>
    </row>
    <row r="205" spans="1:32" s="45" customFormat="1" x14ac:dyDescent="0.25">
      <c r="A205" s="90">
        <v>619</v>
      </c>
      <c r="B205" s="151" t="s">
        <v>204</v>
      </c>
      <c r="C205" s="394">
        <v>2546</v>
      </c>
      <c r="D205" s="134">
        <v>83</v>
      </c>
      <c r="E205" s="41">
        <v>1018</v>
      </c>
      <c r="F205" s="331">
        <f t="shared" si="7"/>
        <v>8.1532416502946958E-2</v>
      </c>
      <c r="G205" s="376">
        <f>Muut[[#This Row],[Keskim. työttömyysaste 2025, %]]/$F$12</f>
        <v>0.68407380393333006</v>
      </c>
      <c r="H205" s="166">
        <v>0</v>
      </c>
      <c r="I205" s="382">
        <v>0</v>
      </c>
      <c r="J205" s="388">
        <v>96</v>
      </c>
      <c r="K205" s="269">
        <v>361.1</v>
      </c>
      <c r="L205" s="170">
        <f t="shared" ref="L205:L268" si="8">C205/K205</f>
        <v>7.0506784824148427</v>
      </c>
      <c r="M205" s="376">
        <v>2.6364400602452238</v>
      </c>
      <c r="N205" s="166">
        <v>0</v>
      </c>
      <c r="O205" s="396">
        <v>0</v>
      </c>
      <c r="P205" s="269">
        <v>619</v>
      </c>
      <c r="Q205" s="15">
        <v>106</v>
      </c>
      <c r="R205" s="158">
        <v>0.17124394184168013</v>
      </c>
      <c r="S205" s="400">
        <v>1.1519170772994056</v>
      </c>
      <c r="T205" s="483">
        <v>118.08333333333334</v>
      </c>
      <c r="U205" s="197">
        <v>137921.4143422411</v>
      </c>
      <c r="V205" s="159">
        <v>0</v>
      </c>
      <c r="W205" s="159">
        <v>0</v>
      </c>
      <c r="X205" s="159">
        <v>206069.76000000001</v>
      </c>
      <c r="Y205" s="159">
        <v>318636.50739395461</v>
      </c>
      <c r="Z205" s="159">
        <v>0</v>
      </c>
      <c r="AA205" s="155">
        <v>0</v>
      </c>
      <c r="AB205" s="159">
        <v>95315.37856113931</v>
      </c>
      <c r="AC205" s="159">
        <v>96664.197500000009</v>
      </c>
      <c r="AD205" s="174">
        <f>SUM(Muut[[#This Row],[Työttömyysaste]:[Työttömät ja palveluissa olevat ]])</f>
        <v>854607.25779733504</v>
      </c>
      <c r="AF205" s="62"/>
    </row>
    <row r="206" spans="1:32" s="45" customFormat="1" x14ac:dyDescent="0.25">
      <c r="A206" s="90">
        <v>620</v>
      </c>
      <c r="B206" s="151" t="s">
        <v>205</v>
      </c>
      <c r="C206" s="394">
        <v>2322</v>
      </c>
      <c r="D206" s="134">
        <v>139.83333333333334</v>
      </c>
      <c r="E206" s="41">
        <v>839</v>
      </c>
      <c r="F206" s="331">
        <f t="shared" si="7"/>
        <v>0.16666666666666669</v>
      </c>
      <c r="G206" s="376">
        <f>Muut[[#This Row],[Keskim. työttömyysaste 2025, %]]/$F$12</f>
        <v>1.3983677357512652</v>
      </c>
      <c r="H206" s="166">
        <v>0</v>
      </c>
      <c r="I206" s="382">
        <v>0</v>
      </c>
      <c r="J206" s="388">
        <v>92</v>
      </c>
      <c r="K206" s="269">
        <v>2461.1999999999998</v>
      </c>
      <c r="L206" s="170">
        <f t="shared" si="8"/>
        <v>0.9434422233057046</v>
      </c>
      <c r="M206" s="376">
        <v>19.703052019248219</v>
      </c>
      <c r="N206" s="166">
        <v>0</v>
      </c>
      <c r="O206" s="396">
        <v>0</v>
      </c>
      <c r="P206" s="269">
        <v>471</v>
      </c>
      <c r="Q206" s="15">
        <v>85</v>
      </c>
      <c r="R206" s="158">
        <v>0.18046709129511676</v>
      </c>
      <c r="S206" s="400">
        <v>1.2139589997618121</v>
      </c>
      <c r="T206" s="483">
        <v>180.33333333333334</v>
      </c>
      <c r="U206" s="197">
        <v>257130.7125883993</v>
      </c>
      <c r="V206" s="159">
        <v>0</v>
      </c>
      <c r="W206" s="159">
        <v>0</v>
      </c>
      <c r="X206" s="159">
        <v>197483.51999999999</v>
      </c>
      <c r="Y206" s="159">
        <v>2171775.6078593214</v>
      </c>
      <c r="Z206" s="159">
        <v>0</v>
      </c>
      <c r="AA206" s="155">
        <v>0</v>
      </c>
      <c r="AB206" s="159">
        <v>91611.415917025151</v>
      </c>
      <c r="AC206" s="159">
        <v>147622.67000000001</v>
      </c>
      <c r="AD206" s="174">
        <f>SUM(Muut[[#This Row],[Työttömyysaste]:[Työttömät ja palveluissa olevat ]])</f>
        <v>2865623.9263647455</v>
      </c>
      <c r="AF206" s="62"/>
    </row>
    <row r="207" spans="1:32" s="45" customFormat="1" x14ac:dyDescent="0.25">
      <c r="A207" s="90">
        <v>623</v>
      </c>
      <c r="B207" s="151" t="s">
        <v>206</v>
      </c>
      <c r="C207" s="394">
        <v>2081</v>
      </c>
      <c r="D207" s="134">
        <v>74.166666666666671</v>
      </c>
      <c r="E207" s="41">
        <v>801</v>
      </c>
      <c r="F207" s="331">
        <f t="shared" si="7"/>
        <v>9.2592592592592601E-2</v>
      </c>
      <c r="G207" s="376">
        <f>Muut[[#This Row],[Keskim. työttömyysaste 2025, %]]/$F$12</f>
        <v>0.77687096430625835</v>
      </c>
      <c r="H207" s="166">
        <v>0</v>
      </c>
      <c r="I207" s="382">
        <v>0</v>
      </c>
      <c r="J207" s="388">
        <v>79</v>
      </c>
      <c r="K207" s="269">
        <v>794.12</v>
      </c>
      <c r="L207" s="170">
        <f t="shared" si="8"/>
        <v>2.6205107540422103</v>
      </c>
      <c r="M207" s="376">
        <v>7.0935374618378955</v>
      </c>
      <c r="N207" s="166">
        <v>1</v>
      </c>
      <c r="O207" s="396">
        <v>0</v>
      </c>
      <c r="P207" s="269">
        <v>428</v>
      </c>
      <c r="Q207" s="15">
        <v>66</v>
      </c>
      <c r="R207" s="158">
        <v>0.1542056074766355</v>
      </c>
      <c r="S207" s="400">
        <v>1.0373042734083477</v>
      </c>
      <c r="T207" s="483">
        <v>90.083333333333343</v>
      </c>
      <c r="U207" s="197">
        <v>128023.97667156161</v>
      </c>
      <c r="V207" s="159">
        <v>0</v>
      </c>
      <c r="W207" s="159">
        <v>0</v>
      </c>
      <c r="X207" s="159">
        <v>169578.23999999999</v>
      </c>
      <c r="Y207" s="159">
        <v>700735.59471527883</v>
      </c>
      <c r="Z207" s="159">
        <v>962691.41</v>
      </c>
      <c r="AA207" s="155">
        <v>0</v>
      </c>
      <c r="AB207" s="159">
        <v>70155.481271290075</v>
      </c>
      <c r="AC207" s="159">
        <v>73743.117500000008</v>
      </c>
      <c r="AD207" s="174">
        <f>SUM(Muut[[#This Row],[Työttömyysaste]:[Työttömät ja palveluissa olevat ]])</f>
        <v>2104927.8201581305</v>
      </c>
      <c r="AF207" s="62"/>
    </row>
    <row r="208" spans="1:32" s="45" customFormat="1" x14ac:dyDescent="0.25">
      <c r="A208" s="90">
        <v>624</v>
      </c>
      <c r="B208" s="151" t="s">
        <v>207</v>
      </c>
      <c r="C208" s="394">
        <v>5016</v>
      </c>
      <c r="D208" s="134">
        <v>242.25</v>
      </c>
      <c r="E208" s="41">
        <v>2344</v>
      </c>
      <c r="F208" s="331">
        <f t="shared" si="7"/>
        <v>0.10334897610921502</v>
      </c>
      <c r="G208" s="376">
        <f>Muut[[#This Row],[Keskim. työttömyysaste 2025, %]]/$F$12</f>
        <v>0.86711924228432746</v>
      </c>
      <c r="H208" s="166">
        <v>1</v>
      </c>
      <c r="I208" s="382">
        <v>324</v>
      </c>
      <c r="J208" s="388">
        <v>256</v>
      </c>
      <c r="K208" s="269">
        <v>324.63</v>
      </c>
      <c r="L208" s="170">
        <f t="shared" si="8"/>
        <v>15.451437020608077</v>
      </c>
      <c r="M208" s="376">
        <v>1.2030396382003277</v>
      </c>
      <c r="N208" s="166">
        <v>3</v>
      </c>
      <c r="O208" s="396">
        <v>186</v>
      </c>
      <c r="P208" s="269">
        <v>1529</v>
      </c>
      <c r="Q208" s="15">
        <v>202</v>
      </c>
      <c r="R208" s="158">
        <v>0.13211249182472204</v>
      </c>
      <c r="S208" s="400">
        <v>0.88868916366204997</v>
      </c>
      <c r="T208" s="483">
        <v>289.16666666666669</v>
      </c>
      <c r="U208" s="197">
        <v>344434.53874722339</v>
      </c>
      <c r="V208" s="159">
        <v>118007.92079999999</v>
      </c>
      <c r="W208" s="159">
        <v>101270.6388</v>
      </c>
      <c r="X208" s="159">
        <v>549519.35999999999</v>
      </c>
      <c r="Y208" s="159">
        <v>286455.19079285365</v>
      </c>
      <c r="Z208" s="159">
        <v>0</v>
      </c>
      <c r="AA208" s="155">
        <v>62942.399999999994</v>
      </c>
      <c r="AB208" s="159">
        <v>144874.10746018737</v>
      </c>
      <c r="AC208" s="159">
        <v>236714.72500000001</v>
      </c>
      <c r="AD208" s="174">
        <f>SUM(Muut[[#This Row],[Työttömyysaste]:[Työttömät ja palveluissa olevat ]])</f>
        <v>1844218.8816002642</v>
      </c>
      <c r="AF208" s="62"/>
    </row>
    <row r="209" spans="1:32" s="45" customFormat="1" x14ac:dyDescent="0.25">
      <c r="A209" s="90">
        <v>625</v>
      </c>
      <c r="B209" s="151" t="s">
        <v>208</v>
      </c>
      <c r="C209" s="394">
        <v>2938</v>
      </c>
      <c r="D209" s="134">
        <v>140.16666666666666</v>
      </c>
      <c r="E209" s="41">
        <v>1229</v>
      </c>
      <c r="F209" s="331">
        <f t="shared" si="7"/>
        <v>0.11404936262544073</v>
      </c>
      <c r="G209" s="376">
        <f>Muut[[#This Row],[Keskim. työttömyysaste 2025, %]]/$F$12</f>
        <v>0.95689769387047496</v>
      </c>
      <c r="H209" s="166">
        <v>0</v>
      </c>
      <c r="I209" s="382">
        <v>0</v>
      </c>
      <c r="J209" s="388">
        <v>111</v>
      </c>
      <c r="K209" s="269">
        <v>543.6</v>
      </c>
      <c r="L209" s="170">
        <f t="shared" si="8"/>
        <v>5.4047093451066957</v>
      </c>
      <c r="M209" s="376">
        <v>3.4393507617162209</v>
      </c>
      <c r="N209" s="166">
        <v>0</v>
      </c>
      <c r="O209" s="396">
        <v>0</v>
      </c>
      <c r="P209" s="269">
        <v>801</v>
      </c>
      <c r="Q209" s="15">
        <v>116</v>
      </c>
      <c r="R209" s="158">
        <v>0.14481897627965043</v>
      </c>
      <c r="S209" s="400">
        <v>0.97416264832175026</v>
      </c>
      <c r="T209" s="483">
        <v>170.33333333333331</v>
      </c>
      <c r="U209" s="197">
        <v>222632.02797339734</v>
      </c>
      <c r="V209" s="159">
        <v>0</v>
      </c>
      <c r="W209" s="159">
        <v>0</v>
      </c>
      <c r="X209" s="159">
        <v>238268.16</v>
      </c>
      <c r="Y209" s="159">
        <v>479675.4511751695</v>
      </c>
      <c r="Z209" s="159">
        <v>0</v>
      </c>
      <c r="AA209" s="155">
        <v>0</v>
      </c>
      <c r="AB209" s="159">
        <v>93017.92047500232</v>
      </c>
      <c r="AC209" s="159">
        <v>139436.56999999998</v>
      </c>
      <c r="AD209" s="174">
        <f>SUM(Muut[[#This Row],[Työttömyysaste]:[Työttömät ja palveluissa olevat ]])</f>
        <v>1173030.1296235693</v>
      </c>
      <c r="AF209" s="62"/>
    </row>
    <row r="210" spans="1:32" s="45" customFormat="1" x14ac:dyDescent="0.25">
      <c r="A210" s="90">
        <v>626</v>
      </c>
      <c r="B210" s="151" t="s">
        <v>209</v>
      </c>
      <c r="C210" s="394">
        <v>4551</v>
      </c>
      <c r="D210" s="134">
        <v>236.58333333333334</v>
      </c>
      <c r="E210" s="41">
        <v>1783</v>
      </c>
      <c r="F210" s="331">
        <f t="shared" si="7"/>
        <v>0.13268835296317069</v>
      </c>
      <c r="G210" s="376">
        <f>Muut[[#This Row],[Keskim. työttömyysaste 2025, %]]/$F$12</f>
        <v>1.1132826701620417</v>
      </c>
      <c r="H210" s="166">
        <v>0</v>
      </c>
      <c r="I210" s="382">
        <v>0</v>
      </c>
      <c r="J210" s="388">
        <v>136</v>
      </c>
      <c r="K210" s="269">
        <v>1310.32</v>
      </c>
      <c r="L210" s="170">
        <f t="shared" si="8"/>
        <v>3.4731973868978572</v>
      </c>
      <c r="M210" s="376">
        <v>5.3520399597991988</v>
      </c>
      <c r="N210" s="166">
        <v>0</v>
      </c>
      <c r="O210" s="396">
        <v>0</v>
      </c>
      <c r="P210" s="269">
        <v>1048</v>
      </c>
      <c r="Q210" s="15">
        <v>174</v>
      </c>
      <c r="R210" s="158">
        <v>0.16603053435114504</v>
      </c>
      <c r="S210" s="400">
        <v>1.1168477308765106</v>
      </c>
      <c r="T210" s="483">
        <v>298.08333333333337</v>
      </c>
      <c r="U210" s="197">
        <v>401220.04951275111</v>
      </c>
      <c r="V210" s="159">
        <v>0</v>
      </c>
      <c r="W210" s="159">
        <v>0</v>
      </c>
      <c r="X210" s="159">
        <v>291932.15999999997</v>
      </c>
      <c r="Y210" s="159">
        <v>1156233.1441939808</v>
      </c>
      <c r="Z210" s="159">
        <v>0</v>
      </c>
      <c r="AA210" s="155">
        <v>0</v>
      </c>
      <c r="AB210" s="159">
        <v>165190.1557546175</v>
      </c>
      <c r="AC210" s="159">
        <v>244013.99750000003</v>
      </c>
      <c r="AD210" s="174">
        <f>SUM(Muut[[#This Row],[Työttömyysaste]:[Työttömät ja palveluissa olevat ]])</f>
        <v>2258589.5069613494</v>
      </c>
      <c r="AF210" s="62"/>
    </row>
    <row r="211" spans="1:32" s="45" customFormat="1" x14ac:dyDescent="0.25">
      <c r="A211" s="90">
        <v>630</v>
      </c>
      <c r="B211" s="151" t="s">
        <v>210</v>
      </c>
      <c r="C211" s="394">
        <v>1678</v>
      </c>
      <c r="D211" s="134">
        <v>49.583333333333336</v>
      </c>
      <c r="E211" s="41">
        <v>664</v>
      </c>
      <c r="F211" s="331">
        <f t="shared" si="7"/>
        <v>7.4673694779116465E-2</v>
      </c>
      <c r="G211" s="376">
        <f>Muut[[#This Row],[Keskim. työttömyysaste 2025, %]]/$F$12</f>
        <v>0.62652771293072484</v>
      </c>
      <c r="H211" s="166">
        <v>0</v>
      </c>
      <c r="I211" s="382">
        <v>0</v>
      </c>
      <c r="J211" s="388">
        <v>187</v>
      </c>
      <c r="K211" s="269">
        <v>810.18</v>
      </c>
      <c r="L211" s="170">
        <f t="shared" si="8"/>
        <v>2.0711446838974057</v>
      </c>
      <c r="M211" s="376">
        <v>8.9750809528033351</v>
      </c>
      <c r="N211" s="166">
        <v>0</v>
      </c>
      <c r="O211" s="396">
        <v>0</v>
      </c>
      <c r="P211" s="269">
        <v>451</v>
      </c>
      <c r="Q211" s="15">
        <v>92</v>
      </c>
      <c r="R211" s="158">
        <v>0.2039911308203991</v>
      </c>
      <c r="S211" s="400">
        <v>1.3721995924789054</v>
      </c>
      <c r="T211" s="483">
        <v>62.833333333333336</v>
      </c>
      <c r="U211" s="197">
        <v>83253.51624695932</v>
      </c>
      <c r="V211" s="159">
        <v>0</v>
      </c>
      <c r="W211" s="159">
        <v>0</v>
      </c>
      <c r="X211" s="159">
        <v>401406.71999999997</v>
      </c>
      <c r="Y211" s="159">
        <v>714907.0217680257</v>
      </c>
      <c r="Z211" s="159">
        <v>0</v>
      </c>
      <c r="AA211" s="155">
        <v>0</v>
      </c>
      <c r="AB211" s="159">
        <v>74832.904775837116</v>
      </c>
      <c r="AC211" s="159">
        <v>51435.995000000003</v>
      </c>
      <c r="AD211" s="174">
        <f>SUM(Muut[[#This Row],[Työttömyysaste]:[Työttömät ja palveluissa olevat ]])</f>
        <v>1325836.1577908222</v>
      </c>
      <c r="AF211" s="62"/>
    </row>
    <row r="212" spans="1:32" s="45" customFormat="1" x14ac:dyDescent="0.25">
      <c r="A212" s="90">
        <v>631</v>
      </c>
      <c r="B212" s="151" t="s">
        <v>211</v>
      </c>
      <c r="C212" s="394">
        <v>1892</v>
      </c>
      <c r="D212" s="134">
        <v>73.416666666666671</v>
      </c>
      <c r="E212" s="41">
        <v>878</v>
      </c>
      <c r="F212" s="331">
        <f t="shared" si="7"/>
        <v>8.361807137433562E-2</v>
      </c>
      <c r="G212" s="376">
        <f>Muut[[#This Row],[Keskim. työttömyysaste 2025, %]]/$F$12</f>
        <v>0.70157287881370411</v>
      </c>
      <c r="H212" s="166">
        <v>0</v>
      </c>
      <c r="I212" s="382">
        <v>10</v>
      </c>
      <c r="J212" s="388">
        <v>55</v>
      </c>
      <c r="K212" s="269">
        <v>143.66999999999999</v>
      </c>
      <c r="L212" s="170">
        <f t="shared" si="8"/>
        <v>13.169068003062575</v>
      </c>
      <c r="M212" s="376">
        <v>1.4115418948876668</v>
      </c>
      <c r="N212" s="166">
        <v>0</v>
      </c>
      <c r="O212" s="396">
        <v>0</v>
      </c>
      <c r="P212" s="269">
        <v>511</v>
      </c>
      <c r="Q212" s="15">
        <v>72</v>
      </c>
      <c r="R212" s="158">
        <v>0.14090019569471623</v>
      </c>
      <c r="S212" s="400">
        <v>0.94780194773621662</v>
      </c>
      <c r="T212" s="483">
        <v>91.5</v>
      </c>
      <c r="U212" s="197">
        <v>105114.89646900266</v>
      </c>
      <c r="V212" s="159">
        <v>0</v>
      </c>
      <c r="W212" s="159">
        <v>0</v>
      </c>
      <c r="X212" s="159">
        <v>118060.8</v>
      </c>
      <c r="Y212" s="159">
        <v>126775.15097560079</v>
      </c>
      <c r="Z212" s="159">
        <v>0</v>
      </c>
      <c r="AA212" s="155">
        <v>0</v>
      </c>
      <c r="AB212" s="159">
        <v>58280.341766299956</v>
      </c>
      <c r="AC212" s="159">
        <v>74902.815000000002</v>
      </c>
      <c r="AD212" s="174">
        <f>SUM(Muut[[#This Row],[Työttömyysaste]:[Työttömät ja palveluissa olevat ]])</f>
        <v>483134.00421090343</v>
      </c>
      <c r="AF212" s="62"/>
    </row>
    <row r="213" spans="1:32" s="45" customFormat="1" x14ac:dyDescent="0.25">
      <c r="A213" s="90">
        <v>635</v>
      </c>
      <c r="B213" s="151" t="s">
        <v>212</v>
      </c>
      <c r="C213" s="394">
        <v>6146</v>
      </c>
      <c r="D213" s="134">
        <v>210.75</v>
      </c>
      <c r="E213" s="41">
        <v>2790</v>
      </c>
      <c r="F213" s="331">
        <f t="shared" si="7"/>
        <v>7.5537634408602145E-2</v>
      </c>
      <c r="G213" s="376">
        <f>Muut[[#This Row],[Keskim. työttömyysaste 2025, %]]/$F$12</f>
        <v>0.63377634475178291</v>
      </c>
      <c r="H213" s="166">
        <v>0</v>
      </c>
      <c r="I213" s="382">
        <v>21</v>
      </c>
      <c r="J213" s="388">
        <v>250</v>
      </c>
      <c r="K213" s="269">
        <v>560.67999999999995</v>
      </c>
      <c r="L213" s="170">
        <f t="shared" si="8"/>
        <v>10.961689377184848</v>
      </c>
      <c r="M213" s="376">
        <v>1.6957870783710702</v>
      </c>
      <c r="N213" s="166">
        <v>0</v>
      </c>
      <c r="O213" s="396">
        <v>0</v>
      </c>
      <c r="P213" s="269">
        <v>1686</v>
      </c>
      <c r="Q213" s="15">
        <v>256</v>
      </c>
      <c r="R213" s="158">
        <v>0.15183867141162516</v>
      </c>
      <c r="S213" s="400">
        <v>1.0213824600884813</v>
      </c>
      <c r="T213" s="483">
        <v>321.16666666666669</v>
      </c>
      <c r="U213" s="197">
        <v>308460.04976153263</v>
      </c>
      <c r="V213" s="159">
        <v>0</v>
      </c>
      <c r="W213" s="159">
        <v>0</v>
      </c>
      <c r="X213" s="159">
        <v>536640</v>
      </c>
      <c r="Y213" s="159">
        <v>494746.93150274834</v>
      </c>
      <c r="Z213" s="159">
        <v>0</v>
      </c>
      <c r="AA213" s="155">
        <v>0</v>
      </c>
      <c r="AB213" s="159">
        <v>204016.03949037369</v>
      </c>
      <c r="AC213" s="159">
        <v>262910.245</v>
      </c>
      <c r="AD213" s="174">
        <f>SUM(Muut[[#This Row],[Työttömyysaste]:[Työttömät ja palveluissa olevat ]])</f>
        <v>1806773.2657546545</v>
      </c>
      <c r="AF213" s="62"/>
    </row>
    <row r="214" spans="1:32" s="45" customFormat="1" x14ac:dyDescent="0.25">
      <c r="A214" s="90">
        <v>636</v>
      </c>
      <c r="B214" s="151" t="s">
        <v>213</v>
      </c>
      <c r="C214" s="394">
        <v>7903</v>
      </c>
      <c r="D214" s="134">
        <v>332</v>
      </c>
      <c r="E214" s="41">
        <v>3642</v>
      </c>
      <c r="F214" s="331">
        <f t="shared" si="7"/>
        <v>9.1158704008786381E-2</v>
      </c>
      <c r="G214" s="376">
        <f>Muut[[#This Row],[Keskim. työttömyysaste 2025, %]]/$F$12</f>
        <v>0.7648403431127182</v>
      </c>
      <c r="H214" s="166">
        <v>0</v>
      </c>
      <c r="I214" s="382">
        <v>40</v>
      </c>
      <c r="J214" s="388">
        <v>423</v>
      </c>
      <c r="K214" s="269">
        <v>749.98</v>
      </c>
      <c r="L214" s="170">
        <f t="shared" si="8"/>
        <v>10.537614336382303</v>
      </c>
      <c r="M214" s="376">
        <v>1.764032219206195</v>
      </c>
      <c r="N214" s="166">
        <v>0</v>
      </c>
      <c r="O214" s="396">
        <v>0</v>
      </c>
      <c r="P214" s="269">
        <v>2305</v>
      </c>
      <c r="Q214" s="15">
        <v>454</v>
      </c>
      <c r="R214" s="158">
        <v>0.19696312364425161</v>
      </c>
      <c r="S214" s="400">
        <v>1.3249238675772226</v>
      </c>
      <c r="T214" s="483">
        <v>430.08333333333331</v>
      </c>
      <c r="U214" s="197">
        <v>478666.58661197289</v>
      </c>
      <c r="V214" s="159">
        <v>0</v>
      </c>
      <c r="W214" s="159">
        <v>0</v>
      </c>
      <c r="X214" s="159">
        <v>907994.88</v>
      </c>
      <c r="Y214" s="159">
        <v>661786.23044950992</v>
      </c>
      <c r="Z214" s="159">
        <v>0</v>
      </c>
      <c r="AA214" s="155">
        <v>0</v>
      </c>
      <c r="AB214" s="159">
        <v>340303.38307754067</v>
      </c>
      <c r="AC214" s="159">
        <v>352070.51750000002</v>
      </c>
      <c r="AD214" s="174">
        <f>SUM(Muut[[#This Row],[Työttömyysaste]:[Työttömät ja palveluissa olevat ]])</f>
        <v>2740821.5976390233</v>
      </c>
      <c r="AF214" s="62"/>
    </row>
    <row r="215" spans="1:32" s="45" customFormat="1" x14ac:dyDescent="0.25">
      <c r="A215" s="90">
        <v>638</v>
      </c>
      <c r="B215" s="151" t="s">
        <v>214</v>
      </c>
      <c r="C215" s="394">
        <v>51863</v>
      </c>
      <c r="D215" s="134">
        <v>2590.4166666666665</v>
      </c>
      <c r="E215" s="41">
        <v>25461</v>
      </c>
      <c r="F215" s="331">
        <f t="shared" si="7"/>
        <v>0.10174057054580207</v>
      </c>
      <c r="G215" s="376">
        <f>Muut[[#This Row],[Keskim. työttömyysaste 2025, %]]/$F$12</f>
        <v>0.85362438760905046</v>
      </c>
      <c r="H215" s="166">
        <v>1</v>
      </c>
      <c r="I215" s="382">
        <v>14091</v>
      </c>
      <c r="J215" s="388">
        <v>5043</v>
      </c>
      <c r="K215" s="269">
        <v>654.91999999999996</v>
      </c>
      <c r="L215" s="170">
        <f t="shared" si="8"/>
        <v>79.189824711415142</v>
      </c>
      <c r="M215" s="376">
        <v>0.23473585489914525</v>
      </c>
      <c r="N215" s="166">
        <v>3</v>
      </c>
      <c r="O215" s="396">
        <v>1717</v>
      </c>
      <c r="P215" s="269">
        <v>16930</v>
      </c>
      <c r="Q215" s="15">
        <v>2364</v>
      </c>
      <c r="R215" s="158">
        <v>0.13963378617838157</v>
      </c>
      <c r="S215" s="400">
        <v>0.93928311353378346</v>
      </c>
      <c r="T215" s="483">
        <v>3204.5</v>
      </c>
      <c r="U215" s="197">
        <v>3505861.7966576545</v>
      </c>
      <c r="V215" s="159">
        <v>1220144.4968999999</v>
      </c>
      <c r="W215" s="159">
        <v>4404335.0966999996</v>
      </c>
      <c r="X215" s="159">
        <v>10825102.08</v>
      </c>
      <c r="Y215" s="159">
        <v>577904.79485585354</v>
      </c>
      <c r="Z215" s="159">
        <v>0</v>
      </c>
      <c r="AA215" s="155">
        <v>581032.79999999993</v>
      </c>
      <c r="AB215" s="159">
        <v>1583206.3038090849</v>
      </c>
      <c r="AC215" s="159">
        <v>2623235.7450000001</v>
      </c>
      <c r="AD215" s="174">
        <f>SUM(Muut[[#This Row],[Työttömyysaste]:[Työttömät ja palveluissa olevat ]])</f>
        <v>25320823.113922596</v>
      </c>
      <c r="AF215" s="62"/>
    </row>
    <row r="216" spans="1:32" s="45" customFormat="1" x14ac:dyDescent="0.25">
      <c r="A216" s="90">
        <v>678</v>
      </c>
      <c r="B216" s="151" t="s">
        <v>215</v>
      </c>
      <c r="C216" s="394">
        <v>23413</v>
      </c>
      <c r="D216" s="134">
        <v>1259.8333333333333</v>
      </c>
      <c r="E216" s="41">
        <v>9974</v>
      </c>
      <c r="F216" s="331">
        <f t="shared" si="7"/>
        <v>0.12631174386738853</v>
      </c>
      <c r="G216" s="376">
        <f>Muut[[#This Row],[Keskim. työttömyysaste 2025, %]]/$F$12</f>
        <v>1.0597816036238028</v>
      </c>
      <c r="H216" s="166">
        <v>0</v>
      </c>
      <c r="I216" s="382">
        <v>18</v>
      </c>
      <c r="J216" s="388">
        <v>1132</v>
      </c>
      <c r="K216" s="269">
        <v>1013.79</v>
      </c>
      <c r="L216" s="170">
        <f t="shared" si="8"/>
        <v>23.094526479842965</v>
      </c>
      <c r="M216" s="376">
        <v>0.80489596611438674</v>
      </c>
      <c r="N216" s="166">
        <v>0</v>
      </c>
      <c r="O216" s="396">
        <v>0</v>
      </c>
      <c r="P216" s="269">
        <v>6667</v>
      </c>
      <c r="Q216" s="15">
        <v>813</v>
      </c>
      <c r="R216" s="158">
        <v>0.12194390280485976</v>
      </c>
      <c r="S216" s="400">
        <v>0.82028749515311128</v>
      </c>
      <c r="T216" s="483">
        <v>1627.25</v>
      </c>
      <c r="U216" s="197">
        <v>1964915.0748361559</v>
      </c>
      <c r="V216" s="159">
        <v>0</v>
      </c>
      <c r="W216" s="159">
        <v>0</v>
      </c>
      <c r="X216" s="159">
        <v>2429905.9199999999</v>
      </c>
      <c r="Y216" s="159">
        <v>894573.53871757747</v>
      </c>
      <c r="Z216" s="159">
        <v>0</v>
      </c>
      <c r="AA216" s="155">
        <v>0</v>
      </c>
      <c r="AB216" s="159">
        <v>624175.2115306434</v>
      </c>
      <c r="AC216" s="159">
        <v>1332083.1225000001</v>
      </c>
      <c r="AD216" s="174">
        <f>SUM(Muut[[#This Row],[Työttömyysaste]:[Työttömät ja palveluissa olevat ]])</f>
        <v>7245652.8675843757</v>
      </c>
      <c r="AF216" s="62"/>
    </row>
    <row r="217" spans="1:32" s="45" customFormat="1" x14ac:dyDescent="0.25">
      <c r="A217" s="90">
        <v>680</v>
      </c>
      <c r="B217" s="151" t="s">
        <v>216</v>
      </c>
      <c r="C217" s="394">
        <v>26036</v>
      </c>
      <c r="D217" s="134">
        <v>1262.5833333333333</v>
      </c>
      <c r="E217" s="41">
        <v>12503</v>
      </c>
      <c r="F217" s="331">
        <f t="shared" si="7"/>
        <v>0.10098243088325468</v>
      </c>
      <c r="G217" s="376">
        <f>Muut[[#This Row],[Keskim. työttömyysaste 2025, %]]/$F$12</f>
        <v>0.84726343934925263</v>
      </c>
      <c r="H217" s="166">
        <v>0</v>
      </c>
      <c r="I217" s="382">
        <v>367</v>
      </c>
      <c r="J217" s="388">
        <v>3851</v>
      </c>
      <c r="K217" s="269">
        <v>48.8</v>
      </c>
      <c r="L217" s="170">
        <f t="shared" si="8"/>
        <v>533.52459016393448</v>
      </c>
      <c r="M217" s="376">
        <v>3.4841301686274292E-2</v>
      </c>
      <c r="N217" s="166">
        <v>0</v>
      </c>
      <c r="O217" s="396">
        <v>0</v>
      </c>
      <c r="P217" s="269">
        <v>8848</v>
      </c>
      <c r="Q217" s="15">
        <v>1587</v>
      </c>
      <c r="R217" s="158">
        <v>0.17936256781193491</v>
      </c>
      <c r="S217" s="400">
        <v>1.2065291342210405</v>
      </c>
      <c r="T217" s="483">
        <v>1706.5833333333333</v>
      </c>
      <c r="U217" s="197">
        <v>1746879.9983171846</v>
      </c>
      <c r="V217" s="159">
        <v>0</v>
      </c>
      <c r="W217" s="159">
        <v>0</v>
      </c>
      <c r="X217" s="159">
        <v>8266402.5599999996</v>
      </c>
      <c r="Y217" s="159">
        <v>43061.37236451116</v>
      </c>
      <c r="Z217" s="159">
        <v>0</v>
      </c>
      <c r="AA217" s="155">
        <v>0</v>
      </c>
      <c r="AB217" s="159">
        <v>1020928.7575038178</v>
      </c>
      <c r="AC217" s="159">
        <v>1397026.1824999999</v>
      </c>
      <c r="AD217" s="174">
        <f>SUM(Muut[[#This Row],[Työttömyysaste]:[Työttömät ja palveluissa olevat ]])</f>
        <v>12474298.870685512</v>
      </c>
      <c r="AF217" s="62"/>
    </row>
    <row r="218" spans="1:32" s="45" customFormat="1" x14ac:dyDescent="0.25">
      <c r="A218" s="90">
        <v>681</v>
      </c>
      <c r="B218" s="151" t="s">
        <v>217</v>
      </c>
      <c r="C218" s="394">
        <v>3219</v>
      </c>
      <c r="D218" s="134">
        <v>158.25</v>
      </c>
      <c r="E218" s="41">
        <v>1361</v>
      </c>
      <c r="F218" s="331">
        <f t="shared" si="7"/>
        <v>0.1162747979426892</v>
      </c>
      <c r="G218" s="376">
        <f>Muut[[#This Row],[Keskim. työttömyysaste 2025, %]]/$F$12</f>
        <v>0.97556955554432478</v>
      </c>
      <c r="H218" s="166">
        <v>0</v>
      </c>
      <c r="I218" s="382">
        <v>0</v>
      </c>
      <c r="J218" s="388">
        <v>220</v>
      </c>
      <c r="K218" s="269">
        <v>559.66</v>
      </c>
      <c r="L218" s="170">
        <f t="shared" si="8"/>
        <v>5.7517063931672805</v>
      </c>
      <c r="M218" s="376">
        <v>3.2318567625478694</v>
      </c>
      <c r="N218" s="166">
        <v>0</v>
      </c>
      <c r="O218" s="396">
        <v>0</v>
      </c>
      <c r="P218" s="269">
        <v>787</v>
      </c>
      <c r="Q218" s="15">
        <v>164</v>
      </c>
      <c r="R218" s="158">
        <v>0.20838627700127066</v>
      </c>
      <c r="S218" s="400">
        <v>1.4017646905987207</v>
      </c>
      <c r="T218" s="483">
        <v>188.83333333333334</v>
      </c>
      <c r="U218" s="197">
        <v>248684.98164034379</v>
      </c>
      <c r="V218" s="159">
        <v>0</v>
      </c>
      <c r="W218" s="159">
        <v>0</v>
      </c>
      <c r="X218" s="159">
        <v>472243.20000000001</v>
      </c>
      <c r="Y218" s="159">
        <v>493846.87822791631</v>
      </c>
      <c r="Z218" s="159">
        <v>0</v>
      </c>
      <c r="AA218" s="155">
        <v>0</v>
      </c>
      <c r="AB218" s="159">
        <v>146649.11751871166</v>
      </c>
      <c r="AC218" s="159">
        <v>154580.85500000001</v>
      </c>
      <c r="AD218" s="174">
        <f>SUM(Muut[[#This Row],[Työttömyysaste]:[Työttömät ja palveluissa olevat ]])</f>
        <v>1516005.0323869716</v>
      </c>
      <c r="AF218" s="62"/>
    </row>
    <row r="219" spans="1:32" s="45" customFormat="1" x14ac:dyDescent="0.25">
      <c r="A219" s="90">
        <v>683</v>
      </c>
      <c r="B219" s="151" t="s">
        <v>218</v>
      </c>
      <c r="C219" s="394">
        <v>3530</v>
      </c>
      <c r="D219" s="134">
        <v>124.91666666666667</v>
      </c>
      <c r="E219" s="41">
        <v>1367</v>
      </c>
      <c r="F219" s="331">
        <f t="shared" si="7"/>
        <v>9.1380151182638383E-2</v>
      </c>
      <c r="G219" s="376">
        <f>Muut[[#This Row],[Keskim. työttömyysaste 2025, %]]/$F$12</f>
        <v>0.76669833061124582</v>
      </c>
      <c r="H219" s="166">
        <v>0</v>
      </c>
      <c r="I219" s="382">
        <v>0</v>
      </c>
      <c r="J219" s="388">
        <v>80</v>
      </c>
      <c r="K219" s="269">
        <v>3454.14</v>
      </c>
      <c r="L219" s="170">
        <f t="shared" si="8"/>
        <v>1.0219620513354988</v>
      </c>
      <c r="M219" s="376">
        <v>18.189218649220695</v>
      </c>
      <c r="N219" s="166">
        <v>0</v>
      </c>
      <c r="O219" s="396">
        <v>0</v>
      </c>
      <c r="P219" s="269">
        <v>805</v>
      </c>
      <c r="Q219" s="15">
        <v>136</v>
      </c>
      <c r="R219" s="158">
        <v>0.168944099378882</v>
      </c>
      <c r="S219" s="400">
        <v>1.136446586609319</v>
      </c>
      <c r="T219" s="483">
        <v>156.33333333333334</v>
      </c>
      <c r="U219" s="197">
        <v>214323.38802789908</v>
      </c>
      <c r="V219" s="159">
        <v>0</v>
      </c>
      <c r="W219" s="159">
        <v>0</v>
      </c>
      <c r="X219" s="159">
        <v>171724.79999999999</v>
      </c>
      <c r="Y219" s="159">
        <v>3047950.9987531276</v>
      </c>
      <c r="Z219" s="159">
        <v>0</v>
      </c>
      <c r="AA219" s="155">
        <v>0</v>
      </c>
      <c r="AB219" s="159">
        <v>130378.83464875411</v>
      </c>
      <c r="AC219" s="159">
        <v>127976.03000000001</v>
      </c>
      <c r="AD219" s="174">
        <f>SUM(Muut[[#This Row],[Työttömyysaste]:[Työttömät ja palveluissa olevat ]])</f>
        <v>3692354.0514297807</v>
      </c>
      <c r="AF219" s="62"/>
    </row>
    <row r="220" spans="1:32" s="45" customFormat="1" x14ac:dyDescent="0.25">
      <c r="A220" s="90">
        <v>684</v>
      </c>
      <c r="B220" s="151" t="s">
        <v>219</v>
      </c>
      <c r="C220" s="394">
        <v>38773</v>
      </c>
      <c r="D220" s="134">
        <v>1814.1666666666667</v>
      </c>
      <c r="E220" s="41">
        <v>18111</v>
      </c>
      <c r="F220" s="331">
        <f t="shared" si="7"/>
        <v>0.10016932619218523</v>
      </c>
      <c r="G220" s="376">
        <f>Muut[[#This Row],[Keskim. työttömyysaste 2025, %]]/$F$12</f>
        <v>0.84044132315457565</v>
      </c>
      <c r="H220" s="166">
        <v>0</v>
      </c>
      <c r="I220" s="382">
        <v>115</v>
      </c>
      <c r="J220" s="388">
        <v>3749</v>
      </c>
      <c r="K220" s="269">
        <v>496.3</v>
      </c>
      <c r="L220" s="170">
        <f t="shared" si="8"/>
        <v>78.124118476727787</v>
      </c>
      <c r="M220" s="376">
        <v>0.23793793216988213</v>
      </c>
      <c r="N220" s="166">
        <v>0</v>
      </c>
      <c r="O220" s="396">
        <v>0</v>
      </c>
      <c r="P220" s="269">
        <v>11864</v>
      </c>
      <c r="Q220" s="15">
        <v>2198</v>
      </c>
      <c r="R220" s="158">
        <v>0.18526635198921107</v>
      </c>
      <c r="S220" s="400">
        <v>1.2462424796471918</v>
      </c>
      <c r="T220" s="483">
        <v>2329</v>
      </c>
      <c r="U220" s="197">
        <v>2580519.5043614246</v>
      </c>
      <c r="V220" s="159">
        <v>0</v>
      </c>
      <c r="W220" s="159">
        <v>0</v>
      </c>
      <c r="X220" s="159">
        <v>8047453.4399999995</v>
      </c>
      <c r="Y220" s="159">
        <v>437937.68656776421</v>
      </c>
      <c r="Z220" s="159">
        <v>0</v>
      </c>
      <c r="AA220" s="155">
        <v>0</v>
      </c>
      <c r="AB220" s="159">
        <v>1570418.1890592184</v>
      </c>
      <c r="AC220" s="159">
        <v>1906542.69</v>
      </c>
      <c r="AD220" s="174">
        <f>SUM(Muut[[#This Row],[Työttömyysaste]:[Työttömät ja palveluissa olevat ]])</f>
        <v>14542871.509988407</v>
      </c>
      <c r="AF220" s="62"/>
    </row>
    <row r="221" spans="1:32" s="45" customFormat="1" x14ac:dyDescent="0.25">
      <c r="A221" s="90">
        <v>686</v>
      </c>
      <c r="B221" s="151" t="s">
        <v>220</v>
      </c>
      <c r="C221" s="394">
        <v>2928</v>
      </c>
      <c r="D221" s="134">
        <v>122.33333333333333</v>
      </c>
      <c r="E221" s="41">
        <v>1156</v>
      </c>
      <c r="F221" s="331">
        <f t="shared" si="7"/>
        <v>0.10582468281430218</v>
      </c>
      <c r="G221" s="376">
        <f>Muut[[#This Row],[Keskim. työttömyysaste 2025, %]]/$F$12</f>
        <v>0.8878909325617893</v>
      </c>
      <c r="H221" s="166">
        <v>0</v>
      </c>
      <c r="I221" s="382">
        <v>0</v>
      </c>
      <c r="J221" s="388">
        <v>149</v>
      </c>
      <c r="K221" s="269">
        <v>538.95000000000005</v>
      </c>
      <c r="L221" s="170">
        <f t="shared" si="8"/>
        <v>5.4327859727247425</v>
      </c>
      <c r="M221" s="376">
        <v>3.4215762034933572</v>
      </c>
      <c r="N221" s="166">
        <v>0</v>
      </c>
      <c r="O221" s="396">
        <v>0</v>
      </c>
      <c r="P221" s="269">
        <v>711</v>
      </c>
      <c r="Q221" s="15">
        <v>95</v>
      </c>
      <c r="R221" s="158">
        <v>0.13361462728551335</v>
      </c>
      <c r="S221" s="400">
        <v>0.89879366996512422</v>
      </c>
      <c r="T221" s="483">
        <v>148.41666666666666</v>
      </c>
      <c r="U221" s="197">
        <v>205873.77887633539</v>
      </c>
      <c r="V221" s="159">
        <v>0</v>
      </c>
      <c r="W221" s="159">
        <v>0</v>
      </c>
      <c r="X221" s="159">
        <v>319837.44</v>
      </c>
      <c r="Y221" s="159">
        <v>475572.26712814125</v>
      </c>
      <c r="Z221" s="159">
        <v>0</v>
      </c>
      <c r="AA221" s="155">
        <v>0</v>
      </c>
      <c r="AB221" s="159">
        <v>85529.205633881225</v>
      </c>
      <c r="AC221" s="159">
        <v>121495.36749999999</v>
      </c>
      <c r="AD221" s="174">
        <f>SUM(Muut[[#This Row],[Työttömyysaste]:[Työttömät ja palveluissa olevat ]])</f>
        <v>1208308.0591383579</v>
      </c>
      <c r="AF221" s="62"/>
    </row>
    <row r="222" spans="1:32" s="45" customFormat="1" x14ac:dyDescent="0.25">
      <c r="A222" s="90">
        <v>687</v>
      </c>
      <c r="B222" s="151" t="s">
        <v>221</v>
      </c>
      <c r="C222" s="394">
        <v>1398</v>
      </c>
      <c r="D222" s="134">
        <v>74.166666666666671</v>
      </c>
      <c r="E222" s="41">
        <v>487</v>
      </c>
      <c r="F222" s="331">
        <f t="shared" si="7"/>
        <v>0.15229295003422313</v>
      </c>
      <c r="G222" s="376">
        <f>Muut[[#This Row],[Keskim. työttömyysaste 2025, %]]/$F$12</f>
        <v>1.2777692862614227</v>
      </c>
      <c r="H222" s="166">
        <v>0</v>
      </c>
      <c r="I222" s="382">
        <v>0</v>
      </c>
      <c r="J222" s="388">
        <v>47</v>
      </c>
      <c r="K222" s="269">
        <v>1150.81</v>
      </c>
      <c r="L222" s="170">
        <f t="shared" si="8"/>
        <v>1.2147965346147496</v>
      </c>
      <c r="M222" s="376">
        <v>15.301896797756797</v>
      </c>
      <c r="N222" s="166">
        <v>0</v>
      </c>
      <c r="O222" s="396">
        <v>0</v>
      </c>
      <c r="P222" s="269">
        <v>309</v>
      </c>
      <c r="Q222" s="15">
        <v>57</v>
      </c>
      <c r="R222" s="158">
        <v>0.18446601941747573</v>
      </c>
      <c r="S222" s="400">
        <v>1.2408588336800066</v>
      </c>
      <c r="T222" s="483">
        <v>85.416666666666671</v>
      </c>
      <c r="U222" s="197">
        <v>141458.79659110081</v>
      </c>
      <c r="V222" s="159">
        <v>0</v>
      </c>
      <c r="W222" s="159">
        <v>0</v>
      </c>
      <c r="X222" s="159">
        <v>100888.31999999999</v>
      </c>
      <c r="Y222" s="159">
        <v>1015480.6953033421</v>
      </c>
      <c r="Z222" s="159">
        <v>0</v>
      </c>
      <c r="AA222" s="155">
        <v>0</v>
      </c>
      <c r="AB222" s="159">
        <v>56378.421108251096</v>
      </c>
      <c r="AC222" s="159">
        <v>69922.9375</v>
      </c>
      <c r="AD222" s="174">
        <f>SUM(Muut[[#This Row],[Työttömyysaste]:[Työttömät ja palveluissa olevat ]])</f>
        <v>1384129.1705026941</v>
      </c>
      <c r="AF222" s="62"/>
    </row>
    <row r="223" spans="1:32" s="45" customFormat="1" x14ac:dyDescent="0.25">
      <c r="A223" s="90">
        <v>689</v>
      </c>
      <c r="B223" s="151" t="s">
        <v>222</v>
      </c>
      <c r="C223" s="394">
        <v>2888</v>
      </c>
      <c r="D223" s="134">
        <v>171.41666666666666</v>
      </c>
      <c r="E223" s="41">
        <v>1146</v>
      </c>
      <c r="F223" s="331">
        <f t="shared" si="7"/>
        <v>0.14957824316463059</v>
      </c>
      <c r="G223" s="376">
        <f>Muut[[#This Row],[Keskim. työttömyysaste 2025, %]]/$F$12</f>
        <v>1.2549923352706596</v>
      </c>
      <c r="H223" s="166">
        <v>0</v>
      </c>
      <c r="I223" s="382">
        <v>0</v>
      </c>
      <c r="J223" s="388">
        <v>140</v>
      </c>
      <c r="K223" s="269">
        <v>351.48</v>
      </c>
      <c r="L223" s="170">
        <f t="shared" si="8"/>
        <v>8.2166837373392507</v>
      </c>
      <c r="M223" s="376">
        <v>2.2623106592839282</v>
      </c>
      <c r="N223" s="166">
        <v>0</v>
      </c>
      <c r="O223" s="396">
        <v>0</v>
      </c>
      <c r="P223" s="269">
        <v>638</v>
      </c>
      <c r="Q223" s="15">
        <v>112</v>
      </c>
      <c r="R223" s="158">
        <v>0.17554858934169279</v>
      </c>
      <c r="S223" s="400">
        <v>1.1808734124181286</v>
      </c>
      <c r="T223" s="483">
        <v>216.5</v>
      </c>
      <c r="U223" s="197">
        <v>287017.65067088127</v>
      </c>
      <c r="V223" s="159">
        <v>0</v>
      </c>
      <c r="W223" s="159">
        <v>0</v>
      </c>
      <c r="X223" s="159">
        <v>300518.39999999997</v>
      </c>
      <c r="Y223" s="159">
        <v>310147.76964504889</v>
      </c>
      <c r="Z223" s="159">
        <v>0</v>
      </c>
      <c r="AA223" s="155">
        <v>0</v>
      </c>
      <c r="AB223" s="159">
        <v>110836.77848956555</v>
      </c>
      <c r="AC223" s="159">
        <v>177229.065</v>
      </c>
      <c r="AD223" s="174">
        <f>SUM(Muut[[#This Row],[Työttömyysaste]:[Työttömät ja palveluissa olevat ]])</f>
        <v>1185749.6638054957</v>
      </c>
      <c r="AF223" s="62"/>
    </row>
    <row r="224" spans="1:32" s="45" customFormat="1" x14ac:dyDescent="0.25">
      <c r="A224" s="90">
        <v>691</v>
      </c>
      <c r="B224" s="151" t="s">
        <v>223</v>
      </c>
      <c r="C224" s="394">
        <v>2476</v>
      </c>
      <c r="D224" s="134">
        <v>79.916666666666671</v>
      </c>
      <c r="E224" s="41">
        <v>1046</v>
      </c>
      <c r="F224" s="331">
        <f t="shared" si="7"/>
        <v>7.6402166985340983E-2</v>
      </c>
      <c r="G224" s="376">
        <f>Muut[[#This Row],[Keskim. työttömyysaste 2025, %]]/$F$12</f>
        <v>0.64102995152268794</v>
      </c>
      <c r="H224" s="166">
        <v>0</v>
      </c>
      <c r="I224" s="382">
        <v>0</v>
      </c>
      <c r="J224" s="388">
        <v>13</v>
      </c>
      <c r="K224" s="269">
        <v>473.7</v>
      </c>
      <c r="L224" s="170">
        <f t="shared" si="8"/>
        <v>5.2269368798817819</v>
      </c>
      <c r="M224" s="376">
        <v>3.5563259381406405</v>
      </c>
      <c r="N224" s="166">
        <v>0</v>
      </c>
      <c r="O224" s="396">
        <v>0</v>
      </c>
      <c r="P224" s="269">
        <v>604</v>
      </c>
      <c r="Q224" s="15">
        <v>88</v>
      </c>
      <c r="R224" s="158">
        <v>0.14569536423841059</v>
      </c>
      <c r="S224" s="400">
        <v>0.98005790070369281</v>
      </c>
      <c r="T224" s="483">
        <v>98.25</v>
      </c>
      <c r="U224" s="197">
        <v>125689.58876803819</v>
      </c>
      <c r="V224" s="159">
        <v>0</v>
      </c>
      <c r="W224" s="159">
        <v>0</v>
      </c>
      <c r="X224" s="159">
        <v>27905.279999999999</v>
      </c>
      <c r="Y224" s="159">
        <v>417995.32969403564</v>
      </c>
      <c r="Z224" s="159">
        <v>0</v>
      </c>
      <c r="AA224" s="155">
        <v>0</v>
      </c>
      <c r="AB224" s="159">
        <v>78865.259269626156</v>
      </c>
      <c r="AC224" s="159">
        <v>80428.432499999995</v>
      </c>
      <c r="AD224" s="174">
        <f>SUM(Muut[[#This Row],[Työttömyysaste]:[Työttömät ja palveluissa olevat ]])</f>
        <v>730883.89023169992</v>
      </c>
      <c r="AF224" s="62"/>
    </row>
    <row r="225" spans="1:32" s="45" customFormat="1" x14ac:dyDescent="0.25">
      <c r="A225" s="90">
        <v>694</v>
      </c>
      <c r="B225" s="151" t="s">
        <v>224</v>
      </c>
      <c r="C225" s="394">
        <v>28555</v>
      </c>
      <c r="D225" s="134">
        <v>1710.6666666666667</v>
      </c>
      <c r="E225" s="41">
        <v>13545</v>
      </c>
      <c r="F225" s="331">
        <f t="shared" si="7"/>
        <v>0.12629506582994957</v>
      </c>
      <c r="G225" s="376">
        <f>Muut[[#This Row],[Keskim. työttömyysaste 2025, %]]/$F$12</f>
        <v>1.0596416714471011</v>
      </c>
      <c r="H225" s="166">
        <v>0</v>
      </c>
      <c r="I225" s="382">
        <v>120</v>
      </c>
      <c r="J225" s="388">
        <v>2398</v>
      </c>
      <c r="K225" s="269">
        <v>121.01</v>
      </c>
      <c r="L225" s="170">
        <f t="shared" si="8"/>
        <v>235.97223369969424</v>
      </c>
      <c r="M225" s="376">
        <v>7.8774908858997572E-2</v>
      </c>
      <c r="N225" s="166">
        <v>0</v>
      </c>
      <c r="O225" s="396">
        <v>0</v>
      </c>
      <c r="P225" s="269">
        <v>8863</v>
      </c>
      <c r="Q225" s="15">
        <v>1449</v>
      </c>
      <c r="R225" s="158">
        <v>0.16348866072435969</v>
      </c>
      <c r="S225" s="400">
        <v>1.0997491543806595</v>
      </c>
      <c r="T225" s="483">
        <v>2219.75</v>
      </c>
      <c r="U225" s="197">
        <v>2396136.3992319382</v>
      </c>
      <c r="V225" s="159">
        <v>0</v>
      </c>
      <c r="W225" s="159">
        <v>0</v>
      </c>
      <c r="X225" s="159">
        <v>5147450.88</v>
      </c>
      <c r="Y225" s="159">
        <v>106779.84979158803</v>
      </c>
      <c r="Z225" s="159">
        <v>0</v>
      </c>
      <c r="AA225" s="155">
        <v>0</v>
      </c>
      <c r="AB225" s="159">
        <v>1020608.4558585413</v>
      </c>
      <c r="AC225" s="159">
        <v>1817109.5475000001</v>
      </c>
      <c r="AD225" s="174">
        <f>SUM(Muut[[#This Row],[Työttömyysaste]:[Työttömät ja palveluissa olevat ]])</f>
        <v>10488085.132382067</v>
      </c>
      <c r="AF225" s="62"/>
    </row>
    <row r="226" spans="1:32" s="45" customFormat="1" x14ac:dyDescent="0.25">
      <c r="A226" s="90">
        <v>697</v>
      </c>
      <c r="B226" s="151" t="s">
        <v>225</v>
      </c>
      <c r="C226" s="394">
        <v>1158</v>
      </c>
      <c r="D226" s="134">
        <v>37.083333333333336</v>
      </c>
      <c r="E226" s="41">
        <v>445</v>
      </c>
      <c r="F226" s="331">
        <f t="shared" si="7"/>
        <v>8.3333333333333343E-2</v>
      </c>
      <c r="G226" s="376">
        <f>Muut[[#This Row],[Keskim. työttömyysaste 2025, %]]/$F$12</f>
        <v>0.69918386787563258</v>
      </c>
      <c r="H226" s="166">
        <v>0</v>
      </c>
      <c r="I226" s="382">
        <v>0</v>
      </c>
      <c r="J226" s="388">
        <v>44</v>
      </c>
      <c r="K226" s="269">
        <v>835.9</v>
      </c>
      <c r="L226" s="170">
        <f t="shared" si="8"/>
        <v>1.3853331738246202</v>
      </c>
      <c r="M226" s="376">
        <v>13.418209824303807</v>
      </c>
      <c r="N226" s="166">
        <v>0</v>
      </c>
      <c r="O226" s="396">
        <v>0</v>
      </c>
      <c r="P226" s="269">
        <v>258</v>
      </c>
      <c r="Q226" s="15">
        <v>27</v>
      </c>
      <c r="R226" s="158">
        <v>0.10465116279069768</v>
      </c>
      <c r="S226" s="400">
        <v>0.70396336525175407</v>
      </c>
      <c r="T226" s="483">
        <v>52.583333333333336</v>
      </c>
      <c r="U226" s="197">
        <v>64116.573035608621</v>
      </c>
      <c r="V226" s="159">
        <v>0</v>
      </c>
      <c r="W226" s="159">
        <v>0</v>
      </c>
      <c r="X226" s="159">
        <v>94448.639999999999</v>
      </c>
      <c r="Y226" s="159">
        <v>737602.48277653451</v>
      </c>
      <c r="Z226" s="159">
        <v>0</v>
      </c>
      <c r="AA226" s="155">
        <v>0</v>
      </c>
      <c r="AB226" s="159">
        <v>26493.661251249763</v>
      </c>
      <c r="AC226" s="159">
        <v>43045.2425</v>
      </c>
      <c r="AD226" s="174">
        <f>SUM(Muut[[#This Row],[Työttömyysaste]:[Työttömät ja palveluissa olevat ]])</f>
        <v>965706.59956339293</v>
      </c>
      <c r="AF226" s="62"/>
    </row>
    <row r="227" spans="1:32" s="45" customFormat="1" x14ac:dyDescent="0.25">
      <c r="A227" s="90">
        <v>698</v>
      </c>
      <c r="B227" s="151" t="s">
        <v>226</v>
      </c>
      <c r="C227" s="394">
        <v>66191</v>
      </c>
      <c r="D227" s="134">
        <v>3133.75</v>
      </c>
      <c r="E227" s="41">
        <v>32354</v>
      </c>
      <c r="F227" s="331">
        <f t="shared" si="7"/>
        <v>9.6858193731841499E-2</v>
      </c>
      <c r="G227" s="376">
        <f>Muut[[#This Row],[Keskim. työttömyysaste 2025, %]]/$F$12</f>
        <v>0.81266023834651535</v>
      </c>
      <c r="H227" s="166">
        <v>0</v>
      </c>
      <c r="I227" s="382">
        <v>144</v>
      </c>
      <c r="J227" s="388">
        <v>4113</v>
      </c>
      <c r="K227" s="269">
        <v>7581.53</v>
      </c>
      <c r="L227" s="170">
        <f t="shared" si="8"/>
        <v>8.7305596627593633</v>
      </c>
      <c r="M227" s="376">
        <v>2.1291523019123821</v>
      </c>
      <c r="N227" s="166">
        <v>0</v>
      </c>
      <c r="O227" s="396">
        <v>0</v>
      </c>
      <c r="P227" s="269">
        <v>21235</v>
      </c>
      <c r="Q227" s="15">
        <v>2204</v>
      </c>
      <c r="R227" s="158">
        <v>0.10379091123145751</v>
      </c>
      <c r="S227" s="400">
        <v>0.69817665857352096</v>
      </c>
      <c r="T227" s="483">
        <v>4003.5833333333335</v>
      </c>
      <c r="U227" s="197">
        <v>4259692.9639040567</v>
      </c>
      <c r="V227" s="159">
        <v>0</v>
      </c>
      <c r="W227" s="159">
        <v>0</v>
      </c>
      <c r="X227" s="159">
        <v>8828801.2799999993</v>
      </c>
      <c r="Y227" s="159">
        <v>6689981.2791539412</v>
      </c>
      <c r="Z227" s="159">
        <v>0</v>
      </c>
      <c r="AA227" s="155">
        <v>0</v>
      </c>
      <c r="AB227" s="159">
        <v>1501922.8642482974</v>
      </c>
      <c r="AC227" s="159">
        <v>3277373.3525</v>
      </c>
      <c r="AD227" s="174">
        <f>SUM(Muut[[#This Row],[Työttömyysaste]:[Työttömät ja palveluissa olevat ]])</f>
        <v>24557771.739806294</v>
      </c>
      <c r="AF227" s="62"/>
    </row>
    <row r="228" spans="1:32" s="45" customFormat="1" x14ac:dyDescent="0.25">
      <c r="A228" s="90">
        <v>700</v>
      </c>
      <c r="B228" s="151" t="s">
        <v>227</v>
      </c>
      <c r="C228" s="394">
        <v>4679</v>
      </c>
      <c r="D228" s="134">
        <v>234.91666666666666</v>
      </c>
      <c r="E228" s="41">
        <v>1922</v>
      </c>
      <c r="F228" s="331">
        <f t="shared" si="7"/>
        <v>0.12222511272979535</v>
      </c>
      <c r="G228" s="376">
        <f>Muut[[#This Row],[Keskim. työttömyysaste 2025, %]]/$F$12</f>
        <v>1.0254939248394421</v>
      </c>
      <c r="H228" s="166">
        <v>0</v>
      </c>
      <c r="I228" s="382">
        <v>10</v>
      </c>
      <c r="J228" s="388">
        <v>207</v>
      </c>
      <c r="K228" s="269">
        <v>942.22</v>
      </c>
      <c r="L228" s="170">
        <f t="shared" si="8"/>
        <v>4.9659315234234045</v>
      </c>
      <c r="M228" s="376">
        <v>3.7432435617100199</v>
      </c>
      <c r="N228" s="166">
        <v>3</v>
      </c>
      <c r="O228" s="396">
        <v>292</v>
      </c>
      <c r="P228" s="269">
        <v>1162</v>
      </c>
      <c r="Q228" s="15">
        <v>153</v>
      </c>
      <c r="R228" s="158">
        <v>0.13166953528399311</v>
      </c>
      <c r="S228" s="400">
        <v>0.88570950085891942</v>
      </c>
      <c r="T228" s="483">
        <v>280.08333333333331</v>
      </c>
      <c r="U228" s="197">
        <v>379976.27422569774</v>
      </c>
      <c r="V228" s="159">
        <v>0</v>
      </c>
      <c r="W228" s="159">
        <v>0</v>
      </c>
      <c r="X228" s="159">
        <v>444337.91999999998</v>
      </c>
      <c r="Y228" s="159">
        <v>831419.80060019891</v>
      </c>
      <c r="Z228" s="159">
        <v>0</v>
      </c>
      <c r="AA228" s="155">
        <v>98812.799999999988</v>
      </c>
      <c r="AB228" s="159">
        <v>134687.62952186374</v>
      </c>
      <c r="AC228" s="159">
        <v>229279.01749999999</v>
      </c>
      <c r="AD228" s="174">
        <f>SUM(Muut[[#This Row],[Työttömyysaste]:[Työttömät ja palveluissa olevat ]])</f>
        <v>2118513.4418477607</v>
      </c>
      <c r="AF228" s="62"/>
    </row>
    <row r="229" spans="1:32" s="45" customFormat="1" x14ac:dyDescent="0.25">
      <c r="A229" s="90">
        <v>702</v>
      </c>
      <c r="B229" s="151" t="s">
        <v>228</v>
      </c>
      <c r="C229" s="394">
        <v>3995</v>
      </c>
      <c r="D229" s="134">
        <v>193.16666666666666</v>
      </c>
      <c r="E229" s="41">
        <v>1604</v>
      </c>
      <c r="F229" s="331">
        <f t="shared" si="7"/>
        <v>0.12042809642560265</v>
      </c>
      <c r="G229" s="376">
        <f>Muut[[#This Row],[Keskim. työttömyysaste 2025, %]]/$F$12</f>
        <v>1.0104165871170299</v>
      </c>
      <c r="H229" s="166">
        <v>0</v>
      </c>
      <c r="I229" s="382">
        <v>12</v>
      </c>
      <c r="J229" s="388">
        <v>153</v>
      </c>
      <c r="K229" s="269">
        <v>776.93</v>
      </c>
      <c r="L229" s="170">
        <f t="shared" si="8"/>
        <v>5.1420333878212974</v>
      </c>
      <c r="M229" s="376">
        <v>3.6150467725421755</v>
      </c>
      <c r="N229" s="166">
        <v>0</v>
      </c>
      <c r="O229" s="396">
        <v>0</v>
      </c>
      <c r="P229" s="269">
        <v>914</v>
      </c>
      <c r="Q229" s="15">
        <v>150</v>
      </c>
      <c r="R229" s="158">
        <v>0.16411378555798686</v>
      </c>
      <c r="S229" s="400">
        <v>1.1039542197602268</v>
      </c>
      <c r="T229" s="483">
        <v>259</v>
      </c>
      <c r="U229" s="197">
        <v>319659.48368752137</v>
      </c>
      <c r="V229" s="159">
        <v>0</v>
      </c>
      <c r="W229" s="159">
        <v>0</v>
      </c>
      <c r="X229" s="159">
        <v>328423.67999999999</v>
      </c>
      <c r="Y229" s="159">
        <v>685567.04981884547</v>
      </c>
      <c r="Z229" s="159">
        <v>0</v>
      </c>
      <c r="AA229" s="155">
        <v>0</v>
      </c>
      <c r="AB229" s="159">
        <v>143334.65600811844</v>
      </c>
      <c r="AC229" s="159">
        <v>212019.99</v>
      </c>
      <c r="AD229" s="174">
        <f>SUM(Muut[[#This Row],[Työttömyysaste]:[Työttömät ja palveluissa olevat ]])</f>
        <v>1689004.8595144853</v>
      </c>
      <c r="AF229" s="62"/>
    </row>
    <row r="230" spans="1:32" s="45" customFormat="1" x14ac:dyDescent="0.25">
      <c r="A230" s="90">
        <v>704</v>
      </c>
      <c r="B230" s="151" t="s">
        <v>229</v>
      </c>
      <c r="C230" s="394">
        <v>6381</v>
      </c>
      <c r="D230" s="134">
        <v>179.75</v>
      </c>
      <c r="E230" s="41">
        <v>3218</v>
      </c>
      <c r="F230" s="331">
        <f t="shared" si="7"/>
        <v>5.5857675574891234E-2</v>
      </c>
      <c r="G230" s="376">
        <f>Muut[[#This Row],[Keskim. työttömyysaste 2025, %]]/$F$12</f>
        <v>0.46865742790793635</v>
      </c>
      <c r="H230" s="166">
        <v>0</v>
      </c>
      <c r="I230" s="382">
        <v>98</v>
      </c>
      <c r="J230" s="388">
        <v>215</v>
      </c>
      <c r="K230" s="269">
        <v>127.16</v>
      </c>
      <c r="L230" s="170">
        <f t="shared" si="8"/>
        <v>50.18087448883297</v>
      </c>
      <c r="M230" s="376">
        <v>0.37043378363372553</v>
      </c>
      <c r="N230" s="166">
        <v>0</v>
      </c>
      <c r="O230" s="396">
        <v>0</v>
      </c>
      <c r="P230" s="269">
        <v>2190</v>
      </c>
      <c r="Q230" s="15">
        <v>167</v>
      </c>
      <c r="R230" s="158">
        <v>7.6255707762557079E-2</v>
      </c>
      <c r="S230" s="400">
        <v>0.51295392449242472</v>
      </c>
      <c r="T230" s="483">
        <v>227.75</v>
      </c>
      <c r="U230" s="197">
        <v>236817.93632998411</v>
      </c>
      <c r="V230" s="159">
        <v>0</v>
      </c>
      <c r="W230" s="159">
        <v>0</v>
      </c>
      <c r="X230" s="159">
        <v>461510.39999999997</v>
      </c>
      <c r="Y230" s="159">
        <v>112206.64159572212</v>
      </c>
      <c r="Z230" s="159">
        <v>0</v>
      </c>
      <c r="AA230" s="155">
        <v>0</v>
      </c>
      <c r="AB230" s="159">
        <v>106377.66724605027</v>
      </c>
      <c r="AC230" s="159">
        <v>186438.42749999999</v>
      </c>
      <c r="AD230" s="174">
        <f>SUM(Muut[[#This Row],[Työttömyysaste]:[Työttömät ja palveluissa olevat ]])</f>
        <v>1103351.0726717566</v>
      </c>
      <c r="AF230" s="62"/>
    </row>
    <row r="231" spans="1:32" s="45" customFormat="1" x14ac:dyDescent="0.25">
      <c r="A231" s="90">
        <v>707</v>
      </c>
      <c r="B231" s="151" t="s">
        <v>230</v>
      </c>
      <c r="C231" s="394">
        <v>1830</v>
      </c>
      <c r="D231" s="134">
        <v>121.83333333333333</v>
      </c>
      <c r="E231" s="41">
        <v>700</v>
      </c>
      <c r="F231" s="331">
        <f t="shared" si="7"/>
        <v>0.17404761904761903</v>
      </c>
      <c r="G231" s="376">
        <f>Muut[[#This Row],[Keskim. työttömyysaste 2025, %]]/$F$12</f>
        <v>1.4602954497631064</v>
      </c>
      <c r="H231" s="166">
        <v>0</v>
      </c>
      <c r="I231" s="382">
        <v>0</v>
      </c>
      <c r="J231" s="388">
        <v>95</v>
      </c>
      <c r="K231" s="269">
        <v>428.07</v>
      </c>
      <c r="L231" s="170">
        <f t="shared" si="8"/>
        <v>4.2750017520498984</v>
      </c>
      <c r="M231" s="376">
        <v>4.3482300782763561</v>
      </c>
      <c r="N231" s="166">
        <v>3</v>
      </c>
      <c r="O231" s="396">
        <v>333</v>
      </c>
      <c r="P231" s="269">
        <v>384</v>
      </c>
      <c r="Q231" s="15">
        <v>65</v>
      </c>
      <c r="R231" s="158">
        <v>0.16927083333333334</v>
      </c>
      <c r="S231" s="400">
        <v>1.1386444478464424</v>
      </c>
      <c r="T231" s="483">
        <v>149.83333333333331</v>
      </c>
      <c r="U231" s="197">
        <v>211622.65790013492</v>
      </c>
      <c r="V231" s="159">
        <v>0</v>
      </c>
      <c r="W231" s="159">
        <v>0</v>
      </c>
      <c r="X231" s="159">
        <v>203923.19999999998</v>
      </c>
      <c r="Y231" s="159">
        <v>377731.18172287487</v>
      </c>
      <c r="Z231" s="159">
        <v>0</v>
      </c>
      <c r="AA231" s="155">
        <v>112687.2</v>
      </c>
      <c r="AB231" s="159">
        <v>67720.878535667158</v>
      </c>
      <c r="AC231" s="159">
        <v>122655.06499999999</v>
      </c>
      <c r="AD231" s="174">
        <f>SUM(Muut[[#This Row],[Työttömyysaste]:[Työttömät ja palveluissa olevat ]])</f>
        <v>1096340.1831586768</v>
      </c>
      <c r="AF231" s="62"/>
    </row>
    <row r="232" spans="1:32" s="45" customFormat="1" x14ac:dyDescent="0.25">
      <c r="A232" s="90">
        <v>710</v>
      </c>
      <c r="B232" s="151" t="s">
        <v>231</v>
      </c>
      <c r="C232" s="394">
        <v>26856</v>
      </c>
      <c r="D232" s="134">
        <v>1120</v>
      </c>
      <c r="E232" s="41">
        <v>12599</v>
      </c>
      <c r="F232" s="331">
        <f t="shared" si="7"/>
        <v>8.8895944122549406E-2</v>
      </c>
      <c r="G232" s="376">
        <f>Muut[[#This Row],[Keskim. työttömyysaste 2025, %]]/$F$12</f>
        <v>0.74585532060072224</v>
      </c>
      <c r="H232" s="166">
        <v>3</v>
      </c>
      <c r="I232" s="382">
        <v>16997</v>
      </c>
      <c r="J232" s="388">
        <v>1732</v>
      </c>
      <c r="K232" s="269">
        <v>1152.1400000000001</v>
      </c>
      <c r="L232" s="170">
        <f t="shared" si="8"/>
        <v>23.309667227941048</v>
      </c>
      <c r="M232" s="376">
        <v>0.79746703465013113</v>
      </c>
      <c r="N232" s="166">
        <v>3</v>
      </c>
      <c r="O232" s="396">
        <v>1770</v>
      </c>
      <c r="P232" s="269">
        <v>8017</v>
      </c>
      <c r="Q232" s="15">
        <v>1313</v>
      </c>
      <c r="R232" s="158">
        <v>0.16377697393039792</v>
      </c>
      <c r="S232" s="400">
        <v>1.1016885684240096</v>
      </c>
      <c r="T232" s="483">
        <v>1414.5</v>
      </c>
      <c r="U232" s="197">
        <v>1586230.379907297</v>
      </c>
      <c r="V232" s="159">
        <v>631822.31279999996</v>
      </c>
      <c r="W232" s="159">
        <v>5312645.2089</v>
      </c>
      <c r="X232" s="159">
        <v>3717841.92</v>
      </c>
      <c r="Y232" s="159">
        <v>1016654.2941813094</v>
      </c>
      <c r="Z232" s="159">
        <v>0</v>
      </c>
      <c r="AA232" s="155">
        <v>598968</v>
      </c>
      <c r="AB232" s="159">
        <v>961575.81629184412</v>
      </c>
      <c r="AC232" s="159">
        <v>1157923.845</v>
      </c>
      <c r="AD232" s="174">
        <f>SUM(Muut[[#This Row],[Työttömyysaste]:[Työttömät ja palveluissa olevat ]])</f>
        <v>14983661.777080452</v>
      </c>
      <c r="AF232" s="62"/>
    </row>
    <row r="233" spans="1:32" s="45" customFormat="1" x14ac:dyDescent="0.25">
      <c r="A233" s="90">
        <v>729</v>
      </c>
      <c r="B233" s="151" t="s">
        <v>232</v>
      </c>
      <c r="C233" s="394">
        <v>8763</v>
      </c>
      <c r="D233" s="134">
        <v>551.66666666666663</v>
      </c>
      <c r="E233" s="41">
        <v>3537</v>
      </c>
      <c r="F233" s="331">
        <f t="shared" si="7"/>
        <v>0.15597021958345111</v>
      </c>
      <c r="G233" s="376">
        <f>Muut[[#This Row],[Keskim. työttömyysaste 2025, %]]/$F$12</f>
        <v>1.3086223368212289</v>
      </c>
      <c r="H233" s="166">
        <v>0</v>
      </c>
      <c r="I233" s="382">
        <v>11</v>
      </c>
      <c r="J233" s="388">
        <v>249</v>
      </c>
      <c r="K233" s="269">
        <v>1251.76</v>
      </c>
      <c r="L233" s="170">
        <f t="shared" si="8"/>
        <v>7.0005432351249439</v>
      </c>
      <c r="M233" s="376">
        <v>2.655321248453903</v>
      </c>
      <c r="N233" s="166">
        <v>0</v>
      </c>
      <c r="O233" s="396">
        <v>0</v>
      </c>
      <c r="P233" s="269">
        <v>2144</v>
      </c>
      <c r="Q233" s="15">
        <v>337</v>
      </c>
      <c r="R233" s="158">
        <v>0.15718283582089551</v>
      </c>
      <c r="S233" s="400">
        <v>1.057331377058786</v>
      </c>
      <c r="T233" s="483">
        <v>717.83333333333326</v>
      </c>
      <c r="U233" s="197">
        <v>908107.96239972708</v>
      </c>
      <c r="V233" s="159">
        <v>0</v>
      </c>
      <c r="W233" s="159">
        <v>0</v>
      </c>
      <c r="X233" s="159">
        <v>534493.43999999994</v>
      </c>
      <c r="Y233" s="159">
        <v>1104559.4973565678</v>
      </c>
      <c r="Z233" s="159">
        <v>0</v>
      </c>
      <c r="AA233" s="155">
        <v>0</v>
      </c>
      <c r="AB233" s="159">
        <v>301125.3328578996</v>
      </c>
      <c r="AC233" s="159">
        <v>587625.54499999993</v>
      </c>
      <c r="AD233" s="174">
        <f>SUM(Muut[[#This Row],[Työttömyysaste]:[Työttömät ja palveluissa olevat ]])</f>
        <v>3435911.777614194</v>
      </c>
      <c r="AF233" s="62"/>
    </row>
    <row r="234" spans="1:32" s="45" customFormat="1" x14ac:dyDescent="0.25">
      <c r="A234" s="90">
        <v>732</v>
      </c>
      <c r="B234" s="151" t="s">
        <v>233</v>
      </c>
      <c r="C234" s="394">
        <v>3231</v>
      </c>
      <c r="D234" s="134">
        <v>172.16666666666666</v>
      </c>
      <c r="E234" s="41">
        <v>1370</v>
      </c>
      <c r="F234" s="331">
        <f t="shared" si="7"/>
        <v>0.12566909975669099</v>
      </c>
      <c r="G234" s="376">
        <f>Muut[[#This Row],[Keskim. työttömyysaste 2025, %]]/$F$12</f>
        <v>1.0543896868839828</v>
      </c>
      <c r="H234" s="166">
        <v>0</v>
      </c>
      <c r="I234" s="382">
        <v>0</v>
      </c>
      <c r="J234" s="388">
        <v>134</v>
      </c>
      <c r="K234" s="269">
        <v>5729.75</v>
      </c>
      <c r="L234" s="170">
        <f t="shared" si="8"/>
        <v>0.56389894847070121</v>
      </c>
      <c r="M234" s="376">
        <v>20</v>
      </c>
      <c r="N234" s="166">
        <v>0</v>
      </c>
      <c r="O234" s="396">
        <v>0</v>
      </c>
      <c r="P234" s="269">
        <v>747</v>
      </c>
      <c r="Q234" s="15">
        <v>94</v>
      </c>
      <c r="R234" s="158">
        <v>0.12583668005354753</v>
      </c>
      <c r="S234" s="400">
        <v>0.84647327750932322</v>
      </c>
      <c r="T234" s="483">
        <v>196.75</v>
      </c>
      <c r="U234" s="197">
        <v>269779.19247233093</v>
      </c>
      <c r="V234" s="159">
        <v>0</v>
      </c>
      <c r="W234" s="159">
        <v>0</v>
      </c>
      <c r="X234" s="159">
        <v>287639.03999999998</v>
      </c>
      <c r="Y234" s="159">
        <v>3067511.4</v>
      </c>
      <c r="Z234" s="159">
        <v>0</v>
      </c>
      <c r="AA234" s="155">
        <v>0</v>
      </c>
      <c r="AB234" s="159">
        <v>88886.042688060261</v>
      </c>
      <c r="AC234" s="159">
        <v>161061.51750000002</v>
      </c>
      <c r="AD234" s="174">
        <f>SUM(Muut[[#This Row],[Työttömyysaste]:[Työttömät ja palveluissa olevat ]])</f>
        <v>3874877.1926603909</v>
      </c>
      <c r="AF234" s="62"/>
    </row>
    <row r="235" spans="1:32" s="45" customFormat="1" x14ac:dyDescent="0.25">
      <c r="A235" s="90">
        <v>734</v>
      </c>
      <c r="B235" s="151" t="s">
        <v>234</v>
      </c>
      <c r="C235" s="394">
        <v>50339</v>
      </c>
      <c r="D235" s="134">
        <v>2710</v>
      </c>
      <c r="E235" s="41">
        <v>23261</v>
      </c>
      <c r="F235" s="331">
        <f t="shared" si="7"/>
        <v>0.1165040196036284</v>
      </c>
      <c r="G235" s="376">
        <f>Muut[[#This Row],[Keskim. työttömyysaste 2025, %]]/$F$12</f>
        <v>0.97749277259428091</v>
      </c>
      <c r="H235" s="166">
        <v>0</v>
      </c>
      <c r="I235" s="382">
        <v>582</v>
      </c>
      <c r="J235" s="388">
        <v>4782</v>
      </c>
      <c r="K235" s="269">
        <v>1989.77</v>
      </c>
      <c r="L235" s="170">
        <f t="shared" si="8"/>
        <v>25.298903893414817</v>
      </c>
      <c r="M235" s="376">
        <v>0.73476271071910104</v>
      </c>
      <c r="N235" s="166">
        <v>3</v>
      </c>
      <c r="O235" s="396">
        <v>559</v>
      </c>
      <c r="P235" s="269">
        <v>14786</v>
      </c>
      <c r="Q235" s="15">
        <v>2443</v>
      </c>
      <c r="R235" s="158">
        <v>0.16522386040849452</v>
      </c>
      <c r="S235" s="400">
        <v>1.1114214280224763</v>
      </c>
      <c r="T235" s="483">
        <v>3714.75</v>
      </c>
      <c r="U235" s="197">
        <v>3896623.8273393852</v>
      </c>
      <c r="V235" s="159">
        <v>0</v>
      </c>
      <c r="W235" s="159">
        <v>0</v>
      </c>
      <c r="X235" s="159">
        <v>10264849.92</v>
      </c>
      <c r="Y235" s="159">
        <v>1755783.3379043727</v>
      </c>
      <c r="Z235" s="159">
        <v>0</v>
      </c>
      <c r="AA235" s="155">
        <v>189165.59999999998</v>
      </c>
      <c r="AB235" s="159">
        <v>1818304.9061197615</v>
      </c>
      <c r="AC235" s="159">
        <v>3040931.4975000001</v>
      </c>
      <c r="AD235" s="174">
        <f>SUM(Muut[[#This Row],[Työttömyysaste]:[Työttömät ja palveluissa olevat ]])</f>
        <v>20965659.088863518</v>
      </c>
      <c r="AF235" s="62"/>
    </row>
    <row r="236" spans="1:32" s="45" customFormat="1" x14ac:dyDescent="0.25">
      <c r="A236" s="90">
        <v>738</v>
      </c>
      <c r="B236" s="151" t="s">
        <v>235</v>
      </c>
      <c r="C236" s="394">
        <v>2957</v>
      </c>
      <c r="D236" s="134">
        <v>87.166666666666671</v>
      </c>
      <c r="E236" s="41">
        <v>1373</v>
      </c>
      <c r="F236" s="331">
        <f t="shared" si="7"/>
        <v>6.3486283078417097E-2</v>
      </c>
      <c r="G236" s="376">
        <f>Muut[[#This Row],[Keskim. työttömyysaste 2025, %]]/$F$12</f>
        <v>0.53266301951777972</v>
      </c>
      <c r="H236" s="166">
        <v>0</v>
      </c>
      <c r="I236" s="382">
        <v>71</v>
      </c>
      <c r="J236" s="388">
        <v>210</v>
      </c>
      <c r="K236" s="269">
        <v>252.78</v>
      </c>
      <c r="L236" s="170">
        <f t="shared" si="8"/>
        <v>11.697919139172402</v>
      </c>
      <c r="M236" s="376">
        <v>1.5890596422999888</v>
      </c>
      <c r="N236" s="166">
        <v>0</v>
      </c>
      <c r="O236" s="396">
        <v>0</v>
      </c>
      <c r="P236" s="269">
        <v>872</v>
      </c>
      <c r="Q236" s="15">
        <v>148</v>
      </c>
      <c r="R236" s="158">
        <v>0.16972477064220184</v>
      </c>
      <c r="S236" s="400">
        <v>1.1416979756529466</v>
      </c>
      <c r="T236" s="483">
        <v>120.5</v>
      </c>
      <c r="U236" s="197">
        <v>124730.94541266757</v>
      </c>
      <c r="V236" s="159">
        <v>0</v>
      </c>
      <c r="W236" s="159">
        <v>0</v>
      </c>
      <c r="X236" s="159">
        <v>450777.59999999998</v>
      </c>
      <c r="Y236" s="159">
        <v>223054.37922748222</v>
      </c>
      <c r="Z236" s="159">
        <v>0</v>
      </c>
      <c r="AA236" s="155">
        <v>0</v>
      </c>
      <c r="AB236" s="159">
        <v>109720.02970518731</v>
      </c>
      <c r="AC236" s="159">
        <v>98642.505000000005</v>
      </c>
      <c r="AD236" s="174">
        <f>SUM(Muut[[#This Row],[Työttömyysaste]:[Työttömät ja palveluissa olevat ]])</f>
        <v>1006925.4593453371</v>
      </c>
      <c r="AF236" s="62"/>
    </row>
    <row r="237" spans="1:32" s="45" customFormat="1" x14ac:dyDescent="0.25">
      <c r="A237" s="90">
        <v>739</v>
      </c>
      <c r="B237" s="151" t="s">
        <v>236</v>
      </c>
      <c r="C237" s="394">
        <v>3094</v>
      </c>
      <c r="D237" s="134">
        <v>140.25</v>
      </c>
      <c r="E237" s="41">
        <v>1211</v>
      </c>
      <c r="F237" s="331">
        <f t="shared" si="7"/>
        <v>0.11581337737407102</v>
      </c>
      <c r="G237" s="376">
        <f>Muut[[#This Row],[Keskim. työttömyysaste 2025, %]]/$F$12</f>
        <v>0.9716981417297188</v>
      </c>
      <c r="H237" s="166">
        <v>0</v>
      </c>
      <c r="I237" s="382">
        <v>13</v>
      </c>
      <c r="J237" s="388">
        <v>94</v>
      </c>
      <c r="K237" s="269">
        <v>539.13</v>
      </c>
      <c r="L237" s="170">
        <f t="shared" si="8"/>
        <v>5.738875595867416</v>
      </c>
      <c r="M237" s="376">
        <v>3.239082446103775</v>
      </c>
      <c r="N237" s="166">
        <v>0</v>
      </c>
      <c r="O237" s="396">
        <v>0</v>
      </c>
      <c r="P237" s="269">
        <v>729</v>
      </c>
      <c r="Q237" s="15">
        <v>115</v>
      </c>
      <c r="R237" s="158">
        <v>0.15775034293552812</v>
      </c>
      <c r="S237" s="400">
        <v>1.0611488618106761</v>
      </c>
      <c r="T237" s="483">
        <v>162.75</v>
      </c>
      <c r="U237" s="197">
        <v>238079.51246002546</v>
      </c>
      <c r="V237" s="159">
        <v>0</v>
      </c>
      <c r="W237" s="159">
        <v>0</v>
      </c>
      <c r="X237" s="159">
        <v>201776.63999999998</v>
      </c>
      <c r="Y237" s="159">
        <v>475731.10005899391</v>
      </c>
      <c r="Z237" s="159">
        <v>0</v>
      </c>
      <c r="AA237" s="155">
        <v>0</v>
      </c>
      <c r="AB237" s="159">
        <v>106703.82379937253</v>
      </c>
      <c r="AC237" s="159">
        <v>133228.7775</v>
      </c>
      <c r="AD237" s="174">
        <f>SUM(Muut[[#This Row],[Työttömyysaste]:[Työttömät ja palveluissa olevat ]])</f>
        <v>1155519.8538183919</v>
      </c>
      <c r="AF237" s="62"/>
    </row>
    <row r="238" spans="1:32" s="45" customFormat="1" x14ac:dyDescent="0.25">
      <c r="A238" s="90">
        <v>740</v>
      </c>
      <c r="B238" s="151" t="s">
        <v>237</v>
      </c>
      <c r="C238" s="394">
        <v>31008</v>
      </c>
      <c r="D238" s="134">
        <v>1780</v>
      </c>
      <c r="E238" s="41">
        <v>13423</v>
      </c>
      <c r="F238" s="331">
        <f t="shared" si="7"/>
        <v>0.13260820978916785</v>
      </c>
      <c r="G238" s="376">
        <f>Muut[[#This Row],[Keskim. työttömyysaste 2025, %]]/$F$12</f>
        <v>1.1126102523894441</v>
      </c>
      <c r="H238" s="166">
        <v>0</v>
      </c>
      <c r="I238" s="382">
        <v>43</v>
      </c>
      <c r="J238" s="388">
        <v>1927</v>
      </c>
      <c r="K238" s="269">
        <v>2238</v>
      </c>
      <c r="L238" s="170">
        <f t="shared" si="8"/>
        <v>13.855227882037534</v>
      </c>
      <c r="M238" s="376">
        <v>1.3416373488195461</v>
      </c>
      <c r="N238" s="166">
        <v>3</v>
      </c>
      <c r="O238" s="396">
        <v>4508</v>
      </c>
      <c r="P238" s="269">
        <v>7878</v>
      </c>
      <c r="Q238" s="15">
        <v>1066</v>
      </c>
      <c r="R238" s="158">
        <v>0.13531353135313531</v>
      </c>
      <c r="S238" s="400">
        <v>0.91022179166765116</v>
      </c>
      <c r="T238" s="483">
        <v>2337.8333333333335</v>
      </c>
      <c r="U238" s="197">
        <v>2732040.6433354164</v>
      </c>
      <c r="V238" s="159">
        <v>0</v>
      </c>
      <c r="W238" s="159">
        <v>0</v>
      </c>
      <c r="X238" s="159">
        <v>4136421.12</v>
      </c>
      <c r="Y238" s="159">
        <v>1974822.7736019671</v>
      </c>
      <c r="Z238" s="159">
        <v>0</v>
      </c>
      <c r="AA238" s="155">
        <v>1525507.2</v>
      </c>
      <c r="AB238" s="159">
        <v>917285.1127709921</v>
      </c>
      <c r="AC238" s="159">
        <v>1913773.7450000001</v>
      </c>
      <c r="AD238" s="174">
        <f>SUM(Muut[[#This Row],[Työttömyysaste]:[Työttömät ja palveluissa olevat ]])</f>
        <v>13199850.594708376</v>
      </c>
      <c r="AF238" s="62"/>
    </row>
    <row r="239" spans="1:32" s="45" customFormat="1" x14ac:dyDescent="0.25">
      <c r="A239" s="90">
        <v>742</v>
      </c>
      <c r="B239" s="151" t="s">
        <v>238</v>
      </c>
      <c r="C239" s="394">
        <v>974</v>
      </c>
      <c r="D239" s="134">
        <v>60.666666666666664</v>
      </c>
      <c r="E239" s="41">
        <v>435</v>
      </c>
      <c r="F239" s="331">
        <f t="shared" si="7"/>
        <v>0.13946360153256704</v>
      </c>
      <c r="G239" s="376">
        <f>Muut[[#This Row],[Keskim. työttömyysaste 2025, %]]/$F$12</f>
        <v>1.1701284041688744</v>
      </c>
      <c r="H239" s="166">
        <v>0</v>
      </c>
      <c r="I239" s="382">
        <v>0</v>
      </c>
      <c r="J239" s="388">
        <v>27</v>
      </c>
      <c r="K239" s="269">
        <v>6440.1</v>
      </c>
      <c r="L239" s="170">
        <f t="shared" si="8"/>
        <v>0.15123988757938542</v>
      </c>
      <c r="M239" s="376">
        <v>20</v>
      </c>
      <c r="N239" s="166">
        <v>0</v>
      </c>
      <c r="O239" s="396">
        <v>0</v>
      </c>
      <c r="P239" s="269">
        <v>230</v>
      </c>
      <c r="Q239" s="15">
        <v>33</v>
      </c>
      <c r="R239" s="158">
        <v>0.14347826086956522</v>
      </c>
      <c r="S239" s="400">
        <v>0.96514397612776714</v>
      </c>
      <c r="T239" s="483">
        <v>71.083333333333329</v>
      </c>
      <c r="U239" s="197">
        <v>90253.244149653707</v>
      </c>
      <c r="V239" s="159">
        <v>0</v>
      </c>
      <c r="W239" s="159">
        <v>0</v>
      </c>
      <c r="X239" s="159">
        <v>57957.119999999995</v>
      </c>
      <c r="Y239" s="159">
        <v>924715.6</v>
      </c>
      <c r="Z239" s="159">
        <v>0</v>
      </c>
      <c r="AA239" s="155">
        <v>0</v>
      </c>
      <c r="AB239" s="159">
        <v>30551.632564324467</v>
      </c>
      <c r="AC239" s="159">
        <v>58189.527499999997</v>
      </c>
      <c r="AD239" s="174">
        <f>SUM(Muut[[#This Row],[Työttömyysaste]:[Työttömät ja palveluissa olevat ]])</f>
        <v>1161667.1242139782</v>
      </c>
      <c r="AF239" s="62"/>
    </row>
    <row r="240" spans="1:32" s="45" customFormat="1" x14ac:dyDescent="0.25">
      <c r="A240" s="90">
        <v>743</v>
      </c>
      <c r="B240" s="151" t="s">
        <v>239</v>
      </c>
      <c r="C240" s="394">
        <v>67283</v>
      </c>
      <c r="D240" s="134">
        <v>2922.0833333333335</v>
      </c>
      <c r="E240" s="41">
        <v>32859</v>
      </c>
      <c r="F240" s="331">
        <f t="shared" si="7"/>
        <v>8.8927944652403709E-2</v>
      </c>
      <c r="G240" s="376">
        <f>Muut[[#This Row],[Keskim. työttömyysaste 2025, %]]/$F$12</f>
        <v>0.74612381165157349</v>
      </c>
      <c r="H240" s="166">
        <v>0</v>
      </c>
      <c r="I240" s="382">
        <v>155</v>
      </c>
      <c r="J240" s="388">
        <v>4128</v>
      </c>
      <c r="K240" s="269">
        <v>1431.59</v>
      </c>
      <c r="L240" s="170">
        <f t="shared" si="8"/>
        <v>46.998791553447568</v>
      </c>
      <c r="M240" s="376">
        <v>0.39551423746306791</v>
      </c>
      <c r="N240" s="166">
        <v>0</v>
      </c>
      <c r="O240" s="396">
        <v>0</v>
      </c>
      <c r="P240" s="269">
        <v>21435</v>
      </c>
      <c r="Q240" s="15">
        <v>2114</v>
      </c>
      <c r="R240" s="158">
        <v>9.8623746209470495E-2</v>
      </c>
      <c r="S240" s="400">
        <v>0.66341837418671379</v>
      </c>
      <c r="T240" s="483">
        <v>3919.666666666667</v>
      </c>
      <c r="U240" s="197">
        <v>3975452.7003285494</v>
      </c>
      <c r="V240" s="159">
        <v>0</v>
      </c>
      <c r="W240" s="159">
        <v>0</v>
      </c>
      <c r="X240" s="159">
        <v>8860999.6799999997</v>
      </c>
      <c r="Y240" s="159">
        <v>1263242.4193301341</v>
      </c>
      <c r="Z240" s="159">
        <v>0</v>
      </c>
      <c r="AA240" s="155">
        <v>0</v>
      </c>
      <c r="AB240" s="159">
        <v>1450695.3002881515</v>
      </c>
      <c r="AC240" s="159">
        <v>3208678.33</v>
      </c>
      <c r="AD240" s="174">
        <f>SUM(Muut[[#This Row],[Työttömyysaste]:[Työttömät ja palveluissa olevat ]])</f>
        <v>18759068.429946832</v>
      </c>
      <c r="AF240" s="62"/>
    </row>
    <row r="241" spans="1:32" s="45" customFormat="1" x14ac:dyDescent="0.25">
      <c r="A241" s="90">
        <v>746</v>
      </c>
      <c r="B241" s="151" t="s">
        <v>240</v>
      </c>
      <c r="C241" s="394">
        <v>4585</v>
      </c>
      <c r="D241" s="134">
        <v>204.91666666666666</v>
      </c>
      <c r="E241" s="41">
        <v>1967</v>
      </c>
      <c r="F241" s="331">
        <f t="shared" si="7"/>
        <v>0.10417725809184883</v>
      </c>
      <c r="G241" s="376">
        <f>Muut[[#This Row],[Keskim. työttömyysaste 2025, %]]/$F$12</f>
        <v>0.87406869908804274</v>
      </c>
      <c r="H241" s="166">
        <v>0</v>
      </c>
      <c r="I241" s="382">
        <v>11</v>
      </c>
      <c r="J241" s="388">
        <v>258</v>
      </c>
      <c r="K241" s="269">
        <v>786.39</v>
      </c>
      <c r="L241" s="170">
        <f t="shared" si="8"/>
        <v>5.8304403667391496</v>
      </c>
      <c r="M241" s="376">
        <v>3.1882139313164402</v>
      </c>
      <c r="N241" s="166">
        <v>0</v>
      </c>
      <c r="O241" s="396">
        <v>0</v>
      </c>
      <c r="P241" s="269">
        <v>1317</v>
      </c>
      <c r="Q241" s="15">
        <v>212</v>
      </c>
      <c r="R241" s="158">
        <v>0.16097190584662111</v>
      </c>
      <c r="S241" s="400">
        <v>1.0828195457074141</v>
      </c>
      <c r="T241" s="483">
        <v>241.5</v>
      </c>
      <c r="U241" s="197">
        <v>317362.23878738593</v>
      </c>
      <c r="V241" s="159">
        <v>0</v>
      </c>
      <c r="W241" s="159">
        <v>0</v>
      </c>
      <c r="X241" s="159">
        <v>553812.47999999998</v>
      </c>
      <c r="Y241" s="159">
        <v>693914.60274032666</v>
      </c>
      <c r="Z241" s="159">
        <v>0</v>
      </c>
      <c r="AA241" s="155">
        <v>0</v>
      </c>
      <c r="AB241" s="159">
        <v>161353.64755472605</v>
      </c>
      <c r="AC241" s="159">
        <v>197694.315</v>
      </c>
      <c r="AD241" s="174">
        <f>SUM(Muut[[#This Row],[Työttömyysaste]:[Työttömät ja palveluissa olevat ]])</f>
        <v>1924137.2840824386</v>
      </c>
      <c r="AF241" s="62"/>
    </row>
    <row r="242" spans="1:32" s="45" customFormat="1" x14ac:dyDescent="0.25">
      <c r="A242" s="90">
        <v>747</v>
      </c>
      <c r="B242" s="151" t="s">
        <v>241</v>
      </c>
      <c r="C242" s="394">
        <v>1229</v>
      </c>
      <c r="D242" s="134">
        <v>63.166666666666664</v>
      </c>
      <c r="E242" s="41">
        <v>494</v>
      </c>
      <c r="F242" s="331">
        <f t="shared" si="7"/>
        <v>0.12786774628879891</v>
      </c>
      <c r="G242" s="376">
        <f>Muut[[#This Row],[Keskim. työttömyysaste 2025, %]]/$F$12</f>
        <v>1.0728367851209095</v>
      </c>
      <c r="H242" s="166">
        <v>0</v>
      </c>
      <c r="I242" s="382">
        <v>0</v>
      </c>
      <c r="J242" s="388">
        <v>19</v>
      </c>
      <c r="K242" s="269">
        <v>463.31</v>
      </c>
      <c r="L242" s="170">
        <f t="shared" si="8"/>
        <v>2.6526515723813429</v>
      </c>
      <c r="M242" s="376">
        <v>7.007588707272256</v>
      </c>
      <c r="N242" s="166">
        <v>0</v>
      </c>
      <c r="O242" s="396">
        <v>0</v>
      </c>
      <c r="P242" s="269">
        <v>265</v>
      </c>
      <c r="Q242" s="15">
        <v>41</v>
      </c>
      <c r="R242" s="158">
        <v>0.15471698113207547</v>
      </c>
      <c r="S242" s="400">
        <v>1.0407441617935784</v>
      </c>
      <c r="T242" s="483">
        <v>78.25</v>
      </c>
      <c r="U242" s="197">
        <v>104413.31442186781</v>
      </c>
      <c r="V242" s="159">
        <v>0</v>
      </c>
      <c r="W242" s="159">
        <v>0</v>
      </c>
      <c r="X242" s="159">
        <v>40784.639999999999</v>
      </c>
      <c r="Y242" s="159">
        <v>408827.13996314898</v>
      </c>
      <c r="Z242" s="159">
        <v>0</v>
      </c>
      <c r="AA242" s="155">
        <v>0</v>
      </c>
      <c r="AB242" s="159">
        <v>41569.92368244</v>
      </c>
      <c r="AC242" s="159">
        <v>64056.232499999998</v>
      </c>
      <c r="AD242" s="174">
        <f>SUM(Muut[[#This Row],[Työttömyysaste]:[Työttömät ja palveluissa olevat ]])</f>
        <v>659651.25056745671</v>
      </c>
      <c r="AF242" s="62"/>
    </row>
    <row r="243" spans="1:32" s="45" customFormat="1" x14ac:dyDescent="0.25">
      <c r="A243" s="90">
        <v>748</v>
      </c>
      <c r="B243" s="151" t="s">
        <v>242</v>
      </c>
      <c r="C243" s="394">
        <v>4723</v>
      </c>
      <c r="D243" s="134">
        <v>203.75</v>
      </c>
      <c r="E243" s="41">
        <v>1968</v>
      </c>
      <c r="F243" s="331">
        <f t="shared" si="7"/>
        <v>0.10353150406504065</v>
      </c>
      <c r="G243" s="376">
        <f>Muut[[#This Row],[Keskim. työttömyysaste 2025, %]]/$F$12</f>
        <v>0.86865068951012259</v>
      </c>
      <c r="H243" s="166">
        <v>0</v>
      </c>
      <c r="I243" s="382">
        <v>0</v>
      </c>
      <c r="J243" s="388">
        <v>86</v>
      </c>
      <c r="K243" s="269">
        <v>1055.52</v>
      </c>
      <c r="L243" s="170">
        <f t="shared" si="8"/>
        <v>4.4745717750492648</v>
      </c>
      <c r="M243" s="376">
        <v>4.1542950113349848</v>
      </c>
      <c r="N243" s="166">
        <v>0</v>
      </c>
      <c r="O243" s="396">
        <v>0</v>
      </c>
      <c r="P243" s="269">
        <v>1259</v>
      </c>
      <c r="Q243" s="15">
        <v>169</v>
      </c>
      <c r="R243" s="158">
        <v>0.13423351866560762</v>
      </c>
      <c r="S243" s="400">
        <v>0.90295680439228598</v>
      </c>
      <c r="T243" s="483">
        <v>258.83333333333331</v>
      </c>
      <c r="U243" s="197">
        <v>324887.84038719413</v>
      </c>
      <c r="V243" s="159">
        <v>0</v>
      </c>
      <c r="W243" s="159">
        <v>0</v>
      </c>
      <c r="X243" s="159">
        <v>184604.16</v>
      </c>
      <c r="Y243" s="159">
        <v>931396.30652026285</v>
      </c>
      <c r="Z243" s="159">
        <v>0</v>
      </c>
      <c r="AA243" s="155">
        <v>0</v>
      </c>
      <c r="AB243" s="159">
        <v>138601.61208220493</v>
      </c>
      <c r="AC243" s="159">
        <v>211883.55499999999</v>
      </c>
      <c r="AD243" s="174">
        <f>SUM(Muut[[#This Row],[Työttömyysaste]:[Työttömät ja palveluissa olevat ]])</f>
        <v>1791373.4739896618</v>
      </c>
      <c r="AF243" s="62"/>
    </row>
    <row r="244" spans="1:32" s="45" customFormat="1" x14ac:dyDescent="0.25">
      <c r="A244" s="90">
        <v>749</v>
      </c>
      <c r="B244" s="151" t="s">
        <v>243</v>
      </c>
      <c r="C244" s="394">
        <v>21348</v>
      </c>
      <c r="D244" s="134">
        <v>930.5</v>
      </c>
      <c r="E244" s="41">
        <v>9996</v>
      </c>
      <c r="F244" s="331">
        <f t="shared" si="7"/>
        <v>9.3087234893957579E-2</v>
      </c>
      <c r="G244" s="376">
        <f>Muut[[#This Row],[Keskim. työttömyysaste 2025, %]]/$F$12</f>
        <v>0.78102111531605756</v>
      </c>
      <c r="H244" s="166">
        <v>0</v>
      </c>
      <c r="I244" s="382">
        <v>15</v>
      </c>
      <c r="J244" s="388">
        <v>532</v>
      </c>
      <c r="K244" s="269">
        <v>401.02</v>
      </c>
      <c r="L244" s="170">
        <f t="shared" si="8"/>
        <v>53.234252655727893</v>
      </c>
      <c r="M244" s="376">
        <v>0.34918666602051729</v>
      </c>
      <c r="N244" s="166">
        <v>0</v>
      </c>
      <c r="O244" s="396">
        <v>0</v>
      </c>
      <c r="P244" s="269">
        <v>6792</v>
      </c>
      <c r="Q244" s="15">
        <v>507</v>
      </c>
      <c r="R244" s="158">
        <v>7.4646643109540639E-2</v>
      </c>
      <c r="S244" s="400">
        <v>0.50213013106443816</v>
      </c>
      <c r="T244" s="483">
        <v>1114.3333333333333</v>
      </c>
      <c r="U244" s="197">
        <v>1320353.7781778642</v>
      </c>
      <c r="V244" s="159">
        <v>0</v>
      </c>
      <c r="W244" s="159">
        <v>0</v>
      </c>
      <c r="X244" s="159">
        <v>1141969.9199999999</v>
      </c>
      <c r="Y244" s="159">
        <v>353862.12183639896</v>
      </c>
      <c r="Z244" s="159">
        <v>0</v>
      </c>
      <c r="AA244" s="155">
        <v>0</v>
      </c>
      <c r="AB244" s="159">
        <v>348382.90623381786</v>
      </c>
      <c r="AC244" s="159">
        <v>912204.40999999992</v>
      </c>
      <c r="AD244" s="174">
        <f>SUM(Muut[[#This Row],[Työttömyysaste]:[Työttömät ja palveluissa olevat ]])</f>
        <v>4076773.1362480801</v>
      </c>
      <c r="AF244" s="62"/>
    </row>
    <row r="245" spans="1:32" s="45" customFormat="1" x14ac:dyDescent="0.25">
      <c r="A245" s="90">
        <v>751</v>
      </c>
      <c r="B245" s="151" t="s">
        <v>244</v>
      </c>
      <c r="C245" s="394">
        <v>2701</v>
      </c>
      <c r="D245" s="134">
        <v>109.91666666666667</v>
      </c>
      <c r="E245" s="41">
        <v>1115</v>
      </c>
      <c r="F245" s="331">
        <f t="shared" si="7"/>
        <v>9.8579970104633791E-2</v>
      </c>
      <c r="G245" s="376">
        <f>Muut[[#This Row],[Keskim. työttömyysaste 2025, %]]/$F$12</f>
        <v>0.82710629751386489</v>
      </c>
      <c r="H245" s="166">
        <v>0</v>
      </c>
      <c r="I245" s="382">
        <v>0</v>
      </c>
      <c r="J245" s="388">
        <v>27</v>
      </c>
      <c r="K245" s="269">
        <v>1445.7</v>
      </c>
      <c r="L245" s="170">
        <f t="shared" si="8"/>
        <v>1.8682990938645638</v>
      </c>
      <c r="M245" s="376">
        <v>9.9495264243247643</v>
      </c>
      <c r="N245" s="166">
        <v>0</v>
      </c>
      <c r="O245" s="396">
        <v>0</v>
      </c>
      <c r="P245" s="269">
        <v>636</v>
      </c>
      <c r="Q245" s="15">
        <v>72</v>
      </c>
      <c r="R245" s="158">
        <v>0.11320754716981132</v>
      </c>
      <c r="S245" s="400">
        <v>0.76152011838554523</v>
      </c>
      <c r="T245" s="483">
        <v>140.5</v>
      </c>
      <c r="U245" s="197">
        <v>176911.5773380321</v>
      </c>
      <c r="V245" s="159">
        <v>0</v>
      </c>
      <c r="W245" s="159">
        <v>0</v>
      </c>
      <c r="X245" s="159">
        <v>57957.119999999995</v>
      </c>
      <c r="Y245" s="159">
        <v>1275693.1562986434</v>
      </c>
      <c r="Z245" s="159">
        <v>0</v>
      </c>
      <c r="AA245" s="155">
        <v>0</v>
      </c>
      <c r="AB245" s="159">
        <v>66848.139792179121</v>
      </c>
      <c r="AC245" s="159">
        <v>115014.705</v>
      </c>
      <c r="AD245" s="174">
        <f>SUM(Muut[[#This Row],[Työttömyysaste]:[Työttömät ja palveluissa olevat ]])</f>
        <v>1692424.6984288548</v>
      </c>
      <c r="AF245" s="62"/>
    </row>
    <row r="246" spans="1:32" s="45" customFormat="1" x14ac:dyDescent="0.25">
      <c r="A246" s="90">
        <v>753</v>
      </c>
      <c r="B246" s="151" t="s">
        <v>245</v>
      </c>
      <c r="C246" s="394">
        <v>23006</v>
      </c>
      <c r="D246" s="134">
        <v>899.58333333333337</v>
      </c>
      <c r="E246" s="41">
        <v>11973</v>
      </c>
      <c r="F246" s="331">
        <f t="shared" si="7"/>
        <v>7.5134330020323506E-2</v>
      </c>
      <c r="G246" s="376">
        <f>Muut[[#This Row],[Keskim. työttömyysaste 2025, %]]/$F$12</f>
        <v>0.63039253768624837</v>
      </c>
      <c r="H246" s="166">
        <v>1</v>
      </c>
      <c r="I246" s="382">
        <v>6175</v>
      </c>
      <c r="J246" s="388">
        <v>1816</v>
      </c>
      <c r="K246" s="269">
        <v>339.67</v>
      </c>
      <c r="L246" s="170">
        <f t="shared" si="8"/>
        <v>67.73044425471781</v>
      </c>
      <c r="M246" s="376">
        <v>0.27445104498414219</v>
      </c>
      <c r="N246" s="166">
        <v>3</v>
      </c>
      <c r="O246" s="396">
        <v>186</v>
      </c>
      <c r="P246" s="269">
        <v>7775</v>
      </c>
      <c r="Q246" s="15">
        <v>977</v>
      </c>
      <c r="R246" s="158">
        <v>0.12565916398713825</v>
      </c>
      <c r="S246" s="400">
        <v>0.84527916934880842</v>
      </c>
      <c r="T246" s="483">
        <v>1112.3333333333335</v>
      </c>
      <c r="U246" s="197">
        <v>1148477.5810759584</v>
      </c>
      <c r="V246" s="159">
        <v>541246.05779999995</v>
      </c>
      <c r="W246" s="159">
        <v>1930080.8474999999</v>
      </c>
      <c r="X246" s="159">
        <v>3898152.96</v>
      </c>
      <c r="Y246" s="159">
        <v>299726.56457076868</v>
      </c>
      <c r="Z246" s="159">
        <v>0</v>
      </c>
      <c r="AA246" s="155">
        <v>62942.399999999994</v>
      </c>
      <c r="AB246" s="159">
        <v>632011.00852625724</v>
      </c>
      <c r="AC246" s="159">
        <v>910567.19000000018</v>
      </c>
      <c r="AD246" s="174">
        <f>SUM(Muut[[#This Row],[Työttömyysaste]:[Työttömät ja palveluissa olevat ]])</f>
        <v>9423204.6094729844</v>
      </c>
      <c r="AF246" s="62"/>
    </row>
    <row r="247" spans="1:32" s="45" customFormat="1" x14ac:dyDescent="0.25">
      <c r="A247" s="90">
        <v>755</v>
      </c>
      <c r="B247" s="151" t="s">
        <v>246</v>
      </c>
      <c r="C247" s="394">
        <v>6192</v>
      </c>
      <c r="D247" s="134">
        <v>236.25</v>
      </c>
      <c r="E247" s="41">
        <v>3179</v>
      </c>
      <c r="F247" s="331">
        <f t="shared" si="7"/>
        <v>7.4315822585718783E-2</v>
      </c>
      <c r="G247" s="376">
        <f>Muut[[#This Row],[Keskim. työttömyysaste 2025, %]]/$F$12</f>
        <v>0.62352509135810574</v>
      </c>
      <c r="H247" s="166">
        <v>1</v>
      </c>
      <c r="I247" s="382">
        <v>1609</v>
      </c>
      <c r="J247" s="388">
        <v>543</v>
      </c>
      <c r="K247" s="269">
        <v>241.53</v>
      </c>
      <c r="L247" s="170">
        <f t="shared" si="8"/>
        <v>25.636566886101104</v>
      </c>
      <c r="M247" s="376">
        <v>0.72508504299869314</v>
      </c>
      <c r="N247" s="166">
        <v>0</v>
      </c>
      <c r="O247" s="396">
        <v>0</v>
      </c>
      <c r="P247" s="269">
        <v>2089</v>
      </c>
      <c r="Q247" s="15">
        <v>340</v>
      </c>
      <c r="R247" s="158">
        <v>0.1627573001436094</v>
      </c>
      <c r="S247" s="400">
        <v>1.0948294665156795</v>
      </c>
      <c r="T247" s="483">
        <v>287.5</v>
      </c>
      <c r="U247" s="197">
        <v>305742.08668894286</v>
      </c>
      <c r="V247" s="159">
        <v>145674.84959999999</v>
      </c>
      <c r="W247" s="159">
        <v>502914.99329999997</v>
      </c>
      <c r="X247" s="159">
        <v>1165582.08</v>
      </c>
      <c r="Y247" s="159">
        <v>213127.32104918818</v>
      </c>
      <c r="Z247" s="159">
        <v>0</v>
      </c>
      <c r="AA247" s="155">
        <v>0</v>
      </c>
      <c r="AB247" s="159">
        <v>220323.48184161534</v>
      </c>
      <c r="AC247" s="159">
        <v>235350.375</v>
      </c>
      <c r="AD247" s="174">
        <f>SUM(Muut[[#This Row],[Työttömyysaste]:[Työttömät ja palveluissa olevat ]])</f>
        <v>2788715.1874797465</v>
      </c>
      <c r="AF247" s="62"/>
    </row>
    <row r="248" spans="1:32" s="45" customFormat="1" x14ac:dyDescent="0.25">
      <c r="A248" s="90">
        <v>758</v>
      </c>
      <c r="B248" s="151" t="s">
        <v>247</v>
      </c>
      <c r="C248" s="394">
        <v>8095</v>
      </c>
      <c r="D248" s="134">
        <v>247.66666666666666</v>
      </c>
      <c r="E248" s="41">
        <v>3846</v>
      </c>
      <c r="F248" s="331">
        <f t="shared" si="7"/>
        <v>6.4395909169700116E-2</v>
      </c>
      <c r="G248" s="376">
        <f>Muut[[#This Row],[Keskim. työttömyysaste 2025, %]]/$F$12</f>
        <v>0.54029497018366601</v>
      </c>
      <c r="H248" s="166">
        <v>0</v>
      </c>
      <c r="I248" s="382">
        <v>12</v>
      </c>
      <c r="J248" s="388">
        <v>256</v>
      </c>
      <c r="K248" s="269">
        <v>11694.15</v>
      </c>
      <c r="L248" s="170">
        <f t="shared" si="8"/>
        <v>0.69222645510789582</v>
      </c>
      <c r="M248" s="376">
        <v>20</v>
      </c>
      <c r="N248" s="166">
        <v>0</v>
      </c>
      <c r="O248" s="396">
        <v>0</v>
      </c>
      <c r="P248" s="269">
        <v>2322</v>
      </c>
      <c r="Q248" s="15">
        <v>266</v>
      </c>
      <c r="R248" s="158">
        <v>0.11455641688199827</v>
      </c>
      <c r="S248" s="400">
        <v>0.77059364262126151</v>
      </c>
      <c r="T248" s="483">
        <v>343.41666666666663</v>
      </c>
      <c r="U248" s="197">
        <v>346352.33558619628</v>
      </c>
      <c r="V248" s="159">
        <v>0</v>
      </c>
      <c r="W248" s="159">
        <v>0</v>
      </c>
      <c r="X248" s="159">
        <v>549519.35999999999</v>
      </c>
      <c r="Y248" s="159">
        <v>7685393</v>
      </c>
      <c r="Z248" s="159">
        <v>0</v>
      </c>
      <c r="AA248" s="155">
        <v>0</v>
      </c>
      <c r="AB248" s="159">
        <v>202733.55495312114</v>
      </c>
      <c r="AC248" s="159">
        <v>281124.31749999995</v>
      </c>
      <c r="AD248" s="174">
        <f>SUM(Muut[[#This Row],[Työttömyysaste]:[Työttömät ja palveluissa olevat ]])</f>
        <v>9065122.5680393185</v>
      </c>
      <c r="AF248" s="62"/>
    </row>
    <row r="249" spans="1:32" s="45" customFormat="1" x14ac:dyDescent="0.25">
      <c r="A249" s="90">
        <v>759</v>
      </c>
      <c r="B249" s="151" t="s">
        <v>248</v>
      </c>
      <c r="C249" s="394">
        <v>1772</v>
      </c>
      <c r="D249" s="134">
        <v>53.583333333333336</v>
      </c>
      <c r="E249" s="41">
        <v>741</v>
      </c>
      <c r="F249" s="331">
        <f t="shared" si="7"/>
        <v>7.2312190733243367E-2</v>
      </c>
      <c r="G249" s="376">
        <f>Muut[[#This Row],[Keskim. työttömyysaste 2025, %]]/$F$12</f>
        <v>0.6067142065371548</v>
      </c>
      <c r="H249" s="166">
        <v>0</v>
      </c>
      <c r="I249" s="382">
        <v>0</v>
      </c>
      <c r="J249" s="388">
        <v>32</v>
      </c>
      <c r="K249" s="269">
        <v>551.96</v>
      </c>
      <c r="L249" s="170">
        <f t="shared" si="8"/>
        <v>3.2103775635915643</v>
      </c>
      <c r="M249" s="376">
        <v>5.7901884855411385</v>
      </c>
      <c r="N249" s="166">
        <v>0</v>
      </c>
      <c r="O249" s="396">
        <v>0</v>
      </c>
      <c r="P249" s="269">
        <v>400</v>
      </c>
      <c r="Q249" s="15">
        <v>47</v>
      </c>
      <c r="R249" s="158">
        <v>0.11749999999999999</v>
      </c>
      <c r="S249" s="400">
        <v>0.79039442287433037</v>
      </c>
      <c r="T249" s="483">
        <v>77.083333333333343</v>
      </c>
      <c r="U249" s="197">
        <v>85136.976883780153</v>
      </c>
      <c r="V249" s="159">
        <v>0</v>
      </c>
      <c r="W249" s="159">
        <v>0</v>
      </c>
      <c r="X249" s="159">
        <v>68689.919999999998</v>
      </c>
      <c r="Y249" s="159">
        <v>487052.35840810626</v>
      </c>
      <c r="Z249" s="159">
        <v>0</v>
      </c>
      <c r="AA249" s="155">
        <v>0</v>
      </c>
      <c r="AB249" s="159">
        <v>45518.81481333269</v>
      </c>
      <c r="AC249" s="159">
        <v>63101.187500000007</v>
      </c>
      <c r="AD249" s="174">
        <f>SUM(Muut[[#This Row],[Työttömyysaste]:[Työttömät ja palveluissa olevat ]])</f>
        <v>749499.25760521903</v>
      </c>
      <c r="AF249" s="62"/>
    </row>
    <row r="250" spans="1:32" s="45" customFormat="1" x14ac:dyDescent="0.25">
      <c r="A250" s="90">
        <v>761</v>
      </c>
      <c r="B250" s="151" t="s">
        <v>249</v>
      </c>
      <c r="C250" s="394">
        <v>8339</v>
      </c>
      <c r="D250" s="134">
        <v>373.16666666666669</v>
      </c>
      <c r="E250" s="41">
        <v>3499</v>
      </c>
      <c r="F250" s="331">
        <f t="shared" si="7"/>
        <v>0.10664951891016482</v>
      </c>
      <c r="G250" s="376">
        <f>Muut[[#This Row],[Keskim. työttömyysaste 2025, %]]/$F$12</f>
        <v>0.89481147766421332</v>
      </c>
      <c r="H250" s="166">
        <v>0</v>
      </c>
      <c r="I250" s="382">
        <v>44</v>
      </c>
      <c r="J250" s="388">
        <v>579</v>
      </c>
      <c r="K250" s="269">
        <v>668.06</v>
      </c>
      <c r="L250" s="170">
        <f t="shared" si="8"/>
        <v>12.482411759422808</v>
      </c>
      <c r="M250" s="376">
        <v>1.489190675745425</v>
      </c>
      <c r="N250" s="166">
        <v>0</v>
      </c>
      <c r="O250" s="396">
        <v>0</v>
      </c>
      <c r="P250" s="269">
        <v>2182</v>
      </c>
      <c r="Q250" s="15">
        <v>425</v>
      </c>
      <c r="R250" s="158">
        <v>0.19477543538038497</v>
      </c>
      <c r="S250" s="400">
        <v>1.310207811383624</v>
      </c>
      <c r="T250" s="483">
        <v>497.91666666666669</v>
      </c>
      <c r="U250" s="197">
        <v>590902.54832043406</v>
      </c>
      <c r="V250" s="159">
        <v>0</v>
      </c>
      <c r="W250" s="159">
        <v>0</v>
      </c>
      <c r="X250" s="159">
        <v>1242858.24</v>
      </c>
      <c r="Y250" s="159">
        <v>589499.59880810091</v>
      </c>
      <c r="Z250" s="159">
        <v>0</v>
      </c>
      <c r="AA250" s="155">
        <v>0</v>
      </c>
      <c r="AB250" s="159">
        <v>355089.2455216613</v>
      </c>
      <c r="AC250" s="159">
        <v>407599.5625</v>
      </c>
      <c r="AD250" s="174">
        <f>SUM(Muut[[#This Row],[Työttömyysaste]:[Työttömät ja palveluissa olevat ]])</f>
        <v>3185949.1951501961</v>
      </c>
      <c r="AF250" s="62"/>
    </row>
    <row r="251" spans="1:32" s="45" customFormat="1" x14ac:dyDescent="0.25">
      <c r="A251" s="90">
        <v>762</v>
      </c>
      <c r="B251" s="151" t="s">
        <v>250</v>
      </c>
      <c r="C251" s="394">
        <v>3521</v>
      </c>
      <c r="D251" s="134">
        <v>163.91666666666666</v>
      </c>
      <c r="E251" s="41">
        <v>1426</v>
      </c>
      <c r="F251" s="331">
        <f t="shared" si="7"/>
        <v>0.11494857410004675</v>
      </c>
      <c r="G251" s="376">
        <f>Muut[[#This Row],[Keskim. työttömyysaste 2025, %]]/$F$12</f>
        <v>0.96444226375271314</v>
      </c>
      <c r="H251" s="166">
        <v>0</v>
      </c>
      <c r="I251" s="382">
        <v>0</v>
      </c>
      <c r="J251" s="388">
        <v>72</v>
      </c>
      <c r="K251" s="269">
        <v>1466.06</v>
      </c>
      <c r="L251" s="170">
        <f t="shared" si="8"/>
        <v>2.4016752383940632</v>
      </c>
      <c r="M251" s="376">
        <v>7.7398854373738128</v>
      </c>
      <c r="N251" s="166">
        <v>0</v>
      </c>
      <c r="O251" s="396">
        <v>0</v>
      </c>
      <c r="P251" s="269">
        <v>830</v>
      </c>
      <c r="Q251" s="15">
        <v>104</v>
      </c>
      <c r="R251" s="158">
        <v>0.12530120481927712</v>
      </c>
      <c r="S251" s="400">
        <v>0.84287126356247499</v>
      </c>
      <c r="T251" s="483">
        <v>195</v>
      </c>
      <c r="U251" s="197">
        <v>268913.49787321885</v>
      </c>
      <c r="V251" s="159">
        <v>0</v>
      </c>
      <c r="W251" s="159">
        <v>0</v>
      </c>
      <c r="X251" s="159">
        <v>154552.32000000001</v>
      </c>
      <c r="Y251" s="159">
        <v>1293658.9255884269</v>
      </c>
      <c r="Z251" s="159">
        <v>0</v>
      </c>
      <c r="AA251" s="155">
        <v>0</v>
      </c>
      <c r="AB251" s="159">
        <v>96451.865867612927</v>
      </c>
      <c r="AC251" s="159">
        <v>159628.95000000001</v>
      </c>
      <c r="AD251" s="174">
        <f>SUM(Muut[[#This Row],[Työttömyysaste]:[Työttömät ja palveluissa olevat ]])</f>
        <v>1973205.5593292585</v>
      </c>
      <c r="AF251" s="62"/>
    </row>
    <row r="252" spans="1:32" s="45" customFormat="1" x14ac:dyDescent="0.25">
      <c r="A252" s="90">
        <v>765</v>
      </c>
      <c r="B252" s="151" t="s">
        <v>251</v>
      </c>
      <c r="C252" s="394">
        <v>10161</v>
      </c>
      <c r="D252" s="134">
        <v>315</v>
      </c>
      <c r="E252" s="41">
        <v>4684</v>
      </c>
      <c r="F252" s="331">
        <f t="shared" si="7"/>
        <v>6.7250213492741254E-2</v>
      </c>
      <c r="G252" s="376">
        <f>Muut[[#This Row],[Keskim. työttömyysaste 2025, %]]/$F$12</f>
        <v>0.56424317262380252</v>
      </c>
      <c r="H252" s="166">
        <v>0</v>
      </c>
      <c r="I252" s="382">
        <v>17</v>
      </c>
      <c r="J252" s="388">
        <v>541</v>
      </c>
      <c r="K252" s="269">
        <v>2648.88</v>
      </c>
      <c r="L252" s="170">
        <f t="shared" si="8"/>
        <v>3.8359608589290568</v>
      </c>
      <c r="M252" s="376">
        <v>4.8459022097887559</v>
      </c>
      <c r="N252" s="166">
        <v>0</v>
      </c>
      <c r="O252" s="396">
        <v>0</v>
      </c>
      <c r="P252" s="269">
        <v>2994</v>
      </c>
      <c r="Q252" s="15">
        <v>334</v>
      </c>
      <c r="R252" s="158">
        <v>0.11155644622578491</v>
      </c>
      <c r="S252" s="400">
        <v>0.75041355687268552</v>
      </c>
      <c r="T252" s="483">
        <v>433.91666666666669</v>
      </c>
      <c r="U252" s="197">
        <v>454018.03751204192</v>
      </c>
      <c r="V252" s="159">
        <v>0</v>
      </c>
      <c r="W252" s="159">
        <v>0</v>
      </c>
      <c r="X252" s="159">
        <v>1161288.96</v>
      </c>
      <c r="Y252" s="159">
        <v>2337385.4104284085</v>
      </c>
      <c r="Z252" s="159">
        <v>0</v>
      </c>
      <c r="AA252" s="155">
        <v>0</v>
      </c>
      <c r="AB252" s="159">
        <v>247810.94491995912</v>
      </c>
      <c r="AC252" s="159">
        <v>355208.52250000002</v>
      </c>
      <c r="AD252" s="174">
        <f>SUM(Muut[[#This Row],[Työttömyysaste]:[Työttömät ja palveluissa olevat ]])</f>
        <v>4555711.8753604088</v>
      </c>
      <c r="AF252" s="62"/>
    </row>
    <row r="253" spans="1:32" s="45" customFormat="1" x14ac:dyDescent="0.25">
      <c r="A253" s="90">
        <v>768</v>
      </c>
      <c r="B253" s="151" t="s">
        <v>252</v>
      </c>
      <c r="C253" s="394">
        <v>2310</v>
      </c>
      <c r="D253" s="134">
        <v>88.5</v>
      </c>
      <c r="E253" s="41">
        <v>868</v>
      </c>
      <c r="F253" s="331">
        <f t="shared" si="7"/>
        <v>0.10195852534562212</v>
      </c>
      <c r="G253" s="376">
        <f>Muut[[#This Row],[Keskim. työttömyysaste 2025, %]]/$F$12</f>
        <v>0.85545307336857335</v>
      </c>
      <c r="H253" s="166">
        <v>0</v>
      </c>
      <c r="I253" s="382">
        <v>0</v>
      </c>
      <c r="J253" s="388">
        <v>125</v>
      </c>
      <c r="K253" s="269">
        <v>584.45000000000005</v>
      </c>
      <c r="L253" s="170">
        <f t="shared" si="8"/>
        <v>3.9524339122251688</v>
      </c>
      <c r="M253" s="376">
        <v>4.7030998153950918</v>
      </c>
      <c r="N253" s="166">
        <v>1</v>
      </c>
      <c r="O253" s="396">
        <v>0</v>
      </c>
      <c r="P253" s="269">
        <v>501</v>
      </c>
      <c r="Q253" s="15">
        <v>70</v>
      </c>
      <c r="R253" s="158">
        <v>0.13972055888223553</v>
      </c>
      <c r="S253" s="400">
        <v>0.93986681277790174</v>
      </c>
      <c r="T253" s="483">
        <v>112.91666666666667</v>
      </c>
      <c r="U253" s="197">
        <v>156487.08971293241</v>
      </c>
      <c r="V253" s="159">
        <v>0</v>
      </c>
      <c r="W253" s="159">
        <v>0</v>
      </c>
      <c r="X253" s="159">
        <v>268320</v>
      </c>
      <c r="Y253" s="159">
        <v>515721.70242701954</v>
      </c>
      <c r="Z253" s="159">
        <v>1068629.1000000001</v>
      </c>
      <c r="AA253" s="155">
        <v>0</v>
      </c>
      <c r="AB253" s="159">
        <v>70560.500969300978</v>
      </c>
      <c r="AC253" s="159">
        <v>92434.712500000009</v>
      </c>
      <c r="AD253" s="174">
        <f>SUM(Muut[[#This Row],[Työttömyysaste]:[Työttömät ja palveluissa olevat ]])</f>
        <v>2172153.105609253</v>
      </c>
      <c r="AF253" s="62"/>
    </row>
    <row r="254" spans="1:32" s="45" customFormat="1" x14ac:dyDescent="0.25">
      <c r="A254" s="90">
        <v>777</v>
      </c>
      <c r="B254" s="151" t="s">
        <v>253</v>
      </c>
      <c r="C254" s="394">
        <v>6957</v>
      </c>
      <c r="D254" s="134">
        <v>353.75</v>
      </c>
      <c r="E254" s="41">
        <v>2695</v>
      </c>
      <c r="F254" s="331">
        <f t="shared" si="7"/>
        <v>0.13126159554730985</v>
      </c>
      <c r="G254" s="376">
        <f>Muut[[#This Row],[Keskim. työttömyysaste 2025, %]]/$F$12</f>
        <v>1.1013118809395399</v>
      </c>
      <c r="H254" s="166">
        <v>0</v>
      </c>
      <c r="I254" s="382">
        <v>0</v>
      </c>
      <c r="J254" s="388">
        <v>265</v>
      </c>
      <c r="K254" s="269">
        <v>5270.21</v>
      </c>
      <c r="L254" s="170">
        <f t="shared" si="8"/>
        <v>1.3200612499312172</v>
      </c>
      <c r="M254" s="376">
        <v>14.081688409470447</v>
      </c>
      <c r="N254" s="166">
        <v>0</v>
      </c>
      <c r="O254" s="396">
        <v>0</v>
      </c>
      <c r="P254" s="269">
        <v>1498</v>
      </c>
      <c r="Q254" s="15">
        <v>188</v>
      </c>
      <c r="R254" s="158">
        <v>0.12550066755674233</v>
      </c>
      <c r="S254" s="400">
        <v>0.84421300173493241</v>
      </c>
      <c r="T254" s="483">
        <v>446.33333333333331</v>
      </c>
      <c r="U254" s="197">
        <v>606740.06078359624</v>
      </c>
      <c r="V254" s="159">
        <v>0</v>
      </c>
      <c r="W254" s="159">
        <v>0</v>
      </c>
      <c r="X254" s="159">
        <v>568838.40000000002</v>
      </c>
      <c r="Y254" s="159">
        <v>4650460.5583846401</v>
      </c>
      <c r="Z254" s="159">
        <v>0</v>
      </c>
      <c r="AA254" s="155">
        <v>0</v>
      </c>
      <c r="AB254" s="159">
        <v>190878.67022477253</v>
      </c>
      <c r="AC254" s="159">
        <v>365372.93</v>
      </c>
      <c r="AD254" s="174">
        <f>SUM(Muut[[#This Row],[Työttömyysaste]:[Työttömät ja palveluissa olevat ]])</f>
        <v>6382290.6193930088</v>
      </c>
      <c r="AF254" s="62"/>
    </row>
    <row r="255" spans="1:32" s="104" customFormat="1" x14ac:dyDescent="0.25">
      <c r="A255" s="90">
        <v>778</v>
      </c>
      <c r="B255" s="151" t="s">
        <v>254</v>
      </c>
      <c r="C255" s="394">
        <v>6549</v>
      </c>
      <c r="D255" s="134">
        <v>290.08333333333331</v>
      </c>
      <c r="E255" s="41">
        <v>2733</v>
      </c>
      <c r="F255" s="331">
        <f t="shared" si="7"/>
        <v>0.10614099280400048</v>
      </c>
      <c r="G255" s="376">
        <f>Muut[[#This Row],[Keskim. työttömyysaste 2025, %]]/$F$12</f>
        <v>0.89054483866632872</v>
      </c>
      <c r="H255" s="166">
        <v>0</v>
      </c>
      <c r="I255" s="382">
        <v>14</v>
      </c>
      <c r="J255" s="388">
        <v>296</v>
      </c>
      <c r="K255" s="269">
        <v>713.56</v>
      </c>
      <c r="L255" s="170">
        <f t="shared" si="8"/>
        <v>9.1779247715679144</v>
      </c>
      <c r="M255" s="376">
        <v>2.0253697503092396</v>
      </c>
      <c r="N255" s="166">
        <v>0</v>
      </c>
      <c r="O255" s="396">
        <v>0</v>
      </c>
      <c r="P255" s="269">
        <v>1792</v>
      </c>
      <c r="Q255" s="15">
        <v>279</v>
      </c>
      <c r="R255" s="158">
        <v>0.15569196428571427</v>
      </c>
      <c r="S255" s="400">
        <v>1.0473026404917276</v>
      </c>
      <c r="T255" s="483">
        <v>354.25</v>
      </c>
      <c r="U255" s="197">
        <v>461850.18757383805</v>
      </c>
      <c r="V255" s="159">
        <v>0</v>
      </c>
      <c r="W255" s="159">
        <v>0</v>
      </c>
      <c r="X255" s="159">
        <v>635381.76000000001</v>
      </c>
      <c r="Y255" s="159">
        <v>629649.03410697926</v>
      </c>
      <c r="Z255" s="159">
        <v>0</v>
      </c>
      <c r="AA255" s="155">
        <v>0</v>
      </c>
      <c r="AB255" s="159">
        <v>222910.51225886052</v>
      </c>
      <c r="AC255" s="159">
        <v>289992.59250000003</v>
      </c>
      <c r="AD255" s="174">
        <f>SUM(Muut[[#This Row],[Työttömyysaste]:[Työttömät ja palveluissa olevat ]])</f>
        <v>2239784.086439678</v>
      </c>
      <c r="AF255" s="350"/>
    </row>
    <row r="256" spans="1:32" s="45" customFormat="1" x14ac:dyDescent="0.25">
      <c r="A256" s="90">
        <v>781</v>
      </c>
      <c r="B256" s="151" t="s">
        <v>255</v>
      </c>
      <c r="C256" s="394">
        <v>3367</v>
      </c>
      <c r="D256" s="134">
        <v>143.66666666666666</v>
      </c>
      <c r="E256" s="41">
        <v>1265</v>
      </c>
      <c r="F256" s="331">
        <f t="shared" si="7"/>
        <v>0.11357048748353095</v>
      </c>
      <c r="G256" s="376">
        <f>Muut[[#This Row],[Keskim. työttömyysaste 2025, %]]/$F$12</f>
        <v>0.95287983258307529</v>
      </c>
      <c r="H256" s="166">
        <v>0</v>
      </c>
      <c r="I256" s="382">
        <v>11</v>
      </c>
      <c r="J256" s="388">
        <v>131</v>
      </c>
      <c r="K256" s="269">
        <v>666.75</v>
      </c>
      <c r="L256" s="170">
        <f t="shared" si="8"/>
        <v>5.0498687664041997</v>
      </c>
      <c r="M256" s="376">
        <v>3.6810246093154855</v>
      </c>
      <c r="N256" s="166">
        <v>0</v>
      </c>
      <c r="O256" s="396">
        <v>0</v>
      </c>
      <c r="P256" s="269">
        <v>651</v>
      </c>
      <c r="Q256" s="15">
        <v>115</v>
      </c>
      <c r="R256" s="158">
        <v>0.17665130568356374</v>
      </c>
      <c r="S256" s="400">
        <v>1.1882911217511258</v>
      </c>
      <c r="T256" s="483">
        <v>187</v>
      </c>
      <c r="U256" s="197">
        <v>254068.95112356829</v>
      </c>
      <c r="V256" s="159">
        <v>0</v>
      </c>
      <c r="W256" s="159">
        <v>0</v>
      </c>
      <c r="X256" s="159">
        <v>281199.35999999999</v>
      </c>
      <c r="Y256" s="159">
        <v>588343.64803356188</v>
      </c>
      <c r="Z256" s="159">
        <v>0</v>
      </c>
      <c r="AA256" s="155">
        <v>0</v>
      </c>
      <c r="AB256" s="159">
        <v>130031.72672542132</v>
      </c>
      <c r="AC256" s="159">
        <v>153080.07</v>
      </c>
      <c r="AD256" s="174">
        <f>SUM(Muut[[#This Row],[Työttömyysaste]:[Työttömät ja palveluissa olevat ]])</f>
        <v>1406723.7558825517</v>
      </c>
      <c r="AF256" s="62"/>
    </row>
    <row r="257" spans="1:32" s="45" customFormat="1" x14ac:dyDescent="0.25">
      <c r="A257" s="151">
        <v>783</v>
      </c>
      <c r="B257" s="151" t="s">
        <v>256</v>
      </c>
      <c r="C257" s="394">
        <v>6221</v>
      </c>
      <c r="D257" s="134">
        <v>221.91666666666666</v>
      </c>
      <c r="E257" s="41">
        <v>2776</v>
      </c>
      <c r="F257" s="331">
        <f t="shared" si="7"/>
        <v>7.9941162343900099E-2</v>
      </c>
      <c r="G257" s="376">
        <f>Muut[[#This Row],[Keskim. työttömyysaste 2025, %]]/$F$12</f>
        <v>0.67072285308098323</v>
      </c>
      <c r="H257" s="166">
        <v>0</v>
      </c>
      <c r="I257" s="382">
        <v>17</v>
      </c>
      <c r="J257" s="388">
        <v>357</v>
      </c>
      <c r="K257" s="269">
        <v>406.85</v>
      </c>
      <c r="L257" s="170">
        <f t="shared" si="8"/>
        <v>15.290647658842325</v>
      </c>
      <c r="M257" s="376">
        <v>1.2156902452851932</v>
      </c>
      <c r="N257" s="166">
        <v>0</v>
      </c>
      <c r="O257" s="396">
        <v>0</v>
      </c>
      <c r="P257" s="269">
        <v>1679</v>
      </c>
      <c r="Q257" s="15">
        <v>288</v>
      </c>
      <c r="R257" s="158">
        <v>0.17153067301965455</v>
      </c>
      <c r="S257" s="400">
        <v>1.1538458494180028</v>
      </c>
      <c r="T257" s="483">
        <v>273</v>
      </c>
      <c r="U257" s="197">
        <v>330425.5703574401</v>
      </c>
      <c r="V257" s="159">
        <v>0</v>
      </c>
      <c r="W257" s="159">
        <v>0</v>
      </c>
      <c r="X257" s="159">
        <v>766321.91999999993</v>
      </c>
      <c r="Y257" s="159">
        <v>359006.54398568382</v>
      </c>
      <c r="Z257" s="159">
        <v>0</v>
      </c>
      <c r="AA257" s="155">
        <v>0</v>
      </c>
      <c r="AB257" s="159">
        <v>233287.43844995537</v>
      </c>
      <c r="AC257" s="159">
        <v>223480.53</v>
      </c>
      <c r="AD257" s="174">
        <f>SUM(Muut[[#This Row],[Työttömyysaste]:[Työttömät ja palveluissa olevat ]])</f>
        <v>1912522.0027930792</v>
      </c>
      <c r="AF257" s="62"/>
    </row>
    <row r="258" spans="1:32" s="45" customFormat="1" x14ac:dyDescent="0.25">
      <c r="A258" s="90">
        <v>785</v>
      </c>
      <c r="B258" s="151" t="s">
        <v>257</v>
      </c>
      <c r="C258" s="394">
        <v>2544</v>
      </c>
      <c r="D258" s="134">
        <v>147</v>
      </c>
      <c r="E258" s="41">
        <v>985</v>
      </c>
      <c r="F258" s="331">
        <f t="shared" si="7"/>
        <v>0.14923857868020304</v>
      </c>
      <c r="G258" s="376">
        <f>Muut[[#This Row],[Keskim. työttömyysaste 2025, %]]/$F$12</f>
        <v>1.2521424801346352</v>
      </c>
      <c r="H258" s="166">
        <v>0</v>
      </c>
      <c r="I258" s="382">
        <v>0</v>
      </c>
      <c r="J258" s="388">
        <v>49</v>
      </c>
      <c r="K258" s="269">
        <v>1302.31</v>
      </c>
      <c r="L258" s="170">
        <f t="shared" si="8"/>
        <v>1.9534519430857478</v>
      </c>
      <c r="M258" s="376">
        <v>9.5158169970560316</v>
      </c>
      <c r="N258" s="166">
        <v>3</v>
      </c>
      <c r="O258" s="396">
        <v>73</v>
      </c>
      <c r="P258" s="269">
        <v>533</v>
      </c>
      <c r="Q258" s="15">
        <v>74</v>
      </c>
      <c r="R258" s="158">
        <v>0.13883677298311445</v>
      </c>
      <c r="S258" s="400">
        <v>0.93392179621892069</v>
      </c>
      <c r="T258" s="483">
        <v>192.08333333333334</v>
      </c>
      <c r="U258" s="197">
        <v>252255.82267673631</v>
      </c>
      <c r="V258" s="159">
        <v>0</v>
      </c>
      <c r="W258" s="159">
        <v>0</v>
      </c>
      <c r="X258" s="159">
        <v>105181.44</v>
      </c>
      <c r="Y258" s="159">
        <v>1149165.0787710354</v>
      </c>
      <c r="Z258" s="159">
        <v>0</v>
      </c>
      <c r="AA258" s="155">
        <v>24703.199999999997</v>
      </c>
      <c r="AB258" s="159">
        <v>77216.654111380369</v>
      </c>
      <c r="AC258" s="159">
        <v>157241.33750000002</v>
      </c>
      <c r="AD258" s="174">
        <f>SUM(Muut[[#This Row],[Työttömyysaste]:[Työttömät ja palveluissa olevat ]])</f>
        <v>1765763.5330591523</v>
      </c>
      <c r="AF258" s="62"/>
    </row>
    <row r="259" spans="1:32" s="45" customFormat="1" x14ac:dyDescent="0.25">
      <c r="A259" s="90">
        <v>790</v>
      </c>
      <c r="B259" s="151" t="s">
        <v>258</v>
      </c>
      <c r="C259" s="394">
        <v>23332</v>
      </c>
      <c r="D259" s="134">
        <v>910.33333333333337</v>
      </c>
      <c r="E259" s="41">
        <v>10024</v>
      </c>
      <c r="F259" s="331">
        <f t="shared" si="7"/>
        <v>9.0815376429901576E-2</v>
      </c>
      <c r="G259" s="376">
        <f>Muut[[#This Row],[Keskim. työttömyysaste 2025, %]]/$F$12</f>
        <v>0.76195975385808157</v>
      </c>
      <c r="H259" s="166">
        <v>0</v>
      </c>
      <c r="I259" s="382">
        <v>50</v>
      </c>
      <c r="J259" s="388">
        <v>921</v>
      </c>
      <c r="K259" s="269">
        <v>1429.12</v>
      </c>
      <c r="L259" s="170">
        <f t="shared" si="8"/>
        <v>16.32613076578594</v>
      </c>
      <c r="M259" s="376">
        <v>1.1385852208107454</v>
      </c>
      <c r="N259" s="166">
        <v>0</v>
      </c>
      <c r="O259" s="396">
        <v>0</v>
      </c>
      <c r="P259" s="269">
        <v>6421</v>
      </c>
      <c r="Q259" s="15">
        <v>918</v>
      </c>
      <c r="R259" s="158">
        <v>0.14296838498676218</v>
      </c>
      <c r="S259" s="400">
        <v>0.96171416290116585</v>
      </c>
      <c r="T259" s="483">
        <v>1159.1666666666667</v>
      </c>
      <c r="U259" s="197">
        <v>1407843.3817299569</v>
      </c>
      <c r="V259" s="159">
        <v>0</v>
      </c>
      <c r="W259" s="159">
        <v>0</v>
      </c>
      <c r="X259" s="159">
        <v>1976981.76</v>
      </c>
      <c r="Y259" s="159">
        <v>1261062.8785567661</v>
      </c>
      <c r="Z259" s="159">
        <v>0</v>
      </c>
      <c r="AA259" s="155">
        <v>0</v>
      </c>
      <c r="AB259" s="159">
        <v>729258.23258632515</v>
      </c>
      <c r="AC259" s="159">
        <v>948905.42500000005</v>
      </c>
      <c r="AD259" s="174">
        <f>SUM(Muut[[#This Row],[Työttömyysaste]:[Työttömät ja palveluissa olevat ]])</f>
        <v>6324051.677873048</v>
      </c>
      <c r="AF259" s="62"/>
    </row>
    <row r="260" spans="1:32" s="45" customFormat="1" x14ac:dyDescent="0.25">
      <c r="A260" s="90">
        <v>791</v>
      </c>
      <c r="B260" s="151" t="s">
        <v>259</v>
      </c>
      <c r="C260" s="394">
        <v>4861</v>
      </c>
      <c r="D260" s="134">
        <v>194.08333333333334</v>
      </c>
      <c r="E260" s="41">
        <v>2041</v>
      </c>
      <c r="F260" s="331">
        <f t="shared" si="7"/>
        <v>9.5092275028580767E-2</v>
      </c>
      <c r="G260" s="376">
        <f>Muut[[#This Row],[Keskim. työttömyysaste 2025, %]]/$F$12</f>
        <v>0.79784381591491826</v>
      </c>
      <c r="H260" s="166">
        <v>0</v>
      </c>
      <c r="I260" s="382">
        <v>0</v>
      </c>
      <c r="J260" s="388">
        <v>97</v>
      </c>
      <c r="K260" s="269">
        <v>2173.4499999999998</v>
      </c>
      <c r="L260" s="170">
        <f t="shared" si="8"/>
        <v>2.2365363822494193</v>
      </c>
      <c r="M260" s="376">
        <v>8.311374386966925</v>
      </c>
      <c r="N260" s="166">
        <v>0</v>
      </c>
      <c r="O260" s="396">
        <v>0</v>
      </c>
      <c r="P260" s="269">
        <v>1198</v>
      </c>
      <c r="Q260" s="15">
        <v>159</v>
      </c>
      <c r="R260" s="158">
        <v>0.1327212020033389</v>
      </c>
      <c r="S260" s="400">
        <v>0.89278381157971465</v>
      </c>
      <c r="T260" s="483">
        <v>229.58333333333334</v>
      </c>
      <c r="U260" s="197">
        <v>307124.06491377181</v>
      </c>
      <c r="V260" s="159">
        <v>0</v>
      </c>
      <c r="W260" s="159">
        <v>0</v>
      </c>
      <c r="X260" s="159">
        <v>208216.32000000001</v>
      </c>
      <c r="Y260" s="159">
        <v>1917863.5197878443</v>
      </c>
      <c r="Z260" s="159">
        <v>0</v>
      </c>
      <c r="AA260" s="155">
        <v>0</v>
      </c>
      <c r="AB260" s="159">
        <v>141044.21851289226</v>
      </c>
      <c r="AC260" s="159">
        <v>187939.21250000002</v>
      </c>
      <c r="AD260" s="174">
        <f>SUM(Muut[[#This Row],[Työttömyysaste]:[Työttömät ja palveluissa olevat ]])</f>
        <v>2762187.3357145083</v>
      </c>
      <c r="AF260" s="62"/>
    </row>
    <row r="261" spans="1:32" s="45" customFormat="1" x14ac:dyDescent="0.25">
      <c r="A261" s="90">
        <v>831</v>
      </c>
      <c r="B261" s="151" t="s">
        <v>260</v>
      </c>
      <c r="C261" s="394">
        <v>4574</v>
      </c>
      <c r="D261" s="134">
        <v>214</v>
      </c>
      <c r="E261" s="41">
        <v>2061</v>
      </c>
      <c r="F261" s="331">
        <f t="shared" si="7"/>
        <v>0.10383309073265405</v>
      </c>
      <c r="G261" s="376">
        <f>Muut[[#This Row],[Keskim. työttömyysaste 2025, %]]/$F$12</f>
        <v>0.87118106390326255</v>
      </c>
      <c r="H261" s="166">
        <v>0</v>
      </c>
      <c r="I261" s="382">
        <v>0</v>
      </c>
      <c r="J261" s="388">
        <v>301</v>
      </c>
      <c r="K261" s="269">
        <v>345.01</v>
      </c>
      <c r="L261" s="170">
        <f t="shared" si="8"/>
        <v>13.25758673661633</v>
      </c>
      <c r="M261" s="376">
        <v>1.4021172610251231</v>
      </c>
      <c r="N261" s="166">
        <v>3</v>
      </c>
      <c r="O261" s="396">
        <v>2054</v>
      </c>
      <c r="P261" s="269">
        <v>1342</v>
      </c>
      <c r="Q261" s="15">
        <v>125</v>
      </c>
      <c r="R261" s="158">
        <v>9.3144560357675113E-2</v>
      </c>
      <c r="S261" s="400">
        <v>0.62656120023649242</v>
      </c>
      <c r="T261" s="483">
        <v>266.25</v>
      </c>
      <c r="U261" s="197">
        <v>315554.90133258409</v>
      </c>
      <c r="V261" s="159">
        <v>0</v>
      </c>
      <c r="W261" s="159">
        <v>0</v>
      </c>
      <c r="X261" s="159">
        <v>646114.55999999994</v>
      </c>
      <c r="Y261" s="159">
        <v>304438.60818606551</v>
      </c>
      <c r="Z261" s="159">
        <v>0</v>
      </c>
      <c r="AA261" s="155">
        <v>695073.6</v>
      </c>
      <c r="AB261" s="159">
        <v>93141.455221155775</v>
      </c>
      <c r="AC261" s="159">
        <v>217954.91250000001</v>
      </c>
      <c r="AD261" s="174">
        <f>SUM(Muut[[#This Row],[Työttömyysaste]:[Työttömät ja palveluissa olevat ]])</f>
        <v>2272278.0372398053</v>
      </c>
      <c r="AF261" s="62"/>
    </row>
    <row r="262" spans="1:32" s="45" customFormat="1" x14ac:dyDescent="0.25">
      <c r="A262" s="90">
        <v>832</v>
      </c>
      <c r="B262" s="151" t="s">
        <v>261</v>
      </c>
      <c r="C262" s="394">
        <v>3555</v>
      </c>
      <c r="D262" s="134">
        <v>211.5</v>
      </c>
      <c r="E262" s="41">
        <v>1482</v>
      </c>
      <c r="F262" s="331">
        <f t="shared" si="7"/>
        <v>0.14271255060728744</v>
      </c>
      <c r="G262" s="376">
        <f>Muut[[#This Row],[Keskim. työttömyysaste 2025, %]]/$F$12</f>
        <v>1.1973877575360021</v>
      </c>
      <c r="H262" s="166">
        <v>0</v>
      </c>
      <c r="I262" s="382">
        <v>0</v>
      </c>
      <c r="J262" s="388">
        <v>89</v>
      </c>
      <c r="K262" s="269">
        <v>2438.16</v>
      </c>
      <c r="L262" s="170">
        <f t="shared" si="8"/>
        <v>1.4580667388522492</v>
      </c>
      <c r="M262" s="376">
        <v>12.74886169996581</v>
      </c>
      <c r="N262" s="166">
        <v>0</v>
      </c>
      <c r="O262" s="396">
        <v>0</v>
      </c>
      <c r="P262" s="269">
        <v>812</v>
      </c>
      <c r="Q262" s="15">
        <v>98</v>
      </c>
      <c r="R262" s="158">
        <v>0.1206896551724138</v>
      </c>
      <c r="S262" s="400">
        <v>0.81185047103746344</v>
      </c>
      <c r="T262" s="483">
        <v>263</v>
      </c>
      <c r="U262" s="197">
        <v>337089.14032602625</v>
      </c>
      <c r="V262" s="159">
        <v>0</v>
      </c>
      <c r="W262" s="159">
        <v>0</v>
      </c>
      <c r="X262" s="159">
        <v>191043.84</v>
      </c>
      <c r="Y262" s="159">
        <v>2151444.992710175</v>
      </c>
      <c r="Z262" s="159">
        <v>0</v>
      </c>
      <c r="AA262" s="155">
        <v>0</v>
      </c>
      <c r="AB262" s="159">
        <v>93799.173797490934</v>
      </c>
      <c r="AC262" s="159">
        <v>215294.43</v>
      </c>
      <c r="AD262" s="174">
        <f>SUM(Muut[[#This Row],[Työttömyysaste]:[Työttömät ja palveluissa olevat ]])</f>
        <v>2988671.5768336924</v>
      </c>
      <c r="AF262" s="62"/>
    </row>
    <row r="263" spans="1:32" s="45" customFormat="1" x14ac:dyDescent="0.25">
      <c r="A263" s="90">
        <v>833</v>
      </c>
      <c r="B263" s="151" t="s">
        <v>262</v>
      </c>
      <c r="C263" s="394">
        <v>1707</v>
      </c>
      <c r="D263" s="134">
        <v>78.5</v>
      </c>
      <c r="E263" s="41">
        <v>696</v>
      </c>
      <c r="F263" s="331">
        <f t="shared" si="7"/>
        <v>0.11278735632183907</v>
      </c>
      <c r="G263" s="376">
        <f>Muut[[#This Row],[Keskim. työttömyysaste 2025, %]]/$F$12</f>
        <v>0.9463092004868473</v>
      </c>
      <c r="H263" s="166">
        <v>0</v>
      </c>
      <c r="I263" s="382">
        <v>14</v>
      </c>
      <c r="J263" s="388">
        <v>144</v>
      </c>
      <c r="K263" s="269">
        <v>141.69999999999999</v>
      </c>
      <c r="L263" s="170">
        <f t="shared" si="8"/>
        <v>12.046577275935075</v>
      </c>
      <c r="M263" s="376">
        <v>1.5430682738474863</v>
      </c>
      <c r="N263" s="166">
        <v>3</v>
      </c>
      <c r="O263" s="396">
        <v>197</v>
      </c>
      <c r="P263" s="269">
        <v>445</v>
      </c>
      <c r="Q263" s="15">
        <v>93</v>
      </c>
      <c r="R263" s="158">
        <v>0.20898876404494382</v>
      </c>
      <c r="S263" s="400">
        <v>1.4058174769746639</v>
      </c>
      <c r="T263" s="483">
        <v>89.083333333333329</v>
      </c>
      <c r="U263" s="197">
        <v>127919.5510762467</v>
      </c>
      <c r="V263" s="159">
        <v>0</v>
      </c>
      <c r="W263" s="159">
        <v>0</v>
      </c>
      <c r="X263" s="159">
        <v>309104.64000000001</v>
      </c>
      <c r="Y263" s="159">
        <v>125036.81278793506</v>
      </c>
      <c r="Z263" s="159">
        <v>0</v>
      </c>
      <c r="AA263" s="155">
        <v>66664.799999999988</v>
      </c>
      <c r="AB263" s="159">
        <v>77991.239078861909</v>
      </c>
      <c r="AC263" s="159">
        <v>72924.507499999992</v>
      </c>
      <c r="AD263" s="174">
        <f>SUM(Muut[[#This Row],[Työttömyysaste]:[Työttömät ja palveluissa olevat ]])</f>
        <v>779641.55044304358</v>
      </c>
      <c r="AF263" s="62"/>
    </row>
    <row r="264" spans="1:32" s="45" customFormat="1" x14ac:dyDescent="0.25">
      <c r="A264" s="90">
        <v>834</v>
      </c>
      <c r="B264" s="151" t="s">
        <v>263</v>
      </c>
      <c r="C264" s="394">
        <v>5777</v>
      </c>
      <c r="D264" s="134">
        <v>227.16666666666666</v>
      </c>
      <c r="E264" s="41">
        <v>2675</v>
      </c>
      <c r="F264" s="331">
        <f t="shared" si="7"/>
        <v>8.4922118380062306E-2</v>
      </c>
      <c r="G264" s="376">
        <f>Muut[[#This Row],[Keskim. työttömyysaste 2025, %]]/$F$12</f>
        <v>0.71251410236597157</v>
      </c>
      <c r="H264" s="166">
        <v>0</v>
      </c>
      <c r="I264" s="382">
        <v>16</v>
      </c>
      <c r="J264" s="388">
        <v>161</v>
      </c>
      <c r="K264" s="269">
        <v>640.54999999999995</v>
      </c>
      <c r="L264" s="170">
        <f t="shared" si="8"/>
        <v>9.0188119584731883</v>
      </c>
      <c r="M264" s="376">
        <v>2.0611019820058876</v>
      </c>
      <c r="N264" s="166">
        <v>0</v>
      </c>
      <c r="O264" s="396">
        <v>0</v>
      </c>
      <c r="P264" s="269">
        <v>1536</v>
      </c>
      <c r="Q264" s="15">
        <v>191</v>
      </c>
      <c r="R264" s="158">
        <v>0.12434895833333333</v>
      </c>
      <c r="S264" s="400">
        <v>0.83646572899488647</v>
      </c>
      <c r="T264" s="483">
        <v>295.58333333333331</v>
      </c>
      <c r="U264" s="197">
        <v>325961.40043426916</v>
      </c>
      <c r="V264" s="159">
        <v>0</v>
      </c>
      <c r="W264" s="159">
        <v>0</v>
      </c>
      <c r="X264" s="159">
        <v>345596.15999999997</v>
      </c>
      <c r="Y264" s="159">
        <v>565224.6325427792</v>
      </c>
      <c r="Z264" s="159">
        <v>0</v>
      </c>
      <c r="AA264" s="155">
        <v>0</v>
      </c>
      <c r="AB264" s="159">
        <v>157048.53178311241</v>
      </c>
      <c r="AC264" s="159">
        <v>241967.47249999997</v>
      </c>
      <c r="AD264" s="174">
        <f>SUM(Muut[[#This Row],[Työttömyysaste]:[Työttömät ja palveluissa olevat ]])</f>
        <v>1635798.1972601607</v>
      </c>
      <c r="AF264" s="62"/>
    </row>
    <row r="265" spans="1:32" s="45" customFormat="1" x14ac:dyDescent="0.25">
      <c r="A265" s="90">
        <v>837</v>
      </c>
      <c r="B265" s="151" t="s">
        <v>264</v>
      </c>
      <c r="C265" s="394">
        <v>263337</v>
      </c>
      <c r="D265" s="134">
        <v>18805.583333333332</v>
      </c>
      <c r="E265" s="41">
        <v>132540</v>
      </c>
      <c r="F265" s="331">
        <f t="shared" si="7"/>
        <v>0.14188609727880891</v>
      </c>
      <c r="G265" s="376">
        <f>Muut[[#This Row],[Keskim. työttömyysaste 2025, %]]/$F$12</f>
        <v>1.1904536435181103</v>
      </c>
      <c r="H265" s="166">
        <v>0</v>
      </c>
      <c r="I265" s="382">
        <v>1383</v>
      </c>
      <c r="J265" s="388">
        <v>31487</v>
      </c>
      <c r="K265" s="269">
        <v>526.16</v>
      </c>
      <c r="L265" s="170">
        <f t="shared" si="8"/>
        <v>500.48844457959558</v>
      </c>
      <c r="M265" s="376">
        <v>3.7141099668268611E-2</v>
      </c>
      <c r="N265" s="166">
        <v>0</v>
      </c>
      <c r="O265" s="396">
        <v>0</v>
      </c>
      <c r="P265" s="269">
        <v>89879</v>
      </c>
      <c r="Q265" s="15">
        <v>11271</v>
      </c>
      <c r="R265" s="158">
        <v>0.12540192926045016</v>
      </c>
      <c r="S265" s="400">
        <v>0.84354881280971161</v>
      </c>
      <c r="T265" s="483">
        <v>24650.666666666664</v>
      </c>
      <c r="U265" s="197">
        <v>24825311.992040556</v>
      </c>
      <c r="V265" s="159">
        <v>0</v>
      </c>
      <c r="W265" s="159">
        <v>0</v>
      </c>
      <c r="X265" s="159">
        <v>67588734.719999999</v>
      </c>
      <c r="Y265" s="159">
        <v>464286.3049858851</v>
      </c>
      <c r="Z265" s="159">
        <v>0</v>
      </c>
      <c r="AA265" s="155">
        <v>0</v>
      </c>
      <c r="AB265" s="159">
        <v>7219472.4458633084</v>
      </c>
      <c r="AC265" s="159">
        <v>20179282.239999998</v>
      </c>
      <c r="AD265" s="174">
        <f>SUM(Muut[[#This Row],[Työttömyysaste]:[Työttömät ja palveluissa olevat ]])</f>
        <v>120277087.70288974</v>
      </c>
      <c r="AF265" s="62"/>
    </row>
    <row r="266" spans="1:32" s="45" customFormat="1" x14ac:dyDescent="0.25">
      <c r="A266" s="90">
        <v>844</v>
      </c>
      <c r="B266" s="151" t="s">
        <v>265</v>
      </c>
      <c r="C266" s="394">
        <v>1388</v>
      </c>
      <c r="D266" s="134">
        <v>65.75</v>
      </c>
      <c r="E266" s="41">
        <v>545</v>
      </c>
      <c r="F266" s="331">
        <f t="shared" si="7"/>
        <v>0.12064220183486239</v>
      </c>
      <c r="G266" s="376">
        <f>Muut[[#This Row],[Keskim. työttömyysaste 2025, %]]/$F$12</f>
        <v>1.0122129756951816</v>
      </c>
      <c r="H266" s="166">
        <v>0</v>
      </c>
      <c r="I266" s="382">
        <v>0</v>
      </c>
      <c r="J266" s="388">
        <v>36</v>
      </c>
      <c r="K266" s="269">
        <v>347.73</v>
      </c>
      <c r="L266" s="170">
        <f t="shared" si="8"/>
        <v>3.9916026802404163</v>
      </c>
      <c r="M266" s="376">
        <v>4.6569492737758873</v>
      </c>
      <c r="N266" s="166">
        <v>3</v>
      </c>
      <c r="O266" s="396">
        <v>150</v>
      </c>
      <c r="P266" s="269">
        <v>331</v>
      </c>
      <c r="Q266" s="15">
        <v>45</v>
      </c>
      <c r="R266" s="158">
        <v>0.13595166163141995</v>
      </c>
      <c r="S266" s="400">
        <v>0.91451434156572275</v>
      </c>
      <c r="T266" s="483">
        <v>75.25</v>
      </c>
      <c r="U266" s="197">
        <v>111258.11801687839</v>
      </c>
      <c r="V266" s="159">
        <v>0</v>
      </c>
      <c r="W266" s="159">
        <v>0</v>
      </c>
      <c r="X266" s="159">
        <v>77276.160000000003</v>
      </c>
      <c r="Y266" s="159">
        <v>306838.75025228423</v>
      </c>
      <c r="Z266" s="159">
        <v>0</v>
      </c>
      <c r="AA266" s="155">
        <v>50760</v>
      </c>
      <c r="AB266" s="159">
        <v>41253.741948029754</v>
      </c>
      <c r="AC266" s="159">
        <v>61600.402500000004</v>
      </c>
      <c r="AD266" s="174">
        <f>SUM(Muut[[#This Row],[Työttömyysaste]:[Työttömät ja palveluissa olevat ]])</f>
        <v>648987.17271719233</v>
      </c>
      <c r="AF266" s="62"/>
    </row>
    <row r="267" spans="1:32" s="45" customFormat="1" x14ac:dyDescent="0.25">
      <c r="A267" s="90">
        <v>845</v>
      </c>
      <c r="B267" s="151" t="s">
        <v>266</v>
      </c>
      <c r="C267" s="394">
        <v>2837</v>
      </c>
      <c r="D267" s="134">
        <v>119.91666666666667</v>
      </c>
      <c r="E267" s="41">
        <v>1203</v>
      </c>
      <c r="F267" s="331">
        <f t="shared" si="7"/>
        <v>9.9681352175117768E-2</v>
      </c>
      <c r="G267" s="376">
        <f>Muut[[#This Row],[Keskim. työttömyysaste 2025, %]]/$F$12</f>
        <v>0.8363471204264632</v>
      </c>
      <c r="H267" s="166">
        <v>0</v>
      </c>
      <c r="I267" s="382">
        <v>0</v>
      </c>
      <c r="J267" s="388">
        <v>92</v>
      </c>
      <c r="K267" s="269">
        <v>1559.9</v>
      </c>
      <c r="L267" s="170">
        <f t="shared" si="8"/>
        <v>1.8187063273286748</v>
      </c>
      <c r="M267" s="376">
        <v>10.220831655790551</v>
      </c>
      <c r="N267" s="166">
        <v>0</v>
      </c>
      <c r="O267" s="396">
        <v>0</v>
      </c>
      <c r="P267" s="269">
        <v>678</v>
      </c>
      <c r="Q267" s="15">
        <v>92</v>
      </c>
      <c r="R267" s="158">
        <v>0.13569321533923304</v>
      </c>
      <c r="S267" s="400">
        <v>0.91277583511502414</v>
      </c>
      <c r="T267" s="483">
        <v>154</v>
      </c>
      <c r="U267" s="197">
        <v>187895.4418596637</v>
      </c>
      <c r="V267" s="159">
        <v>0</v>
      </c>
      <c r="W267" s="159">
        <v>0</v>
      </c>
      <c r="X267" s="159">
        <v>197483.51999999999</v>
      </c>
      <c r="Y267" s="159">
        <v>1376463.8268729709</v>
      </c>
      <c r="Z267" s="159">
        <v>0</v>
      </c>
      <c r="AA267" s="155">
        <v>0</v>
      </c>
      <c r="AB267" s="159">
        <v>84160.213937193024</v>
      </c>
      <c r="AC267" s="159">
        <v>126065.94</v>
      </c>
      <c r="AD267" s="174">
        <f>SUM(Muut[[#This Row],[Työttömyysaste]:[Työttömät ja palveluissa olevat ]])</f>
        <v>1972068.9426698275</v>
      </c>
      <c r="AF267" s="62"/>
    </row>
    <row r="268" spans="1:32" s="45" customFormat="1" x14ac:dyDescent="0.25">
      <c r="A268" s="90">
        <v>846</v>
      </c>
      <c r="B268" s="151" t="s">
        <v>267</v>
      </c>
      <c r="C268" s="394">
        <v>4574</v>
      </c>
      <c r="D268" s="134">
        <v>172.41666666666666</v>
      </c>
      <c r="E268" s="41">
        <v>1941</v>
      </c>
      <c r="F268" s="331">
        <f t="shared" ref="F268:F304" si="9">D268/E268</f>
        <v>8.8828782414562935E-2</v>
      </c>
      <c r="G268" s="376">
        <f>Muut[[#This Row],[Keskim. työttömyysaste 2025, %]]/$F$12</f>
        <v>0.74529182000756489</v>
      </c>
      <c r="H268" s="166">
        <v>0</v>
      </c>
      <c r="I268" s="382">
        <v>34</v>
      </c>
      <c r="J268" s="388">
        <v>130</v>
      </c>
      <c r="K268" s="269">
        <v>554.78</v>
      </c>
      <c r="L268" s="170">
        <f t="shared" si="8"/>
        <v>8.2447096146220122</v>
      </c>
      <c r="M268" s="376">
        <v>2.2546204865700061</v>
      </c>
      <c r="N268" s="166">
        <v>0</v>
      </c>
      <c r="O268" s="396">
        <v>0</v>
      </c>
      <c r="P268" s="269">
        <v>1056</v>
      </c>
      <c r="Q268" s="15">
        <v>170</v>
      </c>
      <c r="R268" s="158">
        <v>0.16098484848484848</v>
      </c>
      <c r="S268" s="400">
        <v>1.082906607742071</v>
      </c>
      <c r="T268" s="483">
        <v>222.91666666666666</v>
      </c>
      <c r="U268" s="197">
        <v>269955.9213015493</v>
      </c>
      <c r="V268" s="159">
        <v>0</v>
      </c>
      <c r="W268" s="159">
        <v>0</v>
      </c>
      <c r="X268" s="159">
        <v>279052.79999999999</v>
      </c>
      <c r="Y268" s="159">
        <v>489540.74099146522</v>
      </c>
      <c r="Z268" s="159">
        <v>0</v>
      </c>
      <c r="AA268" s="155">
        <v>0</v>
      </c>
      <c r="AB268" s="159">
        <v>160979.48177389757</v>
      </c>
      <c r="AC268" s="159">
        <v>182481.8125</v>
      </c>
      <c r="AD268" s="174">
        <f>SUM(Muut[[#This Row],[Työttömyysaste]:[Työttömät ja palveluissa olevat ]])</f>
        <v>1382010.7565669122</v>
      </c>
      <c r="AF268" s="62"/>
    </row>
    <row r="269" spans="1:32" s="45" customFormat="1" x14ac:dyDescent="0.25">
      <c r="A269" s="90">
        <v>848</v>
      </c>
      <c r="B269" s="151" t="s">
        <v>268</v>
      </c>
      <c r="C269" s="394">
        <v>3869</v>
      </c>
      <c r="D269" s="134">
        <v>284.25</v>
      </c>
      <c r="E269" s="41">
        <v>1652</v>
      </c>
      <c r="F269" s="331">
        <f t="shared" si="9"/>
        <v>0.17206416464891042</v>
      </c>
      <c r="G269" s="376">
        <f>Muut[[#This Row],[Keskim. työttömyysaste 2025, %]]/$F$12</f>
        <v>1.4436538579441782</v>
      </c>
      <c r="H269" s="166">
        <v>0</v>
      </c>
      <c r="I269" s="382">
        <v>0</v>
      </c>
      <c r="J269" s="388">
        <v>248</v>
      </c>
      <c r="K269" s="269">
        <v>837.78</v>
      </c>
      <c r="L269" s="170">
        <f t="shared" ref="L269:L304" si="10">C269/K269</f>
        <v>4.6181575115185369</v>
      </c>
      <c r="M269" s="376">
        <v>4.0251314851396609</v>
      </c>
      <c r="N269" s="166">
        <v>0</v>
      </c>
      <c r="O269" s="396">
        <v>0</v>
      </c>
      <c r="P269" s="269">
        <v>969</v>
      </c>
      <c r="Q269" s="15">
        <v>161</v>
      </c>
      <c r="R269" s="158">
        <v>0.16615067079463364</v>
      </c>
      <c r="S269" s="400">
        <v>1.1176558600247433</v>
      </c>
      <c r="T269" s="483">
        <v>348</v>
      </c>
      <c r="U269" s="197">
        <v>442315.48972200934</v>
      </c>
      <c r="V269" s="159">
        <v>0</v>
      </c>
      <c r="W269" s="159">
        <v>0</v>
      </c>
      <c r="X269" s="159">
        <v>532346.88</v>
      </c>
      <c r="Y269" s="159">
        <v>739261.40449877386</v>
      </c>
      <c r="Z269" s="159">
        <v>0</v>
      </c>
      <c r="AA269" s="155">
        <v>0</v>
      </c>
      <c r="AB269" s="159">
        <v>140536.84197916128</v>
      </c>
      <c r="AC269" s="159">
        <v>284876.28000000003</v>
      </c>
      <c r="AD269" s="174">
        <f>SUM(Muut[[#This Row],[Työttömyysaste]:[Työttömät ja palveluissa olevat ]])</f>
        <v>2139336.8961999444</v>
      </c>
      <c r="AF269" s="62"/>
    </row>
    <row r="270" spans="1:32" s="45" customFormat="1" x14ac:dyDescent="0.25">
      <c r="A270" s="90">
        <v>849</v>
      </c>
      <c r="B270" s="151" t="s">
        <v>269</v>
      </c>
      <c r="C270" s="394">
        <v>2750</v>
      </c>
      <c r="D270" s="134">
        <v>101.25</v>
      </c>
      <c r="E270" s="41">
        <v>1146</v>
      </c>
      <c r="F270" s="331">
        <f t="shared" si="9"/>
        <v>8.8350785340314139E-2</v>
      </c>
      <c r="G270" s="376">
        <f>Muut[[#This Row],[Keskim. työttömyysaste 2025, %]]/$F$12</f>
        <v>0.7412813258890868</v>
      </c>
      <c r="H270" s="166">
        <v>0</v>
      </c>
      <c r="I270" s="382">
        <v>0</v>
      </c>
      <c r="J270" s="388">
        <v>75</v>
      </c>
      <c r="K270" s="269">
        <v>609.14</v>
      </c>
      <c r="L270" s="170">
        <f t="shared" si="10"/>
        <v>4.5145615129526879</v>
      </c>
      <c r="M270" s="376">
        <v>4.1174964943139756</v>
      </c>
      <c r="N270" s="166">
        <v>0</v>
      </c>
      <c r="O270" s="396">
        <v>0</v>
      </c>
      <c r="P270" s="269">
        <v>668</v>
      </c>
      <c r="Q270" s="15">
        <v>90</v>
      </c>
      <c r="R270" s="158">
        <v>0.1347305389221557</v>
      </c>
      <c r="S270" s="400">
        <v>0.90630014089297672</v>
      </c>
      <c r="T270" s="483">
        <v>122.41666666666667</v>
      </c>
      <c r="U270" s="197">
        <v>161430.68754218114</v>
      </c>
      <c r="V270" s="159">
        <v>0</v>
      </c>
      <c r="W270" s="159">
        <v>0</v>
      </c>
      <c r="X270" s="159">
        <v>160992</v>
      </c>
      <c r="Y270" s="159">
        <v>537508.28610898217</v>
      </c>
      <c r="Z270" s="159">
        <v>0</v>
      </c>
      <c r="AA270" s="155">
        <v>0</v>
      </c>
      <c r="AB270" s="159">
        <v>81000.575092309795</v>
      </c>
      <c r="AC270" s="159">
        <v>100211.50750000001</v>
      </c>
      <c r="AD270" s="174">
        <f>SUM(Muut[[#This Row],[Työttömyysaste]:[Työttömät ja palveluissa olevat ]])</f>
        <v>1041143.0562434732</v>
      </c>
      <c r="AF270" s="62"/>
    </row>
    <row r="271" spans="1:32" s="45" customFormat="1" x14ac:dyDescent="0.25">
      <c r="A271" s="90">
        <v>850</v>
      </c>
      <c r="B271" s="151" t="s">
        <v>270</v>
      </c>
      <c r="C271" s="394">
        <v>2307</v>
      </c>
      <c r="D271" s="134">
        <v>91.25</v>
      </c>
      <c r="E271" s="41">
        <v>996</v>
      </c>
      <c r="F271" s="331">
        <f t="shared" si="9"/>
        <v>9.1616465863453816E-2</v>
      </c>
      <c r="G271" s="376">
        <f>Muut[[#This Row],[Keskim. työttömyysaste 2025, %]]/$F$12</f>
        <v>0.76868105956206578</v>
      </c>
      <c r="H271" s="166">
        <v>0</v>
      </c>
      <c r="I271" s="382">
        <v>0</v>
      </c>
      <c r="J271" s="388">
        <v>55</v>
      </c>
      <c r="K271" s="269">
        <v>361.47</v>
      </c>
      <c r="L271" s="170">
        <f t="shared" si="10"/>
        <v>6.38227238775002</v>
      </c>
      <c r="M271" s="376">
        <v>2.9125505891328261</v>
      </c>
      <c r="N271" s="166">
        <v>0</v>
      </c>
      <c r="O271" s="396">
        <v>0</v>
      </c>
      <c r="P271" s="269">
        <v>673</v>
      </c>
      <c r="Q271" s="15">
        <v>71</v>
      </c>
      <c r="R271" s="158">
        <v>0.10549777117384844</v>
      </c>
      <c r="S271" s="400">
        <v>0.70965829754452858</v>
      </c>
      <c r="T271" s="483">
        <v>112.75</v>
      </c>
      <c r="U271" s="197">
        <v>140431.36511720301</v>
      </c>
      <c r="V271" s="159">
        <v>0</v>
      </c>
      <c r="W271" s="159">
        <v>0</v>
      </c>
      <c r="X271" s="159">
        <v>118060.8</v>
      </c>
      <c r="Y271" s="159">
        <v>318962.99730737403</v>
      </c>
      <c r="Z271" s="159">
        <v>0</v>
      </c>
      <c r="AA271" s="155">
        <v>0</v>
      </c>
      <c r="AB271" s="159">
        <v>53208.405004144894</v>
      </c>
      <c r="AC271" s="159">
        <v>92298.277499999997</v>
      </c>
      <c r="AD271" s="174">
        <f>SUM(Muut[[#This Row],[Työttömyysaste]:[Työttömät ja palveluissa olevat ]])</f>
        <v>722961.8449287219</v>
      </c>
      <c r="AF271" s="62"/>
    </row>
    <row r="272" spans="1:32" s="45" customFormat="1" x14ac:dyDescent="0.25">
      <c r="A272" s="90">
        <v>851</v>
      </c>
      <c r="B272" s="151" t="s">
        <v>271</v>
      </c>
      <c r="C272" s="394">
        <v>20823</v>
      </c>
      <c r="D272" s="134">
        <v>879.33333333333337</v>
      </c>
      <c r="E272" s="41">
        <v>9559</v>
      </c>
      <c r="F272" s="331">
        <f t="shared" si="9"/>
        <v>9.1990096593088544E-2</v>
      </c>
      <c r="G272" s="376">
        <f>Muut[[#This Row],[Keskim. työttömyysaste 2025, %]]/$F$12</f>
        <v>0.77181589850650423</v>
      </c>
      <c r="H272" s="166">
        <v>0</v>
      </c>
      <c r="I272" s="382">
        <v>100</v>
      </c>
      <c r="J272" s="388">
        <v>928</v>
      </c>
      <c r="K272" s="269">
        <v>1188.74</v>
      </c>
      <c r="L272" s="170">
        <f t="shared" si="10"/>
        <v>17.516866598246882</v>
      </c>
      <c r="M272" s="376">
        <v>1.0611881467892139</v>
      </c>
      <c r="N272" s="166">
        <v>0</v>
      </c>
      <c r="O272" s="396">
        <v>0</v>
      </c>
      <c r="P272" s="269">
        <v>6203</v>
      </c>
      <c r="Q272" s="15">
        <v>719</v>
      </c>
      <c r="R272" s="158">
        <v>0.1159116556504917</v>
      </c>
      <c r="S272" s="400">
        <v>0.77971000997683848</v>
      </c>
      <c r="T272" s="483">
        <v>1207.5833333333335</v>
      </c>
      <c r="U272" s="197">
        <v>1272703.8631798481</v>
      </c>
      <c r="V272" s="159">
        <v>0</v>
      </c>
      <c r="W272" s="159">
        <v>0</v>
      </c>
      <c r="X272" s="159">
        <v>1992007.6799999999</v>
      </c>
      <c r="Y272" s="159">
        <v>1048950.3234546927</v>
      </c>
      <c r="Z272" s="159">
        <v>0</v>
      </c>
      <c r="AA272" s="155">
        <v>0</v>
      </c>
      <c r="AB272" s="159">
        <v>527666.79997680057</v>
      </c>
      <c r="AC272" s="159">
        <v>988539.7925000001</v>
      </c>
      <c r="AD272" s="174">
        <f>SUM(Muut[[#This Row],[Työttömyysaste]:[Työttömät ja palveluissa olevat ]])</f>
        <v>5829868.4591113422</v>
      </c>
      <c r="AF272" s="62"/>
    </row>
    <row r="273" spans="1:32" s="45" customFormat="1" x14ac:dyDescent="0.25">
      <c r="A273" s="90">
        <v>853</v>
      </c>
      <c r="B273" s="151" t="s">
        <v>272</v>
      </c>
      <c r="C273" s="394">
        <v>209633</v>
      </c>
      <c r="D273" s="134">
        <v>15067.833333333334</v>
      </c>
      <c r="E273" s="41">
        <v>102715</v>
      </c>
      <c r="F273" s="331">
        <f t="shared" si="9"/>
        <v>0.14669554917327882</v>
      </c>
      <c r="G273" s="376">
        <f>Muut[[#This Row],[Keskim. työttömyysaste 2025, %]]/$F$12</f>
        <v>1.2308059376533573</v>
      </c>
      <c r="H273" s="166">
        <v>1</v>
      </c>
      <c r="I273" s="382">
        <v>11306</v>
      </c>
      <c r="J273" s="388">
        <v>37500</v>
      </c>
      <c r="K273" s="269">
        <v>245.85</v>
      </c>
      <c r="L273" s="170">
        <f t="shared" si="10"/>
        <v>852.68659751881228</v>
      </c>
      <c r="M273" s="376">
        <v>2.1800144692126912E-2</v>
      </c>
      <c r="N273" s="166">
        <v>0</v>
      </c>
      <c r="O273" s="396">
        <v>0</v>
      </c>
      <c r="P273" s="269">
        <v>68632</v>
      </c>
      <c r="Q273" s="15">
        <v>12154</v>
      </c>
      <c r="R273" s="158">
        <v>0.17708940435948245</v>
      </c>
      <c r="S273" s="400">
        <v>1.1912381068584856</v>
      </c>
      <c r="T273" s="483">
        <v>19827.333333333336</v>
      </c>
      <c r="U273" s="197">
        <v>20432409.081933152</v>
      </c>
      <c r="V273" s="159">
        <v>4931888.8478999995</v>
      </c>
      <c r="W273" s="159">
        <v>3533845.1921999999</v>
      </c>
      <c r="X273" s="159">
        <v>80496000</v>
      </c>
      <c r="Y273" s="159">
        <v>216939.31138965313</v>
      </c>
      <c r="Z273" s="159">
        <v>0</v>
      </c>
      <c r="AA273" s="155">
        <v>0</v>
      </c>
      <c r="AB273" s="159">
        <v>8115991.5867896099</v>
      </c>
      <c r="AC273" s="159">
        <v>16230853.340000002</v>
      </c>
      <c r="AD273" s="174">
        <f>SUM(Muut[[#This Row],[Työttömyysaste]:[Työttömät ja palveluissa olevat ]])</f>
        <v>133957927.36021242</v>
      </c>
      <c r="AF273" s="62"/>
    </row>
    <row r="274" spans="1:32" s="45" customFormat="1" x14ac:dyDescent="0.25">
      <c r="A274" s="90">
        <v>854</v>
      </c>
      <c r="B274" s="151" t="s">
        <v>273</v>
      </c>
      <c r="C274" s="394">
        <v>3146</v>
      </c>
      <c r="D274" s="134">
        <v>117.08333333333333</v>
      </c>
      <c r="E274" s="41">
        <v>1187</v>
      </c>
      <c r="F274" s="331">
        <f t="shared" si="9"/>
        <v>9.8638023027239535E-2</v>
      </c>
      <c r="G274" s="376">
        <f>Muut[[#This Row],[Keskim. työttömyysaste 2025, %]]/$F$12</f>
        <v>0.82759337351749251</v>
      </c>
      <c r="H274" s="166">
        <v>0</v>
      </c>
      <c r="I274" s="382">
        <v>26</v>
      </c>
      <c r="J274" s="388">
        <v>106</v>
      </c>
      <c r="K274" s="269">
        <v>1738.14</v>
      </c>
      <c r="L274" s="170">
        <f t="shared" si="10"/>
        <v>1.8099807840565201</v>
      </c>
      <c r="M274" s="376">
        <v>10.270104172756247</v>
      </c>
      <c r="N274" s="166">
        <v>0</v>
      </c>
      <c r="O274" s="396">
        <v>0</v>
      </c>
      <c r="P274" s="269">
        <v>634</v>
      </c>
      <c r="Q274" s="15">
        <v>120</v>
      </c>
      <c r="R274" s="158">
        <v>0.1892744479495268</v>
      </c>
      <c r="S274" s="400">
        <v>1.2732039834206275</v>
      </c>
      <c r="T274" s="483">
        <v>158.83333333333331</v>
      </c>
      <c r="U274" s="197">
        <v>206179.77715688283</v>
      </c>
      <c r="V274" s="159">
        <v>0</v>
      </c>
      <c r="W274" s="159">
        <v>0</v>
      </c>
      <c r="X274" s="159">
        <v>227535.35999999999</v>
      </c>
      <c r="Y274" s="159">
        <v>1533743.7246240049</v>
      </c>
      <c r="Z274" s="159">
        <v>0</v>
      </c>
      <c r="AA274" s="155">
        <v>0</v>
      </c>
      <c r="AB274" s="159">
        <v>130178.74128484205</v>
      </c>
      <c r="AC274" s="159">
        <v>130022.55499999999</v>
      </c>
      <c r="AD274" s="174">
        <f>SUM(Muut[[#This Row],[Työttömyysaste]:[Työttömät ja palveluissa olevat ]])</f>
        <v>2227660.1580657298</v>
      </c>
      <c r="AF274" s="62"/>
    </row>
    <row r="275" spans="1:32" s="45" customFormat="1" x14ac:dyDescent="0.25">
      <c r="A275" s="90">
        <v>857</v>
      </c>
      <c r="B275" s="151" t="s">
        <v>274</v>
      </c>
      <c r="C275" s="394">
        <v>2270</v>
      </c>
      <c r="D275" s="134">
        <v>122.41666666666667</v>
      </c>
      <c r="E275" s="41">
        <v>833</v>
      </c>
      <c r="F275" s="331">
        <f t="shared" si="9"/>
        <v>0.14695878351340536</v>
      </c>
      <c r="G275" s="376">
        <f>Muut[[#This Row],[Keskim. työttömyysaste 2025, %]]/$F$12</f>
        <v>1.2330145281024059</v>
      </c>
      <c r="H275" s="166">
        <v>0</v>
      </c>
      <c r="I275" s="382">
        <v>0</v>
      </c>
      <c r="J275" s="388">
        <v>60</v>
      </c>
      <c r="K275" s="269">
        <v>543.15</v>
      </c>
      <c r="L275" s="170">
        <f t="shared" si="10"/>
        <v>4.1793243118843781</v>
      </c>
      <c r="M275" s="376">
        <v>4.4477742849695723</v>
      </c>
      <c r="N275" s="166">
        <v>0</v>
      </c>
      <c r="O275" s="396">
        <v>0</v>
      </c>
      <c r="P275" s="269">
        <v>534</v>
      </c>
      <c r="Q275" s="15">
        <v>85</v>
      </c>
      <c r="R275" s="158">
        <v>0.15917602996254682</v>
      </c>
      <c r="S275" s="400">
        <v>1.070739117767441</v>
      </c>
      <c r="T275" s="483">
        <v>141.66666666666669</v>
      </c>
      <c r="U275" s="197">
        <v>221648.294490575</v>
      </c>
      <c r="V275" s="159">
        <v>0</v>
      </c>
      <c r="W275" s="159">
        <v>0</v>
      </c>
      <c r="X275" s="159">
        <v>128793.59999999999</v>
      </c>
      <c r="Y275" s="159">
        <v>479278.36884803767</v>
      </c>
      <c r="Z275" s="159">
        <v>0</v>
      </c>
      <c r="AA275" s="155">
        <v>0</v>
      </c>
      <c r="AB275" s="159">
        <v>78993.778413292952</v>
      </c>
      <c r="AC275" s="159">
        <v>115969.75000000001</v>
      </c>
      <c r="AD275" s="174">
        <f>SUM(Muut[[#This Row],[Työttömyysaste]:[Työttömät ja palveluissa olevat ]])</f>
        <v>1024683.7917519056</v>
      </c>
      <c r="AF275" s="62"/>
    </row>
    <row r="276" spans="1:32" s="45" customFormat="1" x14ac:dyDescent="0.25">
      <c r="A276" s="90">
        <v>858</v>
      </c>
      <c r="B276" s="151" t="s">
        <v>275</v>
      </c>
      <c r="C276" s="394">
        <v>42479</v>
      </c>
      <c r="D276" s="134">
        <v>1982.5833333333333</v>
      </c>
      <c r="E276" s="41">
        <v>21735</v>
      </c>
      <c r="F276" s="331">
        <f t="shared" si="9"/>
        <v>9.1216164404570199E-2</v>
      </c>
      <c r="G276" s="376">
        <f>Muut[[#This Row],[Keskim. työttömyysaste 2025, %]]/$F$12</f>
        <v>0.7653224476940037</v>
      </c>
      <c r="H276" s="166">
        <v>0</v>
      </c>
      <c r="I276" s="382">
        <v>600</v>
      </c>
      <c r="J276" s="388">
        <v>3736</v>
      </c>
      <c r="K276" s="269">
        <v>219.54</v>
      </c>
      <c r="L276" s="170">
        <f t="shared" si="10"/>
        <v>193.49093559260271</v>
      </c>
      <c r="M276" s="376">
        <v>9.6070087965702863E-2</v>
      </c>
      <c r="N276" s="166">
        <v>0</v>
      </c>
      <c r="O276" s="396">
        <v>0</v>
      </c>
      <c r="P276" s="269">
        <v>14762</v>
      </c>
      <c r="Q276" s="15">
        <v>2220</v>
      </c>
      <c r="R276" s="158">
        <v>0.1503861265411191</v>
      </c>
      <c r="S276" s="400">
        <v>1.0116115378363733</v>
      </c>
      <c r="T276" s="483">
        <v>2385.4166666666665</v>
      </c>
      <c r="U276" s="197">
        <v>2574477.3733204557</v>
      </c>
      <c r="V276" s="159">
        <v>0</v>
      </c>
      <c r="W276" s="159">
        <v>0</v>
      </c>
      <c r="X276" s="159">
        <v>8019548.1600000001</v>
      </c>
      <c r="Y276" s="159">
        <v>193723.23133001602</v>
      </c>
      <c r="Z276" s="159">
        <v>0</v>
      </c>
      <c r="AA276" s="155">
        <v>0</v>
      </c>
      <c r="AB276" s="159">
        <v>1396598.0117619173</v>
      </c>
      <c r="AC276" s="159">
        <v>1952725.9375</v>
      </c>
      <c r="AD276" s="174">
        <f>SUM(Muut[[#This Row],[Työttömyysaste]:[Työttömät ja palveluissa olevat ]])</f>
        <v>14137072.71391239</v>
      </c>
      <c r="AF276" s="62"/>
    </row>
    <row r="277" spans="1:32" s="45" customFormat="1" x14ac:dyDescent="0.25">
      <c r="A277" s="90">
        <v>859</v>
      </c>
      <c r="B277" s="151" t="s">
        <v>276</v>
      </c>
      <c r="C277" s="394">
        <v>6470</v>
      </c>
      <c r="D277" s="134">
        <v>253.16666666666666</v>
      </c>
      <c r="E277" s="41">
        <v>2801</v>
      </c>
      <c r="F277" s="331">
        <f t="shared" si="9"/>
        <v>9.0384386528620728E-2</v>
      </c>
      <c r="G277" s="376">
        <f>Muut[[#This Row],[Keskim. työttömyysaste 2025, %]]/$F$12</f>
        <v>0.75834365962376693</v>
      </c>
      <c r="H277" s="166">
        <v>0</v>
      </c>
      <c r="I277" s="382">
        <v>13</v>
      </c>
      <c r="J277" s="388">
        <v>70</v>
      </c>
      <c r="K277" s="269">
        <v>491.81</v>
      </c>
      <c r="L277" s="170">
        <f t="shared" si="10"/>
        <v>13.155486875012707</v>
      </c>
      <c r="M277" s="376">
        <v>1.4129991067266778</v>
      </c>
      <c r="N277" s="166">
        <v>0</v>
      </c>
      <c r="O277" s="396">
        <v>0</v>
      </c>
      <c r="P277" s="269">
        <v>1936</v>
      </c>
      <c r="Q277" s="15">
        <v>141</v>
      </c>
      <c r="R277" s="158">
        <v>7.2830578512396688E-2</v>
      </c>
      <c r="S277" s="400">
        <v>0.48991389847582462</v>
      </c>
      <c r="T277" s="483">
        <v>327.75</v>
      </c>
      <c r="U277" s="197">
        <v>388544.42660427146</v>
      </c>
      <c r="V277" s="159">
        <v>0</v>
      </c>
      <c r="W277" s="159">
        <v>0</v>
      </c>
      <c r="X277" s="159">
        <v>150259.19999999998</v>
      </c>
      <c r="Y277" s="159">
        <v>433975.6873481606</v>
      </c>
      <c r="Z277" s="159">
        <v>0</v>
      </c>
      <c r="AA277" s="155">
        <v>0</v>
      </c>
      <c r="AB277" s="159">
        <v>103016.64500200402</v>
      </c>
      <c r="AC277" s="159">
        <v>268299.42749999999</v>
      </c>
      <c r="AD277" s="174">
        <f>SUM(Muut[[#This Row],[Työttömyysaste]:[Työttömät ja palveluissa olevat ]])</f>
        <v>1344095.386454436</v>
      </c>
      <c r="AF277" s="62"/>
    </row>
    <row r="278" spans="1:32" s="45" customFormat="1" x14ac:dyDescent="0.25">
      <c r="A278" s="90">
        <v>886</v>
      </c>
      <c r="B278" s="151" t="s">
        <v>277</v>
      </c>
      <c r="C278" s="394">
        <v>12339</v>
      </c>
      <c r="D278" s="134">
        <v>508.5</v>
      </c>
      <c r="E278" s="41">
        <v>5665</v>
      </c>
      <c r="F278" s="331">
        <f t="shared" si="9"/>
        <v>8.976169461606355E-2</v>
      </c>
      <c r="G278" s="376">
        <f>Muut[[#This Row],[Keskim. työttömyysaste 2025, %]]/$F$12</f>
        <v>0.75311914594476781</v>
      </c>
      <c r="H278" s="166">
        <v>0</v>
      </c>
      <c r="I278" s="382">
        <v>43</v>
      </c>
      <c r="J278" s="388">
        <v>412</v>
      </c>
      <c r="K278" s="269">
        <v>400.84</v>
      </c>
      <c r="L278" s="170">
        <f t="shared" si="10"/>
        <v>30.782856002394972</v>
      </c>
      <c r="M278" s="376">
        <v>0.60386506052268996</v>
      </c>
      <c r="N278" s="166">
        <v>0</v>
      </c>
      <c r="O278" s="396">
        <v>0</v>
      </c>
      <c r="P278" s="269">
        <v>3746</v>
      </c>
      <c r="Q278" s="15">
        <v>341</v>
      </c>
      <c r="R278" s="158">
        <v>9.1030432461292041E-2</v>
      </c>
      <c r="S278" s="400">
        <v>0.61233996705739269</v>
      </c>
      <c r="T278" s="483">
        <v>631.5</v>
      </c>
      <c r="U278" s="197">
        <v>735891.85426013102</v>
      </c>
      <c r="V278" s="159">
        <v>0</v>
      </c>
      <c r="W278" s="159">
        <v>0</v>
      </c>
      <c r="X278" s="159">
        <v>884382.71999999997</v>
      </c>
      <c r="Y278" s="159">
        <v>353703.28890554619</v>
      </c>
      <c r="Z278" s="159">
        <v>0</v>
      </c>
      <c r="AA278" s="155">
        <v>0</v>
      </c>
      <c r="AB278" s="159">
        <v>245559.04273943798</v>
      </c>
      <c r="AC278" s="159">
        <v>516952.21500000003</v>
      </c>
      <c r="AD278" s="174">
        <f>SUM(Muut[[#This Row],[Työttömyysaste]:[Työttömät ja palveluissa olevat ]])</f>
        <v>2736489.1209051148</v>
      </c>
      <c r="AF278" s="62"/>
    </row>
    <row r="279" spans="1:32" s="45" customFormat="1" x14ac:dyDescent="0.25">
      <c r="A279" s="90">
        <v>887</v>
      </c>
      <c r="B279" s="151" t="s">
        <v>278</v>
      </c>
      <c r="C279" s="394">
        <v>4440</v>
      </c>
      <c r="D279" s="134">
        <v>258.75</v>
      </c>
      <c r="E279" s="41">
        <v>1886</v>
      </c>
      <c r="F279" s="331">
        <f t="shared" si="9"/>
        <v>0.13719512195121952</v>
      </c>
      <c r="G279" s="376">
        <f>Muut[[#This Row],[Keskim. työttömyysaste 2025, %]]/$F$12</f>
        <v>1.151095392234273</v>
      </c>
      <c r="H279" s="166">
        <v>0</v>
      </c>
      <c r="I279" s="382">
        <v>11</v>
      </c>
      <c r="J279" s="388">
        <v>152</v>
      </c>
      <c r="K279" s="269">
        <v>475.51</v>
      </c>
      <c r="L279" s="170">
        <f t="shared" si="10"/>
        <v>9.3373430632373662</v>
      </c>
      <c r="M279" s="376">
        <v>1.9907902148453966</v>
      </c>
      <c r="N279" s="166">
        <v>0</v>
      </c>
      <c r="O279" s="396">
        <v>0</v>
      </c>
      <c r="P279" s="269">
        <v>1212</v>
      </c>
      <c r="Q279" s="15">
        <v>197</v>
      </c>
      <c r="R279" s="158">
        <v>0.16254125412541254</v>
      </c>
      <c r="S279" s="400">
        <v>1.0933761765763859</v>
      </c>
      <c r="T279" s="483">
        <v>343.25</v>
      </c>
      <c r="U279" s="197">
        <v>404729.28385298239</v>
      </c>
      <c r="V279" s="159">
        <v>0</v>
      </c>
      <c r="W279" s="159">
        <v>0</v>
      </c>
      <c r="X279" s="159">
        <v>326277.12</v>
      </c>
      <c r="Y279" s="159">
        <v>419592.48305427679</v>
      </c>
      <c r="Z279" s="159">
        <v>0</v>
      </c>
      <c r="AA279" s="155">
        <v>0</v>
      </c>
      <c r="AB279" s="159">
        <v>157774.18227997248</v>
      </c>
      <c r="AC279" s="159">
        <v>280987.88250000001</v>
      </c>
      <c r="AD279" s="174">
        <f>SUM(Muut[[#This Row],[Työttömyysaste]:[Työttömät ja palveluissa olevat ]])</f>
        <v>1589360.9516872319</v>
      </c>
      <c r="AF279" s="62"/>
    </row>
    <row r="280" spans="1:32" s="45" customFormat="1" x14ac:dyDescent="0.25">
      <c r="A280" s="90">
        <v>889</v>
      </c>
      <c r="B280" s="151" t="s">
        <v>279</v>
      </c>
      <c r="C280" s="394">
        <v>2399</v>
      </c>
      <c r="D280" s="134">
        <v>133.66666666666666</v>
      </c>
      <c r="E280" s="41">
        <v>998</v>
      </c>
      <c r="F280" s="331">
        <f t="shared" si="9"/>
        <v>0.13393453573814296</v>
      </c>
      <c r="G280" s="376">
        <f>Muut[[#This Row],[Keskim. työttömyysaste 2025, %]]/$F$12</f>
        <v>1.123738400874263</v>
      </c>
      <c r="H280" s="166">
        <v>0</v>
      </c>
      <c r="I280" s="382">
        <v>0</v>
      </c>
      <c r="J280" s="388">
        <v>48</v>
      </c>
      <c r="K280" s="269">
        <v>1669.43</v>
      </c>
      <c r="L280" s="170">
        <f t="shared" si="10"/>
        <v>1.437017425109169</v>
      </c>
      <c r="M280" s="376">
        <v>12.935605983716812</v>
      </c>
      <c r="N280" s="166">
        <v>0</v>
      </c>
      <c r="O280" s="396">
        <v>0</v>
      </c>
      <c r="P280" s="269">
        <v>565</v>
      </c>
      <c r="Q280" s="15">
        <v>71</v>
      </c>
      <c r="R280" s="158">
        <v>0.1256637168141593</v>
      </c>
      <c r="S280" s="400">
        <v>0.84530979512826165</v>
      </c>
      <c r="T280" s="483">
        <v>167</v>
      </c>
      <c r="U280" s="197">
        <v>213484.23667259369</v>
      </c>
      <c r="V280" s="159">
        <v>0</v>
      </c>
      <c r="W280" s="159">
        <v>0</v>
      </c>
      <c r="X280" s="159">
        <v>103034.88</v>
      </c>
      <c r="Y280" s="159">
        <v>1473113.6652968419</v>
      </c>
      <c r="Z280" s="159">
        <v>0</v>
      </c>
      <c r="AA280" s="155">
        <v>0</v>
      </c>
      <c r="AB280" s="159">
        <v>65906.691451662744</v>
      </c>
      <c r="AC280" s="159">
        <v>136707.87</v>
      </c>
      <c r="AD280" s="174">
        <f>SUM(Muut[[#This Row],[Työttömyysaste]:[Työttömät ja palveluissa olevat ]])</f>
        <v>1992247.3434210983</v>
      </c>
      <c r="AF280" s="62"/>
    </row>
    <row r="281" spans="1:32" s="45" customFormat="1" x14ac:dyDescent="0.25">
      <c r="A281" s="90">
        <v>890</v>
      </c>
      <c r="B281" s="151" t="s">
        <v>280</v>
      </c>
      <c r="C281" s="394">
        <v>1112</v>
      </c>
      <c r="D281" s="134">
        <v>44.666666666666664</v>
      </c>
      <c r="E281" s="41">
        <v>517</v>
      </c>
      <c r="F281" s="331">
        <f t="shared" si="9"/>
        <v>8.6395873629916173E-2</v>
      </c>
      <c r="G281" s="376">
        <f>Muut[[#This Row],[Keskim. työttömyysaste 2025, %]]/$F$12</f>
        <v>0.72487921311670978</v>
      </c>
      <c r="H281" s="166">
        <v>0</v>
      </c>
      <c r="I281" s="382">
        <v>0</v>
      </c>
      <c r="J281" s="388">
        <v>50</v>
      </c>
      <c r="K281" s="269">
        <v>5148.38</v>
      </c>
      <c r="L281" s="170">
        <f t="shared" si="10"/>
        <v>0.21599027266829565</v>
      </c>
      <c r="M281" s="376">
        <v>20</v>
      </c>
      <c r="N281" s="166">
        <v>0</v>
      </c>
      <c r="O281" s="396">
        <v>0</v>
      </c>
      <c r="P281" s="269">
        <v>328</v>
      </c>
      <c r="Q281" s="15">
        <v>61</v>
      </c>
      <c r="R281" s="158">
        <v>0.18597560975609756</v>
      </c>
      <c r="S281" s="400">
        <v>1.2510134871648717</v>
      </c>
      <c r="T281" s="483">
        <v>53</v>
      </c>
      <c r="U281" s="197">
        <v>63832.341594024016</v>
      </c>
      <c r="V281" s="159">
        <v>0</v>
      </c>
      <c r="W281" s="159">
        <v>0</v>
      </c>
      <c r="X281" s="159">
        <v>107328</v>
      </c>
      <c r="Y281" s="159">
        <v>1055732.8</v>
      </c>
      <c r="Z281" s="159">
        <v>0</v>
      </c>
      <c r="AA281" s="155">
        <v>0</v>
      </c>
      <c r="AB281" s="159">
        <v>45211.627426138461</v>
      </c>
      <c r="AC281" s="159">
        <v>43386.33</v>
      </c>
      <c r="AD281" s="174">
        <f>SUM(Muut[[#This Row],[Työttömyysaste]:[Työttömät ja palveluissa olevat ]])</f>
        <v>1315491.0990201626</v>
      </c>
      <c r="AF281" s="62"/>
    </row>
    <row r="282" spans="1:32" s="45" customFormat="1" x14ac:dyDescent="0.25">
      <c r="A282" s="90">
        <v>892</v>
      </c>
      <c r="B282" s="151" t="s">
        <v>281</v>
      </c>
      <c r="C282" s="394">
        <v>3651</v>
      </c>
      <c r="D282" s="134">
        <v>171.5</v>
      </c>
      <c r="E282" s="41">
        <v>1577</v>
      </c>
      <c r="F282" s="331">
        <f t="shared" si="9"/>
        <v>0.10875079264426125</v>
      </c>
      <c r="G282" s="376">
        <f>Muut[[#This Row],[Keskim. työttömyysaste 2025, %]]/$F$12</f>
        <v>0.91244159802666558</v>
      </c>
      <c r="H282" s="166">
        <v>0</v>
      </c>
      <c r="I282" s="382">
        <v>0</v>
      </c>
      <c r="J282" s="388">
        <v>56</v>
      </c>
      <c r="K282" s="269">
        <v>347.99</v>
      </c>
      <c r="L282" s="170">
        <f t="shared" si="10"/>
        <v>10.491680795425156</v>
      </c>
      <c r="M282" s="376">
        <v>1.7717553140820863</v>
      </c>
      <c r="N282" s="166">
        <v>0</v>
      </c>
      <c r="O282" s="396">
        <v>0</v>
      </c>
      <c r="P282" s="269">
        <v>1146</v>
      </c>
      <c r="Q282" s="15">
        <v>92</v>
      </c>
      <c r="R282" s="158">
        <v>8.0279232111692841E-2</v>
      </c>
      <c r="S282" s="400">
        <v>0.54001921135077346</v>
      </c>
      <c r="T282" s="483">
        <v>220.5</v>
      </c>
      <c r="U282" s="197">
        <v>263807.56928936823</v>
      </c>
      <c r="V282" s="159">
        <v>0</v>
      </c>
      <c r="W282" s="159">
        <v>0</v>
      </c>
      <c r="X282" s="159">
        <v>120207.36</v>
      </c>
      <c r="Y282" s="159">
        <v>307068.17559684918</v>
      </c>
      <c r="Z282" s="159">
        <v>0</v>
      </c>
      <c r="AA282" s="155">
        <v>0</v>
      </c>
      <c r="AB282" s="159">
        <v>64077.329570854403</v>
      </c>
      <c r="AC282" s="159">
        <v>180503.505</v>
      </c>
      <c r="AD282" s="174">
        <f>SUM(Muut[[#This Row],[Työttömyysaste]:[Työttömät ja palveluissa olevat ]])</f>
        <v>935663.93945707183</v>
      </c>
      <c r="AF282" s="62"/>
    </row>
    <row r="283" spans="1:32" s="45" customFormat="1" x14ac:dyDescent="0.25">
      <c r="A283" s="90">
        <v>893</v>
      </c>
      <c r="B283" s="151" t="s">
        <v>282</v>
      </c>
      <c r="C283" s="394">
        <v>7391</v>
      </c>
      <c r="D283" s="134">
        <v>213.41666666666666</v>
      </c>
      <c r="E283" s="41">
        <v>3411</v>
      </c>
      <c r="F283" s="331">
        <f t="shared" si="9"/>
        <v>6.2567184598846859E-2</v>
      </c>
      <c r="G283" s="376">
        <f>Muut[[#This Row],[Keskim. työttömyysaste 2025, %]]/$F$12</f>
        <v>0.5249515935589254</v>
      </c>
      <c r="H283" s="166">
        <v>3</v>
      </c>
      <c r="I283" s="382">
        <v>6189</v>
      </c>
      <c r="J283" s="388">
        <v>741</v>
      </c>
      <c r="K283" s="269">
        <v>732.86</v>
      </c>
      <c r="L283" s="170">
        <f t="shared" si="10"/>
        <v>10.085145866877712</v>
      </c>
      <c r="M283" s="376">
        <v>1.8431752448913676</v>
      </c>
      <c r="N283" s="166">
        <v>0</v>
      </c>
      <c r="O283" s="396">
        <v>0</v>
      </c>
      <c r="P283" s="269">
        <v>2250</v>
      </c>
      <c r="Q283" s="15">
        <v>370</v>
      </c>
      <c r="R283" s="158">
        <v>0.16444444444444445</v>
      </c>
      <c r="S283" s="400">
        <v>1.1061784830770771</v>
      </c>
      <c r="T283" s="483">
        <v>301.25</v>
      </c>
      <c r="U283" s="197">
        <v>307250.64528484625</v>
      </c>
      <c r="V283" s="159">
        <v>173882.88329999999</v>
      </c>
      <c r="W283" s="159">
        <v>1934456.7392999998</v>
      </c>
      <c r="X283" s="159">
        <v>1590600.96</v>
      </c>
      <c r="Y283" s="159">
        <v>646679.45391507493</v>
      </c>
      <c r="Z283" s="159">
        <v>0</v>
      </c>
      <c r="AA283" s="155">
        <v>0</v>
      </c>
      <c r="AB283" s="159">
        <v>265712.36797373701</v>
      </c>
      <c r="AC283" s="159">
        <v>246606.26250000001</v>
      </c>
      <c r="AD283" s="174">
        <f>SUM(Muut[[#This Row],[Työttömyysaste]:[Työttömät ja palveluissa olevat ]])</f>
        <v>5165189.3122736579</v>
      </c>
      <c r="AF283" s="62"/>
    </row>
    <row r="284" spans="1:32" s="45" customFormat="1" x14ac:dyDescent="0.25">
      <c r="A284" s="90">
        <v>895</v>
      </c>
      <c r="B284" s="151" t="s">
        <v>283</v>
      </c>
      <c r="C284" s="394">
        <v>14783</v>
      </c>
      <c r="D284" s="134">
        <v>748.41666666666663</v>
      </c>
      <c r="E284" s="41">
        <v>6648</v>
      </c>
      <c r="F284" s="331">
        <f t="shared" si="9"/>
        <v>0.11257771760930606</v>
      </c>
      <c r="G284" s="376">
        <f>Muut[[#This Row],[Keskim. työttömyysaste 2025, %]]/$F$12</f>
        <v>0.94455028841622368</v>
      </c>
      <c r="H284" s="166">
        <v>0</v>
      </c>
      <c r="I284" s="382">
        <v>51</v>
      </c>
      <c r="J284" s="388">
        <v>1494</v>
      </c>
      <c r="K284" s="269">
        <v>504.33</v>
      </c>
      <c r="L284" s="170">
        <f t="shared" si="10"/>
        <v>29.31215672278072</v>
      </c>
      <c r="M284" s="376">
        <v>0.63416320329990583</v>
      </c>
      <c r="N284" s="166">
        <v>3</v>
      </c>
      <c r="O284" s="396">
        <v>651</v>
      </c>
      <c r="P284" s="269">
        <v>4384</v>
      </c>
      <c r="Q284" s="15">
        <v>839</v>
      </c>
      <c r="R284" s="158">
        <v>0.19137773722627738</v>
      </c>
      <c r="S284" s="400">
        <v>1.2873523077953939</v>
      </c>
      <c r="T284" s="483">
        <v>1015.5</v>
      </c>
      <c r="U284" s="197">
        <v>1105752.6906925007</v>
      </c>
      <c r="V284" s="159">
        <v>0</v>
      </c>
      <c r="W284" s="159">
        <v>0</v>
      </c>
      <c r="X284" s="159">
        <v>3206960.64</v>
      </c>
      <c r="Y284" s="159">
        <v>445023.4000941377</v>
      </c>
      <c r="Z284" s="159">
        <v>0</v>
      </c>
      <c r="AA284" s="155">
        <v>220298.4</v>
      </c>
      <c r="AB284" s="159">
        <v>618505.1978995275</v>
      </c>
      <c r="AC284" s="159">
        <v>831298.45499999996</v>
      </c>
      <c r="AD284" s="174">
        <f>SUM(Muut[[#This Row],[Työttömyysaste]:[Työttömät ja palveluissa olevat ]])</f>
        <v>6427838.7836861666</v>
      </c>
      <c r="AF284" s="62"/>
    </row>
    <row r="285" spans="1:32" s="45" customFormat="1" x14ac:dyDescent="0.25">
      <c r="A285" s="90">
        <v>905</v>
      </c>
      <c r="B285" s="151" t="s">
        <v>284</v>
      </c>
      <c r="C285" s="394">
        <v>71209</v>
      </c>
      <c r="D285" s="134">
        <v>3196.3333333333335</v>
      </c>
      <c r="E285" s="41">
        <v>34181</v>
      </c>
      <c r="F285" s="331">
        <f t="shared" si="9"/>
        <v>9.3511990091961428E-2</v>
      </c>
      <c r="G285" s="376">
        <f>Muut[[#This Row],[Keskim. työttömyysaste 2025, %]]/$F$12</f>
        <v>0.78458489910294493</v>
      </c>
      <c r="H285" s="166">
        <v>1</v>
      </c>
      <c r="I285" s="382">
        <v>16258</v>
      </c>
      <c r="J285" s="388">
        <v>10642</v>
      </c>
      <c r="K285" s="269">
        <v>364.88</v>
      </c>
      <c r="L285" s="170">
        <f t="shared" si="10"/>
        <v>195.15731199298401</v>
      </c>
      <c r="M285" s="376">
        <v>9.5249780872241993E-2</v>
      </c>
      <c r="N285" s="166">
        <v>0</v>
      </c>
      <c r="O285" s="396">
        <v>0</v>
      </c>
      <c r="P285" s="269">
        <v>22176</v>
      </c>
      <c r="Q285" s="15">
        <v>3334</v>
      </c>
      <c r="R285" s="158">
        <v>0.15034271284271283</v>
      </c>
      <c r="S285" s="400">
        <v>1.0113195042610825</v>
      </c>
      <c r="T285" s="483">
        <v>4337.916666666667</v>
      </c>
      <c r="U285" s="197">
        <v>4424306.1864927486</v>
      </c>
      <c r="V285" s="159">
        <v>1675284.2966999998</v>
      </c>
      <c r="W285" s="159">
        <v>5081660.6345999995</v>
      </c>
      <c r="X285" s="159">
        <v>22843691.52</v>
      </c>
      <c r="Y285" s="159">
        <v>321971.99894186138</v>
      </c>
      <c r="Z285" s="159">
        <v>0</v>
      </c>
      <c r="AA285" s="155">
        <v>0</v>
      </c>
      <c r="AB285" s="159">
        <v>2340489.1438151416</v>
      </c>
      <c r="AC285" s="159">
        <v>3551061.9625000004</v>
      </c>
      <c r="AD285" s="174">
        <f>SUM(Muut[[#This Row],[Työttömyysaste]:[Työttömät ja palveluissa olevat ]])</f>
        <v>40238465.743049756</v>
      </c>
      <c r="AF285" s="62"/>
    </row>
    <row r="286" spans="1:32" s="45" customFormat="1" x14ac:dyDescent="0.25">
      <c r="A286" s="90">
        <v>908</v>
      </c>
      <c r="B286" s="151" t="s">
        <v>285</v>
      </c>
      <c r="C286" s="394">
        <v>20762</v>
      </c>
      <c r="D286" s="134">
        <v>1149</v>
      </c>
      <c r="E286" s="41">
        <v>9324</v>
      </c>
      <c r="F286" s="331">
        <f t="shared" si="9"/>
        <v>0.12323037323037322</v>
      </c>
      <c r="G286" s="376">
        <f>Muut[[#This Row],[Keskim. työttömyysaste 2025, %]]/$F$12</f>
        <v>1.0339282679396418</v>
      </c>
      <c r="H286" s="166">
        <v>0</v>
      </c>
      <c r="I286" s="382">
        <v>43</v>
      </c>
      <c r="J286" s="388">
        <v>1296</v>
      </c>
      <c r="K286" s="269">
        <v>272.08</v>
      </c>
      <c r="L286" s="170">
        <f t="shared" si="10"/>
        <v>76.308438694501618</v>
      </c>
      <c r="M286" s="376">
        <v>0.24359941732482193</v>
      </c>
      <c r="N286" s="166">
        <v>0</v>
      </c>
      <c r="O286" s="396">
        <v>0</v>
      </c>
      <c r="P286" s="269">
        <v>6374</v>
      </c>
      <c r="Q286" s="15">
        <v>799</v>
      </c>
      <c r="R286" s="158">
        <v>0.1253529965484782</v>
      </c>
      <c r="S286" s="400">
        <v>0.84321965414895628</v>
      </c>
      <c r="T286" s="483">
        <v>1405.5833333333333</v>
      </c>
      <c r="U286" s="197">
        <v>1699925.6967708676</v>
      </c>
      <c r="V286" s="159">
        <v>0</v>
      </c>
      <c r="W286" s="159">
        <v>0</v>
      </c>
      <c r="X286" s="159">
        <v>2781941.7599999998</v>
      </c>
      <c r="Y286" s="159">
        <v>240084.7990355778</v>
      </c>
      <c r="Z286" s="159">
        <v>0</v>
      </c>
      <c r="AA286" s="155">
        <v>0</v>
      </c>
      <c r="AB286" s="159">
        <v>568975.10993182054</v>
      </c>
      <c r="AC286" s="159">
        <v>1150624.5725</v>
      </c>
      <c r="AD286" s="174">
        <f>SUM(Muut[[#This Row],[Työttömyysaste]:[Työttömät ja palveluissa olevat ]])</f>
        <v>6441551.938238265</v>
      </c>
      <c r="AF286" s="62"/>
    </row>
    <row r="287" spans="1:32" s="45" customFormat="1" x14ac:dyDescent="0.25">
      <c r="A287" s="90">
        <v>915</v>
      </c>
      <c r="B287" s="151" t="s">
        <v>286</v>
      </c>
      <c r="C287" s="394">
        <v>19433</v>
      </c>
      <c r="D287" s="134">
        <v>1317.8333333333333</v>
      </c>
      <c r="E287" s="41">
        <v>8252</v>
      </c>
      <c r="F287" s="331">
        <f t="shared" si="9"/>
        <v>0.15969865891097107</v>
      </c>
      <c r="G287" s="376">
        <f>Muut[[#This Row],[Keskim. työttömyysaste 2025, %]]/$F$12</f>
        <v>1.3399047123830892</v>
      </c>
      <c r="H287" s="166">
        <v>0</v>
      </c>
      <c r="I287" s="382">
        <v>35</v>
      </c>
      <c r="J287" s="388">
        <v>1293</v>
      </c>
      <c r="K287" s="269">
        <v>385.62</v>
      </c>
      <c r="L287" s="170">
        <f t="shared" si="10"/>
        <v>50.394170426845079</v>
      </c>
      <c r="M287" s="376">
        <v>0.3688659034467458</v>
      </c>
      <c r="N287" s="166">
        <v>0</v>
      </c>
      <c r="O287" s="396">
        <v>0</v>
      </c>
      <c r="P287" s="269">
        <v>5184</v>
      </c>
      <c r="Q287" s="15">
        <v>961</v>
      </c>
      <c r="R287" s="158">
        <v>0.18537808641975309</v>
      </c>
      <c r="S287" s="400">
        <v>1.2469940904620298</v>
      </c>
      <c r="T287" s="483">
        <v>1605.4166666666665</v>
      </c>
      <c r="U287" s="197">
        <v>2061978.383755896</v>
      </c>
      <c r="V287" s="159">
        <v>0</v>
      </c>
      <c r="W287" s="159">
        <v>0</v>
      </c>
      <c r="X287" s="159">
        <v>2775502.08</v>
      </c>
      <c r="Y287" s="159">
        <v>340273.08219677862</v>
      </c>
      <c r="Z287" s="159">
        <v>0</v>
      </c>
      <c r="AA287" s="155">
        <v>0</v>
      </c>
      <c r="AB287" s="159">
        <v>787567.17519833031</v>
      </c>
      <c r="AC287" s="159">
        <v>1314210.1375</v>
      </c>
      <c r="AD287" s="174">
        <f>SUM(Muut[[#This Row],[Työttömyysaste]:[Työttömät ja palveluissa olevat ]])</f>
        <v>7279530.8586510057</v>
      </c>
      <c r="AF287" s="62"/>
    </row>
    <row r="288" spans="1:32" s="45" customFormat="1" x14ac:dyDescent="0.25">
      <c r="A288" s="90">
        <v>918</v>
      </c>
      <c r="B288" s="151" t="s">
        <v>287</v>
      </c>
      <c r="C288" s="394">
        <v>2263</v>
      </c>
      <c r="D288" s="134">
        <v>98.666666666666671</v>
      </c>
      <c r="E288" s="41">
        <v>1017</v>
      </c>
      <c r="F288" s="331">
        <f t="shared" si="9"/>
        <v>9.7017371353654541E-2</v>
      </c>
      <c r="G288" s="376">
        <f>Muut[[#This Row],[Keskim. työttömyysaste 2025, %]]/$F$12</f>
        <v>0.81399577145009716</v>
      </c>
      <c r="H288" s="166">
        <v>0</v>
      </c>
      <c r="I288" s="382">
        <v>14</v>
      </c>
      <c r="J288" s="388">
        <v>162</v>
      </c>
      <c r="K288" s="269">
        <v>189.22</v>
      </c>
      <c r="L288" s="170">
        <f t="shared" si="10"/>
        <v>11.959623718423</v>
      </c>
      <c r="M288" s="376">
        <v>1.5542872953697411</v>
      </c>
      <c r="N288" s="166">
        <v>0</v>
      </c>
      <c r="O288" s="396">
        <v>0</v>
      </c>
      <c r="P288" s="269">
        <v>679</v>
      </c>
      <c r="Q288" s="15">
        <v>132</v>
      </c>
      <c r="R288" s="158">
        <v>0.19440353460972018</v>
      </c>
      <c r="S288" s="400">
        <v>1.3077061237666359</v>
      </c>
      <c r="T288" s="483">
        <v>129.83333333333334</v>
      </c>
      <c r="U288" s="197">
        <v>145873.71579438442</v>
      </c>
      <c r="V288" s="159">
        <v>0</v>
      </c>
      <c r="W288" s="159">
        <v>0</v>
      </c>
      <c r="X288" s="159">
        <v>347742.71999999997</v>
      </c>
      <c r="Y288" s="159">
        <v>166968.70653304923</v>
      </c>
      <c r="Z288" s="159">
        <v>0</v>
      </c>
      <c r="AA288" s="155">
        <v>0</v>
      </c>
      <c r="AB288" s="159">
        <v>96178.516137726649</v>
      </c>
      <c r="AC288" s="159">
        <v>106282.86500000001</v>
      </c>
      <c r="AD288" s="174">
        <f>SUM(Muut[[#This Row],[Työttömyysaste]:[Työttömät ja palveluissa olevat ]])</f>
        <v>863046.52346516028</v>
      </c>
      <c r="AF288" s="62"/>
    </row>
    <row r="289" spans="1:32" s="45" customFormat="1" x14ac:dyDescent="0.25">
      <c r="A289" s="90">
        <v>921</v>
      </c>
      <c r="B289" s="151" t="s">
        <v>288</v>
      </c>
      <c r="C289" s="394">
        <v>1787</v>
      </c>
      <c r="D289" s="134">
        <v>91</v>
      </c>
      <c r="E289" s="41">
        <v>690</v>
      </c>
      <c r="F289" s="331">
        <f t="shared" si="9"/>
        <v>0.13188405797101449</v>
      </c>
      <c r="G289" s="376">
        <f>Muut[[#This Row],[Keskim. työttömyysaste 2025, %]]/$F$12</f>
        <v>1.1065344691596966</v>
      </c>
      <c r="H289" s="166">
        <v>0</v>
      </c>
      <c r="I289" s="382">
        <v>0</v>
      </c>
      <c r="J289" s="388">
        <v>65</v>
      </c>
      <c r="K289" s="269">
        <v>422.63</v>
      </c>
      <c r="L289" s="170">
        <f t="shared" si="10"/>
        <v>4.2282847881125338</v>
      </c>
      <c r="M289" s="376">
        <v>4.3962722792958573</v>
      </c>
      <c r="N289" s="166">
        <v>0</v>
      </c>
      <c r="O289" s="396">
        <v>0</v>
      </c>
      <c r="P289" s="269">
        <v>372</v>
      </c>
      <c r="Q289" s="15">
        <v>68</v>
      </c>
      <c r="R289" s="158">
        <v>0.18279569892473119</v>
      </c>
      <c r="S289" s="400">
        <v>1.2296229868555131</v>
      </c>
      <c r="T289" s="483">
        <v>103.16666666666667</v>
      </c>
      <c r="U289" s="197">
        <v>156588.49226299563</v>
      </c>
      <c r="V289" s="159">
        <v>0</v>
      </c>
      <c r="W289" s="159">
        <v>0</v>
      </c>
      <c r="X289" s="159">
        <v>139526.39999999999</v>
      </c>
      <c r="Y289" s="159">
        <v>372930.89759043755</v>
      </c>
      <c r="Z289" s="159">
        <v>0</v>
      </c>
      <c r="AA289" s="155">
        <v>0</v>
      </c>
      <c r="AB289" s="159">
        <v>71413.429019101051</v>
      </c>
      <c r="AC289" s="159">
        <v>84453.264999999999</v>
      </c>
      <c r="AD289" s="174">
        <f>SUM(Muut[[#This Row],[Työttömyysaste]:[Työttömät ja palveluissa olevat ]])</f>
        <v>824912.48387253424</v>
      </c>
      <c r="AF289" s="62"/>
    </row>
    <row r="290" spans="1:32" s="45" customFormat="1" x14ac:dyDescent="0.25">
      <c r="A290" s="90">
        <v>922</v>
      </c>
      <c r="B290" s="151" t="s">
        <v>289</v>
      </c>
      <c r="C290" s="394">
        <v>4532</v>
      </c>
      <c r="D290" s="134">
        <v>176.5</v>
      </c>
      <c r="E290" s="41">
        <v>2231</v>
      </c>
      <c r="F290" s="331">
        <f t="shared" si="9"/>
        <v>7.9112505602868671E-2</v>
      </c>
      <c r="G290" s="376">
        <f>Muut[[#This Row],[Keskim. työttömyysaste 2025, %]]/$F$12</f>
        <v>0.66377025197695638</v>
      </c>
      <c r="H290" s="166">
        <v>0</v>
      </c>
      <c r="I290" s="382">
        <v>20</v>
      </c>
      <c r="J290" s="388">
        <v>108</v>
      </c>
      <c r="K290" s="269">
        <v>301.08</v>
      </c>
      <c r="L290" s="170">
        <f t="shared" si="10"/>
        <v>15.052477746778266</v>
      </c>
      <c r="M290" s="376">
        <v>1.2349256724147022</v>
      </c>
      <c r="N290" s="166">
        <v>0</v>
      </c>
      <c r="O290" s="396">
        <v>0</v>
      </c>
      <c r="P290" s="269">
        <v>1524</v>
      </c>
      <c r="Q290" s="15">
        <v>114</v>
      </c>
      <c r="R290" s="158">
        <v>7.4803149606299218E-2</v>
      </c>
      <c r="S290" s="400">
        <v>0.50318291287023886</v>
      </c>
      <c r="T290" s="483">
        <v>225.16666666666666</v>
      </c>
      <c r="U290" s="197">
        <v>238219.89506337806</v>
      </c>
      <c r="V290" s="159">
        <v>0</v>
      </c>
      <c r="W290" s="159">
        <v>0</v>
      </c>
      <c r="X290" s="159">
        <v>231828.47999999998</v>
      </c>
      <c r="Y290" s="159">
        <v>265674.54900629143</v>
      </c>
      <c r="Z290" s="159">
        <v>0</v>
      </c>
      <c r="AA290" s="155">
        <v>0</v>
      </c>
      <c r="AB290" s="159">
        <v>74113.811236657479</v>
      </c>
      <c r="AC290" s="159">
        <v>184323.685</v>
      </c>
      <c r="AD290" s="174">
        <f>SUM(Muut[[#This Row],[Työttömyysaste]:[Työttömät ja palveluissa olevat ]])</f>
        <v>994160.42030632682</v>
      </c>
      <c r="AF290" s="62"/>
    </row>
    <row r="291" spans="1:32" s="45" customFormat="1" x14ac:dyDescent="0.25">
      <c r="A291" s="90">
        <v>924</v>
      </c>
      <c r="B291" s="151" t="s">
        <v>290</v>
      </c>
      <c r="C291" s="394">
        <v>2912</v>
      </c>
      <c r="D291" s="134">
        <v>88</v>
      </c>
      <c r="E291" s="41">
        <v>1264</v>
      </c>
      <c r="F291" s="331">
        <f t="shared" si="9"/>
        <v>6.9620253164556958E-2</v>
      </c>
      <c r="G291" s="376">
        <f>Muut[[#This Row],[Keskim. työttömyysaste 2025, %]]/$F$12</f>
        <v>0.5841282946809081</v>
      </c>
      <c r="H291" s="166">
        <v>0</v>
      </c>
      <c r="I291" s="382">
        <v>47</v>
      </c>
      <c r="J291" s="388">
        <v>141</v>
      </c>
      <c r="K291" s="269">
        <v>502.12</v>
      </c>
      <c r="L291" s="170">
        <f t="shared" si="10"/>
        <v>5.7994104994821951</v>
      </c>
      <c r="M291" s="376">
        <v>3.2052725366840642</v>
      </c>
      <c r="N291" s="166">
        <v>0</v>
      </c>
      <c r="O291" s="396">
        <v>0</v>
      </c>
      <c r="P291" s="269">
        <v>794</v>
      </c>
      <c r="Q291" s="15">
        <v>92</v>
      </c>
      <c r="R291" s="158">
        <v>0.11586901763224182</v>
      </c>
      <c r="S291" s="400">
        <v>0.77942319421660755</v>
      </c>
      <c r="T291" s="483">
        <v>119.58333333333333</v>
      </c>
      <c r="U291" s="197">
        <v>134700.73243763461</v>
      </c>
      <c r="V291" s="159">
        <v>0</v>
      </c>
      <c r="W291" s="159">
        <v>0</v>
      </c>
      <c r="X291" s="159">
        <v>302664.96000000002</v>
      </c>
      <c r="Y291" s="159">
        <v>443073.28466533503</v>
      </c>
      <c r="Z291" s="159">
        <v>0</v>
      </c>
      <c r="AA291" s="155">
        <v>0</v>
      </c>
      <c r="AB291" s="159">
        <v>73764.611100659735</v>
      </c>
      <c r="AC291" s="159">
        <v>97892.112500000003</v>
      </c>
      <c r="AD291" s="174">
        <f>SUM(Muut[[#This Row],[Työttömyysaste]:[Työttömät ja palveluissa olevat ]])</f>
        <v>1052095.7007036293</v>
      </c>
      <c r="AF291" s="62"/>
    </row>
    <row r="292" spans="1:32" s="45" customFormat="1" x14ac:dyDescent="0.25">
      <c r="A292" s="90">
        <v>925</v>
      </c>
      <c r="B292" s="151" t="s">
        <v>291</v>
      </c>
      <c r="C292" s="394">
        <v>3295</v>
      </c>
      <c r="D292" s="134">
        <v>133.5</v>
      </c>
      <c r="E292" s="41">
        <v>1567</v>
      </c>
      <c r="F292" s="331">
        <f t="shared" si="9"/>
        <v>8.5194639438417361E-2</v>
      </c>
      <c r="G292" s="376">
        <f>Muut[[#This Row],[Keskim. työttömyysaste 2025, %]]/$F$12</f>
        <v>0.71480061029787056</v>
      </c>
      <c r="H292" s="166">
        <v>0</v>
      </c>
      <c r="I292" s="382">
        <v>0</v>
      </c>
      <c r="J292" s="388">
        <v>156</v>
      </c>
      <c r="K292" s="269">
        <v>925.3</v>
      </c>
      <c r="L292" s="170">
        <f t="shared" si="10"/>
        <v>3.561007240894845</v>
      </c>
      <c r="M292" s="376">
        <v>5.2200655447912938</v>
      </c>
      <c r="N292" s="166">
        <v>0</v>
      </c>
      <c r="O292" s="396">
        <v>0</v>
      </c>
      <c r="P292" s="269">
        <v>920</v>
      </c>
      <c r="Q292" s="15">
        <v>142</v>
      </c>
      <c r="R292" s="158">
        <v>0.15434782608695652</v>
      </c>
      <c r="S292" s="400">
        <v>1.0382609440162343</v>
      </c>
      <c r="T292" s="483">
        <v>163.58333333333334</v>
      </c>
      <c r="U292" s="197">
        <v>186513.67378566417</v>
      </c>
      <c r="V292" s="159">
        <v>0</v>
      </c>
      <c r="W292" s="159">
        <v>0</v>
      </c>
      <c r="X292" s="159">
        <v>334863.35999999999</v>
      </c>
      <c r="Y292" s="159">
        <v>816489.50510004477</v>
      </c>
      <c r="Z292" s="159">
        <v>0</v>
      </c>
      <c r="AA292" s="155">
        <v>0</v>
      </c>
      <c r="AB292" s="159">
        <v>111184.76884233848</v>
      </c>
      <c r="AC292" s="159">
        <v>133910.95250000001</v>
      </c>
      <c r="AD292" s="174">
        <f>SUM(Muut[[#This Row],[Työttömyysaste]:[Työttömät ja palveluissa olevat ]])</f>
        <v>1582962.2602280476</v>
      </c>
      <c r="AF292" s="62"/>
    </row>
    <row r="293" spans="1:32" s="45" customFormat="1" x14ac:dyDescent="0.25">
      <c r="A293" s="90">
        <v>927</v>
      </c>
      <c r="B293" s="151" t="s">
        <v>292</v>
      </c>
      <c r="C293" s="394">
        <v>28852</v>
      </c>
      <c r="D293" s="134">
        <v>1365.4166666666667</v>
      </c>
      <c r="E293" s="41">
        <v>14589</v>
      </c>
      <c r="F293" s="331">
        <f t="shared" si="9"/>
        <v>9.359220417209313E-2</v>
      </c>
      <c r="G293" s="376">
        <f>Muut[[#This Row],[Keskim. työttömyysaste 2025, %]]/$F$12</f>
        <v>0.78525791179259974</v>
      </c>
      <c r="H293" s="166">
        <v>0</v>
      </c>
      <c r="I293" s="382">
        <v>483</v>
      </c>
      <c r="J293" s="388">
        <v>2211</v>
      </c>
      <c r="K293" s="269">
        <v>522.02</v>
      </c>
      <c r="L293" s="170">
        <f t="shared" si="10"/>
        <v>55.269913030152104</v>
      </c>
      <c r="M293" s="376">
        <v>0.33632568216285347</v>
      </c>
      <c r="N293" s="166">
        <v>0</v>
      </c>
      <c r="O293" s="396">
        <v>0</v>
      </c>
      <c r="P293" s="269">
        <v>9703</v>
      </c>
      <c r="Q293" s="15">
        <v>1452</v>
      </c>
      <c r="R293" s="158">
        <v>0.14964443986395959</v>
      </c>
      <c r="S293" s="400">
        <v>1.006622388788313</v>
      </c>
      <c r="T293" s="483">
        <v>1659.1666666666667</v>
      </c>
      <c r="U293" s="197">
        <v>1794149.3300536645</v>
      </c>
      <c r="V293" s="159">
        <v>0</v>
      </c>
      <c r="W293" s="159">
        <v>0</v>
      </c>
      <c r="X293" s="159">
        <v>4746044.16</v>
      </c>
      <c r="Y293" s="159">
        <v>460633.1475762729</v>
      </c>
      <c r="Z293" s="159">
        <v>0</v>
      </c>
      <c r="AA293" s="155">
        <v>0</v>
      </c>
      <c r="AB293" s="159">
        <v>943899.7477429132</v>
      </c>
      <c r="AC293" s="159">
        <v>1358210.425</v>
      </c>
      <c r="AD293" s="174">
        <f>SUM(Muut[[#This Row],[Työttömyysaste]:[Työttömät ja palveluissa olevat ]])</f>
        <v>9302936.8103728518</v>
      </c>
      <c r="AF293" s="62"/>
    </row>
    <row r="294" spans="1:32" s="45" customFormat="1" x14ac:dyDescent="0.25">
      <c r="A294" s="90">
        <v>931</v>
      </c>
      <c r="B294" s="151" t="s">
        <v>293</v>
      </c>
      <c r="C294" s="394">
        <v>5695</v>
      </c>
      <c r="D294" s="134">
        <v>296.25</v>
      </c>
      <c r="E294" s="41">
        <v>2325</v>
      </c>
      <c r="F294" s="331">
        <f t="shared" si="9"/>
        <v>0.12741935483870967</v>
      </c>
      <c r="G294" s="376">
        <f>Muut[[#This Row],[Keskim. työttömyysaste 2025, %]]/$F$12</f>
        <v>1.0690746883001605</v>
      </c>
      <c r="H294" s="166">
        <v>0</v>
      </c>
      <c r="I294" s="382">
        <v>0</v>
      </c>
      <c r="J294" s="388">
        <v>144</v>
      </c>
      <c r="K294" s="269">
        <v>1248.53</v>
      </c>
      <c r="L294" s="170">
        <f t="shared" si="10"/>
        <v>4.5613641642571663</v>
      </c>
      <c r="M294" s="376">
        <v>4.075248222584027</v>
      </c>
      <c r="N294" s="166">
        <v>0</v>
      </c>
      <c r="O294" s="396">
        <v>0</v>
      </c>
      <c r="P294" s="269">
        <v>1327</v>
      </c>
      <c r="Q294" s="15">
        <v>191</v>
      </c>
      <c r="R294" s="158">
        <v>0.14393368500376791</v>
      </c>
      <c r="S294" s="400">
        <v>0.96820750545301115</v>
      </c>
      <c r="T294" s="483">
        <v>347.33333333333331</v>
      </c>
      <c r="U294" s="197">
        <v>482138.83990615892</v>
      </c>
      <c r="V294" s="159">
        <v>0</v>
      </c>
      <c r="W294" s="159">
        <v>0</v>
      </c>
      <c r="X294" s="159">
        <v>309104.64000000001</v>
      </c>
      <c r="Y294" s="159">
        <v>1101709.3286529332</v>
      </c>
      <c r="Z294" s="159">
        <v>0</v>
      </c>
      <c r="AA294" s="155">
        <v>0</v>
      </c>
      <c r="AB294" s="159">
        <v>179203.1066655342</v>
      </c>
      <c r="AC294" s="159">
        <v>284330.53999999998</v>
      </c>
      <c r="AD294" s="174">
        <f>SUM(Muut[[#This Row],[Työttömyysaste]:[Työttömät ja palveluissa olevat ]])</f>
        <v>2356486.4552246262</v>
      </c>
      <c r="AF294" s="62"/>
    </row>
    <row r="295" spans="1:32" s="45" customFormat="1" x14ac:dyDescent="0.25">
      <c r="A295" s="90">
        <v>934</v>
      </c>
      <c r="B295" s="151" t="s">
        <v>294</v>
      </c>
      <c r="C295" s="394">
        <v>2554</v>
      </c>
      <c r="D295" s="134">
        <v>77.166666666666671</v>
      </c>
      <c r="E295" s="41">
        <v>1113</v>
      </c>
      <c r="F295" s="331">
        <f t="shared" si="9"/>
        <v>6.933213536987122E-2</v>
      </c>
      <c r="G295" s="376">
        <f>Muut[[#This Row],[Keskim. työttömyysaste 2025, %]]/$F$12</f>
        <v>0.58171092691180204</v>
      </c>
      <c r="H295" s="166">
        <v>0</v>
      </c>
      <c r="I295" s="382">
        <v>0</v>
      </c>
      <c r="J295" s="388">
        <v>71</v>
      </c>
      <c r="K295" s="269">
        <v>287.23</v>
      </c>
      <c r="L295" s="170">
        <f t="shared" si="10"/>
        <v>8.8918288479615626</v>
      </c>
      <c r="M295" s="376">
        <v>2.0905363250675837</v>
      </c>
      <c r="N295" s="166">
        <v>0</v>
      </c>
      <c r="O295" s="396">
        <v>0</v>
      </c>
      <c r="P295" s="269">
        <v>654</v>
      </c>
      <c r="Q295" s="15">
        <v>80</v>
      </c>
      <c r="R295" s="158">
        <v>0.12232415902140673</v>
      </c>
      <c r="S295" s="400">
        <v>0.82284538785797956</v>
      </c>
      <c r="T295" s="483">
        <v>105.66666666666667</v>
      </c>
      <c r="U295" s="197">
        <v>117651.76792367986</v>
      </c>
      <c r="V295" s="159">
        <v>0</v>
      </c>
      <c r="W295" s="159">
        <v>0</v>
      </c>
      <c r="X295" s="159">
        <v>152405.76000000001</v>
      </c>
      <c r="Y295" s="159">
        <v>253453.23738234726</v>
      </c>
      <c r="Z295" s="159">
        <v>0</v>
      </c>
      <c r="AA295" s="155">
        <v>0</v>
      </c>
      <c r="AB295" s="159">
        <v>68300.281419151594</v>
      </c>
      <c r="AC295" s="159">
        <v>86499.790000000008</v>
      </c>
      <c r="AD295" s="174">
        <f>SUM(Muut[[#This Row],[Työttömyysaste]:[Työttömät ja palveluissa olevat ]])</f>
        <v>678310.83672517876</v>
      </c>
      <c r="AF295" s="62"/>
    </row>
    <row r="296" spans="1:32" s="45" customFormat="1" x14ac:dyDescent="0.25">
      <c r="A296" s="90">
        <v>935</v>
      </c>
      <c r="B296" s="151" t="s">
        <v>295</v>
      </c>
      <c r="C296" s="394">
        <v>2751</v>
      </c>
      <c r="D296" s="134">
        <v>167.33333333333334</v>
      </c>
      <c r="E296" s="41">
        <v>1235</v>
      </c>
      <c r="F296" s="331">
        <f t="shared" si="9"/>
        <v>0.13549257759784075</v>
      </c>
      <c r="G296" s="376">
        <f>Muut[[#This Row],[Keskim. työttömyysaste 2025, %]]/$F$12</f>
        <v>1.1368106936795708</v>
      </c>
      <c r="H296" s="166">
        <v>0</v>
      </c>
      <c r="I296" s="382">
        <v>11</v>
      </c>
      <c r="J296" s="388">
        <v>192</v>
      </c>
      <c r="K296" s="269">
        <v>372.56</v>
      </c>
      <c r="L296" s="170">
        <f t="shared" si="10"/>
        <v>7.3840455228687993</v>
      </c>
      <c r="M296" s="376">
        <v>2.5174128660741975</v>
      </c>
      <c r="N296" s="166">
        <v>0</v>
      </c>
      <c r="O296" s="396">
        <v>0</v>
      </c>
      <c r="P296" s="269">
        <v>733</v>
      </c>
      <c r="Q296" s="15">
        <v>117</v>
      </c>
      <c r="R296" s="158">
        <v>0.15961800818553887</v>
      </c>
      <c r="S296" s="400">
        <v>1.0737121996609289</v>
      </c>
      <c r="T296" s="483">
        <v>198.41666666666669</v>
      </c>
      <c r="U296" s="197">
        <v>247656.13082816682</v>
      </c>
      <c r="V296" s="159">
        <v>0</v>
      </c>
      <c r="W296" s="159">
        <v>0</v>
      </c>
      <c r="X296" s="159">
        <v>412139.52000000002</v>
      </c>
      <c r="Y296" s="159">
        <v>328748.87065824348</v>
      </c>
      <c r="Z296" s="159">
        <v>0</v>
      </c>
      <c r="AA296" s="155">
        <v>0</v>
      </c>
      <c r="AB296" s="159">
        <v>95997.923491184498</v>
      </c>
      <c r="AC296" s="159">
        <v>162425.86750000002</v>
      </c>
      <c r="AD296" s="174">
        <f>SUM(Muut[[#This Row],[Työttömyysaste]:[Työttömät ja palveluissa olevat ]])</f>
        <v>1246968.3124775949</v>
      </c>
      <c r="AF296" s="62"/>
    </row>
    <row r="297" spans="1:32" s="45" customFormat="1" x14ac:dyDescent="0.25">
      <c r="A297" s="90">
        <v>936</v>
      </c>
      <c r="B297" s="151" t="s">
        <v>296</v>
      </c>
      <c r="C297" s="394">
        <v>6126</v>
      </c>
      <c r="D297" s="134">
        <v>244.5</v>
      </c>
      <c r="E297" s="41">
        <v>2484</v>
      </c>
      <c r="F297" s="331">
        <f t="shared" si="9"/>
        <v>9.8429951690821263E-2</v>
      </c>
      <c r="G297" s="376">
        <f>Muut[[#This Row],[Keskim. työttömyysaste 2025, %]]/$F$12</f>
        <v>0.82584761205600066</v>
      </c>
      <c r="H297" s="166">
        <v>0</v>
      </c>
      <c r="I297" s="382">
        <v>0</v>
      </c>
      <c r="J297" s="388">
        <v>296</v>
      </c>
      <c r="K297" s="269">
        <v>1162.52</v>
      </c>
      <c r="L297" s="170">
        <f t="shared" si="10"/>
        <v>5.2695867597976811</v>
      </c>
      <c r="M297" s="376">
        <v>3.5275424905730519</v>
      </c>
      <c r="N297" s="166">
        <v>0</v>
      </c>
      <c r="O297" s="396">
        <v>0</v>
      </c>
      <c r="P297" s="269">
        <v>1485</v>
      </c>
      <c r="Q297" s="15">
        <v>231</v>
      </c>
      <c r="R297" s="158">
        <v>0.15555555555555556</v>
      </c>
      <c r="S297" s="400">
        <v>1.0463850515593973</v>
      </c>
      <c r="T297" s="483">
        <v>335.75</v>
      </c>
      <c r="U297" s="197">
        <v>400633.49231452623</v>
      </c>
      <c r="V297" s="159">
        <v>0</v>
      </c>
      <c r="W297" s="159">
        <v>0</v>
      </c>
      <c r="X297" s="159">
        <v>635381.76000000001</v>
      </c>
      <c r="Y297" s="159">
        <v>1025813.659860482</v>
      </c>
      <c r="Z297" s="159">
        <v>0</v>
      </c>
      <c r="AA297" s="155">
        <v>0</v>
      </c>
      <c r="AB297" s="159">
        <v>208330.03184021823</v>
      </c>
      <c r="AC297" s="159">
        <v>274848.3075</v>
      </c>
      <c r="AD297" s="174">
        <f>SUM(Muut[[#This Row],[Työttömyysaste]:[Työttömät ja palveluissa olevat ]])</f>
        <v>2545007.2515152264</v>
      </c>
      <c r="AF297" s="62"/>
    </row>
    <row r="298" spans="1:32" s="45" customFormat="1" x14ac:dyDescent="0.25">
      <c r="A298" s="90">
        <v>946</v>
      </c>
      <c r="B298" s="151" t="s">
        <v>297</v>
      </c>
      <c r="C298" s="394">
        <v>6185</v>
      </c>
      <c r="D298" s="134">
        <v>203.08333333333334</v>
      </c>
      <c r="E298" s="41">
        <v>2853</v>
      </c>
      <c r="F298" s="331">
        <f t="shared" si="9"/>
        <v>7.1182381119289637E-2</v>
      </c>
      <c r="G298" s="376">
        <f>Muut[[#This Row],[Keskim. työttömyysaste 2025, %]]/$F$12</f>
        <v>0.59723487066698788</v>
      </c>
      <c r="H298" s="166">
        <v>3</v>
      </c>
      <c r="I298" s="382">
        <v>5026</v>
      </c>
      <c r="J298" s="388">
        <v>436</v>
      </c>
      <c r="K298" s="269">
        <v>782.14</v>
      </c>
      <c r="L298" s="170">
        <f t="shared" si="10"/>
        <v>7.9077914439870103</v>
      </c>
      <c r="M298" s="376">
        <v>2.3506805072713579</v>
      </c>
      <c r="N298" s="166">
        <v>3</v>
      </c>
      <c r="O298" s="396">
        <v>490</v>
      </c>
      <c r="P298" s="269">
        <v>1774</v>
      </c>
      <c r="Q298" s="15">
        <v>225</v>
      </c>
      <c r="R298" s="158">
        <v>0.12683201803833147</v>
      </c>
      <c r="S298" s="400">
        <v>0.85316867829271203</v>
      </c>
      <c r="T298" s="483">
        <v>249.33333333333334</v>
      </c>
      <c r="U298" s="197">
        <v>292519.75688921456</v>
      </c>
      <c r="V298" s="159">
        <v>145510.1655</v>
      </c>
      <c r="W298" s="159">
        <v>1570945.1561999999</v>
      </c>
      <c r="X298" s="159">
        <v>935900.16000000003</v>
      </c>
      <c r="Y298" s="159">
        <v>690164.38076185994</v>
      </c>
      <c r="Z298" s="159">
        <v>0</v>
      </c>
      <c r="AA298" s="155">
        <v>165816</v>
      </c>
      <c r="AB298" s="159">
        <v>171497.5689453138</v>
      </c>
      <c r="AC298" s="159">
        <v>204106.76</v>
      </c>
      <c r="AD298" s="174">
        <f>SUM(Muut[[#This Row],[Työttömyysaste]:[Työttömät ja palveluissa olevat ]])</f>
        <v>4176459.9482963886</v>
      </c>
      <c r="AF298" s="62"/>
    </row>
    <row r="299" spans="1:32" s="45" customFormat="1" x14ac:dyDescent="0.25">
      <c r="A299" s="90">
        <v>976</v>
      </c>
      <c r="B299" s="151" t="s">
        <v>298</v>
      </c>
      <c r="C299" s="394">
        <v>3673</v>
      </c>
      <c r="D299" s="134">
        <v>167.58333333333334</v>
      </c>
      <c r="E299" s="41">
        <v>1471</v>
      </c>
      <c r="F299" s="331">
        <f t="shared" si="9"/>
        <v>0.11392476773170179</v>
      </c>
      <c r="G299" s="376">
        <f>Muut[[#This Row],[Keskim. työttömyysaste 2025, %]]/$F$12</f>
        <v>0.95585231699381157</v>
      </c>
      <c r="H299" s="166">
        <v>0</v>
      </c>
      <c r="I299" s="382">
        <v>27</v>
      </c>
      <c r="J299" s="388">
        <v>159</v>
      </c>
      <c r="K299" s="269">
        <v>2030.68</v>
      </c>
      <c r="L299" s="170">
        <f t="shared" si="10"/>
        <v>1.8087537179663955</v>
      </c>
      <c r="M299" s="376">
        <v>10.277071454397335</v>
      </c>
      <c r="N299" s="166">
        <v>0</v>
      </c>
      <c r="O299" s="396">
        <v>0</v>
      </c>
      <c r="P299" s="269">
        <v>804</v>
      </c>
      <c r="Q299" s="15">
        <v>124</v>
      </c>
      <c r="R299" s="158">
        <v>0.15422885572139303</v>
      </c>
      <c r="S299" s="400">
        <v>1.0374606587955644</v>
      </c>
      <c r="T299" s="483">
        <v>226</v>
      </c>
      <c r="U299" s="197">
        <v>278023.85992160381</v>
      </c>
      <c r="V299" s="159">
        <v>0</v>
      </c>
      <c r="W299" s="159">
        <v>0</v>
      </c>
      <c r="X299" s="159">
        <v>341303.03999999998</v>
      </c>
      <c r="Y299" s="159">
        <v>1791882.5334665067</v>
      </c>
      <c r="Z299" s="159">
        <v>0</v>
      </c>
      <c r="AA299" s="155">
        <v>0</v>
      </c>
      <c r="AB299" s="159">
        <v>123844.27249207351</v>
      </c>
      <c r="AC299" s="159">
        <v>185005.86000000002</v>
      </c>
      <c r="AD299" s="174">
        <f>SUM(Muut[[#This Row],[Työttömyysaste]:[Työttömät ja palveluissa olevat ]])</f>
        <v>2720059.5658801836</v>
      </c>
      <c r="AF299" s="62"/>
    </row>
    <row r="300" spans="1:32" s="45" customFormat="1" x14ac:dyDescent="0.25">
      <c r="A300" s="90">
        <v>977</v>
      </c>
      <c r="B300" s="151" t="s">
        <v>299</v>
      </c>
      <c r="C300" s="394">
        <v>15274</v>
      </c>
      <c r="D300" s="134">
        <v>700.75</v>
      </c>
      <c r="E300" s="41">
        <v>7054</v>
      </c>
      <c r="F300" s="331">
        <f t="shared" si="9"/>
        <v>9.9340799546356676E-2</v>
      </c>
      <c r="G300" s="376">
        <f>Muut[[#This Row],[Keskim. työttömyysaste 2025, %]]/$F$12</f>
        <v>0.83348981357615437</v>
      </c>
      <c r="H300" s="166">
        <v>0</v>
      </c>
      <c r="I300" s="382">
        <v>34</v>
      </c>
      <c r="J300" s="388">
        <v>392</v>
      </c>
      <c r="K300" s="269">
        <v>569.84</v>
      </c>
      <c r="L300" s="170">
        <f t="shared" si="10"/>
        <v>26.804015162150776</v>
      </c>
      <c r="M300" s="376">
        <v>0.69350398029904403</v>
      </c>
      <c r="N300" s="166">
        <v>0</v>
      </c>
      <c r="O300" s="396">
        <v>0</v>
      </c>
      <c r="P300" s="269">
        <v>4711</v>
      </c>
      <c r="Q300" s="15">
        <v>449</v>
      </c>
      <c r="R300" s="158">
        <v>9.5308851623859048E-2</v>
      </c>
      <c r="S300" s="400">
        <v>0.64111987041749163</v>
      </c>
      <c r="T300" s="483">
        <v>859.91666666666663</v>
      </c>
      <c r="U300" s="197">
        <v>1008145.9870407992</v>
      </c>
      <c r="V300" s="159">
        <v>0</v>
      </c>
      <c r="W300" s="159">
        <v>0</v>
      </c>
      <c r="X300" s="159">
        <v>841451.52000000002</v>
      </c>
      <c r="Y300" s="159">
        <v>502829.76287280826</v>
      </c>
      <c r="Z300" s="159">
        <v>0</v>
      </c>
      <c r="AA300" s="155">
        <v>0</v>
      </c>
      <c r="AB300" s="159">
        <v>318255.10927459493</v>
      </c>
      <c r="AC300" s="159">
        <v>703936.38249999995</v>
      </c>
      <c r="AD300" s="174">
        <f>SUM(Muut[[#This Row],[Työttömyysaste]:[Työttömät ja palveluissa olevat ]])</f>
        <v>3374618.7616882022</v>
      </c>
      <c r="AF300" s="62"/>
    </row>
    <row r="301" spans="1:32" s="45" customFormat="1" x14ac:dyDescent="0.25">
      <c r="A301" s="90">
        <v>980</v>
      </c>
      <c r="B301" s="151" t="s">
        <v>300</v>
      </c>
      <c r="C301" s="394">
        <v>33658</v>
      </c>
      <c r="D301" s="134">
        <v>1315.5833333333333</v>
      </c>
      <c r="E301" s="41">
        <v>16580</v>
      </c>
      <c r="F301" s="331">
        <f t="shared" si="9"/>
        <v>7.9347607559308406E-2</v>
      </c>
      <c r="G301" s="376">
        <f>Muut[[#This Row],[Keskim. työttömyysaste 2025, %]]/$F$12</f>
        <v>0.66574280591994028</v>
      </c>
      <c r="H301" s="166">
        <v>0</v>
      </c>
      <c r="I301" s="382">
        <v>135</v>
      </c>
      <c r="J301" s="388">
        <v>1155</v>
      </c>
      <c r="K301" s="269">
        <v>1115.75</v>
      </c>
      <c r="L301" s="170">
        <f t="shared" si="10"/>
        <v>30.166255881693928</v>
      </c>
      <c r="M301" s="376">
        <v>0.61620809940247967</v>
      </c>
      <c r="N301" s="166">
        <v>0</v>
      </c>
      <c r="O301" s="396">
        <v>0</v>
      </c>
      <c r="P301" s="269">
        <v>11279</v>
      </c>
      <c r="Q301" s="15">
        <v>883</v>
      </c>
      <c r="R301" s="158">
        <v>7.828708218813725E-2</v>
      </c>
      <c r="S301" s="400">
        <v>0.52661849484772782</v>
      </c>
      <c r="T301" s="483">
        <v>1794.9166666666665</v>
      </c>
      <c r="U301" s="197">
        <v>1774455.5761293287</v>
      </c>
      <c r="V301" s="159">
        <v>0</v>
      </c>
      <c r="W301" s="159">
        <v>0</v>
      </c>
      <c r="X301" s="159">
        <v>2479276.7999999998</v>
      </c>
      <c r="Y301" s="159">
        <v>984543.56999392074</v>
      </c>
      <c r="Z301" s="159">
        <v>0</v>
      </c>
      <c r="AA301" s="155">
        <v>0</v>
      </c>
      <c r="AB301" s="159">
        <v>576060.07223650673</v>
      </c>
      <c r="AC301" s="159">
        <v>1469336.7324999999</v>
      </c>
      <c r="AD301" s="174">
        <f>SUM(Muut[[#This Row],[Työttömyysaste]:[Työttömät ja palveluissa olevat ]])</f>
        <v>7283672.750859756</v>
      </c>
      <c r="AF301" s="62"/>
    </row>
    <row r="302" spans="1:32" s="45" customFormat="1" x14ac:dyDescent="0.25">
      <c r="A302" s="90">
        <v>981</v>
      </c>
      <c r="B302" s="151" t="s">
        <v>301</v>
      </c>
      <c r="C302" s="394">
        <v>2186</v>
      </c>
      <c r="D302" s="134">
        <v>99.833333333333329</v>
      </c>
      <c r="E302" s="41">
        <v>1030</v>
      </c>
      <c r="F302" s="331">
        <f t="shared" si="9"/>
        <v>9.6925566343042072E-2</v>
      </c>
      <c r="G302" s="376">
        <f>Muut[[#This Row],[Keskim. työttömyysaste 2025, %]]/$F$12</f>
        <v>0.81322550846117247</v>
      </c>
      <c r="H302" s="166">
        <v>0</v>
      </c>
      <c r="I302" s="382">
        <v>0</v>
      </c>
      <c r="J302" s="388">
        <v>56</v>
      </c>
      <c r="K302" s="269">
        <v>182.76</v>
      </c>
      <c r="L302" s="170">
        <f t="shared" si="10"/>
        <v>11.961041803458087</v>
      </c>
      <c r="M302" s="376">
        <v>1.5541030211576776</v>
      </c>
      <c r="N302" s="166">
        <v>0</v>
      </c>
      <c r="O302" s="396">
        <v>0</v>
      </c>
      <c r="P302" s="269">
        <v>631</v>
      </c>
      <c r="Q302" s="15">
        <v>84</v>
      </c>
      <c r="R302" s="158">
        <v>0.13312202852614896</v>
      </c>
      <c r="S302" s="400">
        <v>0.89548007581945244</v>
      </c>
      <c r="T302" s="483">
        <v>133.66666666666666</v>
      </c>
      <c r="U302" s="197">
        <v>140776.93104087797</v>
      </c>
      <c r="V302" s="159">
        <v>0</v>
      </c>
      <c r="W302" s="159">
        <v>0</v>
      </c>
      <c r="X302" s="159">
        <v>120207.36</v>
      </c>
      <c r="Y302" s="159">
        <v>161268.36912577992</v>
      </c>
      <c r="Z302" s="159">
        <v>0</v>
      </c>
      <c r="AA302" s="155">
        <v>0</v>
      </c>
      <c r="AB302" s="159">
        <v>63619.381986592998</v>
      </c>
      <c r="AC302" s="159">
        <v>109420.87</v>
      </c>
      <c r="AD302" s="174">
        <f>SUM(Muut[[#This Row],[Työttömyysaste]:[Työttömät ja palveluissa olevat ]])</f>
        <v>595292.91215325089</v>
      </c>
      <c r="AF302" s="62"/>
    </row>
    <row r="303" spans="1:32" s="45" customFormat="1" x14ac:dyDescent="0.25">
      <c r="A303" s="90">
        <v>989</v>
      </c>
      <c r="B303" s="151" t="s">
        <v>302</v>
      </c>
      <c r="C303" s="394">
        <v>5121</v>
      </c>
      <c r="D303" s="134">
        <v>210.58333333333334</v>
      </c>
      <c r="E303" s="41">
        <v>2146</v>
      </c>
      <c r="F303" s="331">
        <f t="shared" si="9"/>
        <v>9.8128300714507621E-2</v>
      </c>
      <c r="G303" s="376">
        <f>Muut[[#This Row],[Keskim. työttömyysaste 2025, %]]/$F$12</f>
        <v>0.82331669809959152</v>
      </c>
      <c r="H303" s="166">
        <v>0</v>
      </c>
      <c r="I303" s="382">
        <v>0</v>
      </c>
      <c r="J303" s="388">
        <v>180</v>
      </c>
      <c r="K303" s="269">
        <v>805.79</v>
      </c>
      <c r="L303" s="170">
        <f t="shared" si="10"/>
        <v>6.3552538502587526</v>
      </c>
      <c r="M303" s="376">
        <v>2.9249329202153991</v>
      </c>
      <c r="N303" s="166">
        <v>0</v>
      </c>
      <c r="O303" s="396">
        <v>0</v>
      </c>
      <c r="P303" s="269">
        <v>1298</v>
      </c>
      <c r="Q303" s="15">
        <v>198</v>
      </c>
      <c r="R303" s="158">
        <v>0.15254237288135594</v>
      </c>
      <c r="S303" s="400">
        <v>1.0261160917228958</v>
      </c>
      <c r="T303" s="483">
        <v>273.33333333333337</v>
      </c>
      <c r="U303" s="197">
        <v>333881.25898055657</v>
      </c>
      <c r="V303" s="159">
        <v>0</v>
      </c>
      <c r="W303" s="159">
        <v>0</v>
      </c>
      <c r="X303" s="159">
        <v>386380.79999999999</v>
      </c>
      <c r="Y303" s="159">
        <v>711033.26306556258</v>
      </c>
      <c r="Z303" s="159">
        <v>0</v>
      </c>
      <c r="AA303" s="155">
        <v>0</v>
      </c>
      <c r="AB303" s="159">
        <v>170779.06643567083</v>
      </c>
      <c r="AC303" s="159">
        <v>223753.40000000002</v>
      </c>
      <c r="AD303" s="174">
        <f>SUM(Muut[[#This Row],[Työttömyysaste]:[Työttömät ja palveluissa olevat ]])</f>
        <v>1825827.7884817901</v>
      </c>
      <c r="AF303" s="62"/>
    </row>
    <row r="304" spans="1:32" x14ac:dyDescent="0.25">
      <c r="A304" s="90">
        <v>992</v>
      </c>
      <c r="B304" s="151" t="s">
        <v>303</v>
      </c>
      <c r="C304" s="395">
        <v>17492</v>
      </c>
      <c r="D304" s="377">
        <v>1199.25</v>
      </c>
      <c r="E304" s="378">
        <v>7673</v>
      </c>
      <c r="F304" s="331">
        <f t="shared" si="9"/>
        <v>0.15629479994786916</v>
      </c>
      <c r="G304" s="376">
        <f>Muut[[#This Row],[Keskim. työttömyysaste 2025, %]]/$F$12</f>
        <v>1.3113456330767923</v>
      </c>
      <c r="H304" s="385">
        <v>0</v>
      </c>
      <c r="I304" s="386">
        <v>20</v>
      </c>
      <c r="J304" s="390">
        <v>592</v>
      </c>
      <c r="K304" s="393">
        <v>884.61</v>
      </c>
      <c r="L304" s="170">
        <f t="shared" si="10"/>
        <v>19.773685578955696</v>
      </c>
      <c r="M304" s="376">
        <v>0.94007215441569758</v>
      </c>
      <c r="N304" s="385">
        <v>0</v>
      </c>
      <c r="O304" s="397">
        <v>0</v>
      </c>
      <c r="P304" s="393">
        <v>4748</v>
      </c>
      <c r="Q304" s="401">
        <v>624</v>
      </c>
      <c r="R304" s="402">
        <v>0.13142375737152484</v>
      </c>
      <c r="S304" s="403">
        <v>0.88405621157142478</v>
      </c>
      <c r="T304" s="484">
        <v>1524.75</v>
      </c>
      <c r="U304" s="197">
        <v>1816464.7982731787</v>
      </c>
      <c r="V304" s="159">
        <v>0</v>
      </c>
      <c r="W304" s="159">
        <v>0</v>
      </c>
      <c r="X304" s="159">
        <v>1270763.52</v>
      </c>
      <c r="Y304" s="159">
        <v>780584.43867561943</v>
      </c>
      <c r="Z304" s="159">
        <v>0</v>
      </c>
      <c r="AA304" s="155">
        <v>0</v>
      </c>
      <c r="AB304" s="159">
        <v>502577.11571623926</v>
      </c>
      <c r="AC304" s="159">
        <v>1248175.5974999999</v>
      </c>
      <c r="AD304" s="174">
        <f>SUM(Muut[[#This Row],[Työttömyysaste]:[Työttömät ja palveluissa olevat ]])</f>
        <v>5618565.4701650376</v>
      </c>
      <c r="AE304"/>
      <c r="AF304" s="120"/>
    </row>
  </sheetData>
  <pageMargins left="0.31496062992125984" right="0.31496062992125984" top="0.55118110236220474" bottom="0.55118110236220474" header="0.31496062992125984" footer="0.31496062992125984"/>
  <pageSetup paperSize="9" scale="75" orientation="landscape" r:id="rId1"/>
  <ignoredErrors>
    <ignoredError sqref="C12 G13:G190 S12 G191:G304" calculatedColumn="1"/>
  </ignoredErrors>
  <tableParts count="3">
    <tablePart r:id="rId2"/>
    <tablePart r:id="rId3"/>
    <tablePart r:id="rId4"/>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D299"/>
  <sheetViews>
    <sheetView zoomScale="90" zoomScaleNormal="90" workbookViewId="0">
      <pane xSplit="2" ySplit="7" topLeftCell="C8" activePane="bottomRight" state="frozen"/>
      <selection activeCell="G29" sqref="G29"/>
      <selection pane="topRight" activeCell="G29" sqref="G29"/>
      <selection pane="bottomLeft" activeCell="G29" sqref="G29"/>
      <selection pane="bottomRight" activeCell="A6" sqref="A6"/>
    </sheetView>
  </sheetViews>
  <sheetFormatPr defaultRowHeight="15" x14ac:dyDescent="0.25"/>
  <cols>
    <col min="1" max="1" width="10.625" style="23" customWidth="1"/>
    <col min="2" max="2" width="17.625" style="193" bestFit="1" customWidth="1"/>
    <col min="3" max="3" width="14.125" style="137" customWidth="1"/>
    <col min="4" max="4" width="15.125" style="153" customWidth="1"/>
    <col min="5" max="5" width="17.125" style="194" customWidth="1"/>
    <col min="6" max="6" width="17.375" style="153" bestFit="1" customWidth="1"/>
    <col min="7" max="7" width="19.125" style="194" bestFit="1" customWidth="1"/>
    <col min="8" max="8" width="15.375" style="14" bestFit="1" customWidth="1"/>
    <col min="9" max="9" width="16.375" style="14" bestFit="1" customWidth="1"/>
    <col min="10" max="10" width="24.625" style="194" customWidth="1"/>
    <col min="11" max="11" width="31.375" style="194" bestFit="1" customWidth="1"/>
    <col min="12" max="12" width="19.125" style="194" customWidth="1"/>
    <col min="13" max="13" width="15.125" style="194" bestFit="1" customWidth="1"/>
    <col min="14" max="14" width="21.375" style="194" customWidth="1"/>
    <col min="15" max="15" width="19.375" customWidth="1"/>
    <col min="16" max="16" width="13.375" style="137" customWidth="1"/>
    <col min="17" max="17" width="20.375" style="130" bestFit="1" customWidth="1"/>
    <col min="18" max="18" width="26.125" style="130" bestFit="1" customWidth="1"/>
    <col min="19" max="20" width="26.125" style="130" customWidth="1"/>
    <col min="21" max="21" width="12.125" style="223" bestFit="1" customWidth="1"/>
    <col min="22" max="22" width="9.875" style="11" customWidth="1"/>
    <col min="23" max="23" width="8.625" style="11"/>
    <col min="24" max="24" width="9" style="11" bestFit="1" customWidth="1"/>
    <col min="25" max="25" width="8.625" style="11"/>
  </cols>
  <sheetData>
    <row r="1" spans="1:30" ht="23.25" x14ac:dyDescent="0.35">
      <c r="A1" s="313" t="s">
        <v>1115</v>
      </c>
      <c r="D1" s="154"/>
      <c r="K1" s="225"/>
      <c r="L1" s="225"/>
      <c r="M1" s="225"/>
      <c r="P1" s="236" t="s">
        <v>361</v>
      </c>
      <c r="Q1" s="190"/>
      <c r="R1" s="190"/>
      <c r="S1" s="190"/>
      <c r="T1" s="190"/>
      <c r="U1" s="151"/>
    </row>
    <row r="2" spans="1:30" x14ac:dyDescent="0.25">
      <c r="A2" s="23" t="s">
        <v>355</v>
      </c>
      <c r="B2" s="320"/>
      <c r="C2" s="130"/>
      <c r="D2" s="334"/>
      <c r="E2" s="334"/>
      <c r="F2" s="334"/>
      <c r="G2" s="334"/>
      <c r="H2" s="334"/>
      <c r="I2" s="334"/>
      <c r="J2" s="334"/>
      <c r="K2" s="334"/>
      <c r="L2" s="334"/>
      <c r="M2" s="334"/>
      <c r="N2" s="334"/>
      <c r="P2" s="224" t="s">
        <v>362</v>
      </c>
      <c r="Q2" s="224" t="s">
        <v>680</v>
      </c>
      <c r="R2" s="224" t="s">
        <v>654</v>
      </c>
      <c r="S2" s="343" t="s">
        <v>710</v>
      </c>
      <c r="T2" s="343" t="s">
        <v>711</v>
      </c>
      <c r="U2" s="159"/>
      <c r="AD2" s="106"/>
    </row>
    <row r="3" spans="1:30" x14ac:dyDescent="0.25">
      <c r="C3" s="334"/>
      <c r="D3" s="334"/>
      <c r="E3" s="334"/>
      <c r="F3" s="334"/>
      <c r="G3" s="334"/>
      <c r="H3" s="334"/>
      <c r="I3" s="334"/>
      <c r="J3" s="334"/>
      <c r="K3" s="334"/>
      <c r="L3" s="334"/>
      <c r="M3" s="334"/>
      <c r="N3" s="334"/>
      <c r="O3" s="334"/>
      <c r="P3" s="188">
        <v>69.33</v>
      </c>
      <c r="Q3" s="188">
        <v>1013.64</v>
      </c>
      <c r="R3" s="188">
        <v>14.51</v>
      </c>
      <c r="S3" s="342">
        <v>21.39</v>
      </c>
      <c r="T3" s="342">
        <v>11.34</v>
      </c>
      <c r="U3" s="151"/>
      <c r="V3" s="346"/>
      <c r="Z3" s="103"/>
      <c r="AA3" s="106"/>
      <c r="AD3" s="106"/>
    </row>
    <row r="4" spans="1:30" x14ac:dyDescent="0.25">
      <c r="A4" s="227"/>
      <c r="B4" s="228"/>
      <c r="C4" s="229"/>
      <c r="D4" s="230"/>
      <c r="E4" s="230"/>
      <c r="F4" s="230"/>
      <c r="G4" s="230"/>
      <c r="H4" s="231"/>
      <c r="I4" s="231"/>
      <c r="J4" s="230"/>
      <c r="K4" s="232"/>
      <c r="L4" s="232"/>
      <c r="M4" s="232"/>
      <c r="N4" s="230"/>
      <c r="O4" s="341"/>
      <c r="P4" s="328"/>
      <c r="Q4" s="328"/>
      <c r="R4" s="328"/>
      <c r="S4" s="328"/>
      <c r="T4" s="328"/>
      <c r="U4" s="328"/>
      <c r="Z4" s="11"/>
    </row>
    <row r="5" spans="1:30" x14ac:dyDescent="0.25">
      <c r="A5" s="227"/>
      <c r="B5" s="228"/>
      <c r="C5" s="184" t="s">
        <v>357</v>
      </c>
      <c r="D5" s="230"/>
      <c r="E5" s="230"/>
      <c r="F5" s="230"/>
      <c r="G5" s="230"/>
      <c r="H5" s="323"/>
      <c r="I5" s="323"/>
      <c r="J5" s="186"/>
      <c r="K5" s="324"/>
      <c r="L5" s="324"/>
      <c r="M5" s="324"/>
      <c r="N5" s="230"/>
      <c r="O5" s="341"/>
      <c r="P5" s="234" t="s">
        <v>683</v>
      </c>
      <c r="Q5" s="235"/>
      <c r="R5" s="235"/>
      <c r="S5" s="235"/>
      <c r="T5" s="235"/>
      <c r="U5" s="233"/>
      <c r="Z5" s="11"/>
    </row>
    <row r="6" spans="1:30" s="212" customFormat="1" ht="42.75" x14ac:dyDescent="0.2">
      <c r="A6" s="220" t="s">
        <v>656</v>
      </c>
      <c r="B6" s="221" t="s">
        <v>3</v>
      </c>
      <c r="C6" s="404" t="s">
        <v>1104</v>
      </c>
      <c r="D6" s="409" t="s">
        <v>1080</v>
      </c>
      <c r="E6" s="413" t="s">
        <v>681</v>
      </c>
      <c r="F6" s="373" t="s">
        <v>1116</v>
      </c>
      <c r="G6" s="414" t="s">
        <v>679</v>
      </c>
      <c r="H6" s="413" t="s">
        <v>1081</v>
      </c>
      <c r="I6" s="423" t="s">
        <v>1082</v>
      </c>
      <c r="J6" s="424" t="s">
        <v>1083</v>
      </c>
      <c r="K6" s="414" t="s">
        <v>743</v>
      </c>
      <c r="L6" s="429" t="s">
        <v>717</v>
      </c>
      <c r="M6" s="424" t="s">
        <v>724</v>
      </c>
      <c r="N6" s="414" t="s">
        <v>714</v>
      </c>
      <c r="O6" s="436" t="s">
        <v>744</v>
      </c>
      <c r="P6" s="226" t="s">
        <v>362</v>
      </c>
      <c r="Q6" s="216" t="s">
        <v>680</v>
      </c>
      <c r="R6" s="216" t="s">
        <v>682</v>
      </c>
      <c r="S6" s="216" t="s">
        <v>712</v>
      </c>
      <c r="T6" s="216" t="s">
        <v>711</v>
      </c>
      <c r="U6" s="217" t="s">
        <v>363</v>
      </c>
      <c r="V6" s="222"/>
      <c r="W6" s="222"/>
      <c r="X6" s="222"/>
      <c r="Y6" s="222"/>
    </row>
    <row r="7" spans="1:30" s="31" customFormat="1" x14ac:dyDescent="0.25">
      <c r="B7" s="193" t="s">
        <v>359</v>
      </c>
      <c r="C7" s="405">
        <f>SUM(C8:C299)</f>
        <v>5622045</v>
      </c>
      <c r="D7" s="410"/>
      <c r="E7" s="415"/>
      <c r="F7" s="164">
        <f>SUM(F8:F299)</f>
        <v>1904</v>
      </c>
      <c r="G7" s="416">
        <v>3.7054104165741206E-4</v>
      </c>
      <c r="H7" s="169">
        <f>SUM(H8:H299)</f>
        <v>2401869</v>
      </c>
      <c r="I7" s="164">
        <f>SUM(I8:I299)</f>
        <v>2402942</v>
      </c>
      <c r="J7" s="345">
        <v>0.9995782673179171</v>
      </c>
      <c r="K7" s="425">
        <v>1</v>
      </c>
      <c r="L7" s="430"/>
      <c r="M7" s="14">
        <f>SUM(M8:M299)</f>
        <v>3949228.6956603588</v>
      </c>
      <c r="N7" s="431">
        <f>M7/C7</f>
        <v>0.70245412401721419</v>
      </c>
      <c r="O7" s="437">
        <v>0.52549629919148944</v>
      </c>
      <c r="P7" s="196">
        <f t="shared" ref="P7:T7" si="0">SUM(P8:P299)</f>
        <v>70276460.933451682</v>
      </c>
      <c r="Q7" s="29">
        <f t="shared" si="0"/>
        <v>1295431.92</v>
      </c>
      <c r="R7" s="29">
        <f t="shared" si="0"/>
        <v>81402346.505231217</v>
      </c>
      <c r="S7" s="29">
        <f t="shared" si="0"/>
        <v>120255542.55000001</v>
      </c>
      <c r="T7" s="29">
        <f t="shared" si="0"/>
        <v>50732872.165797234</v>
      </c>
      <c r="U7" s="178">
        <f>SUM(U8:U299)</f>
        <v>323962654.07448006</v>
      </c>
      <c r="V7" s="30"/>
      <c r="W7" s="30"/>
      <c r="X7" s="107"/>
      <c r="Y7" s="107"/>
    </row>
    <row r="8" spans="1:30" x14ac:dyDescent="0.25">
      <c r="A8" s="23">
        <v>5</v>
      </c>
      <c r="B8" s="193" t="s">
        <v>12</v>
      </c>
      <c r="C8" s="406">
        <v>8982</v>
      </c>
      <c r="D8" s="411">
        <v>0.6011333333333333</v>
      </c>
      <c r="E8" s="417">
        <v>0</v>
      </c>
      <c r="F8" s="155">
        <v>0</v>
      </c>
      <c r="G8" s="418">
        <v>0</v>
      </c>
      <c r="H8" s="256">
        <v>3296</v>
      </c>
      <c r="I8" s="14">
        <v>3305</v>
      </c>
      <c r="J8" s="329">
        <v>0.99727685325264748</v>
      </c>
      <c r="K8" s="426">
        <v>0.99772237216460324</v>
      </c>
      <c r="L8" s="432">
        <v>0.60411572769107702</v>
      </c>
      <c r="M8" s="14">
        <v>5426.1674661212537</v>
      </c>
      <c r="N8" s="426">
        <f>Lisäosat[[#This Row],[HYTE-kerroin (sis. Kulttuurihyte)]]/$N$7</f>
        <v>0.86000737562225871</v>
      </c>
      <c r="O8" s="438">
        <v>0</v>
      </c>
      <c r="P8" s="136">
        <v>374338.98766799993</v>
      </c>
      <c r="Q8" s="35">
        <v>0</v>
      </c>
      <c r="R8" s="35">
        <v>130031.97945181357</v>
      </c>
      <c r="S8" s="35">
        <v>165228.89984127894</v>
      </c>
      <c r="T8" s="35">
        <v>0</v>
      </c>
      <c r="U8" s="308">
        <f>SUM(P8:T8)</f>
        <v>669599.86696109246</v>
      </c>
      <c r="X8" s="10"/>
      <c r="Y8" s="10"/>
      <c r="Z8" s="108"/>
    </row>
    <row r="9" spans="1:30" x14ac:dyDescent="0.25">
      <c r="A9" s="23">
        <v>9</v>
      </c>
      <c r="B9" s="193" t="s">
        <v>13</v>
      </c>
      <c r="C9" s="406">
        <v>2384</v>
      </c>
      <c r="D9" s="411">
        <v>2.8199999999999999E-2</v>
      </c>
      <c r="E9" s="417">
        <v>0</v>
      </c>
      <c r="F9" s="155">
        <v>0</v>
      </c>
      <c r="G9" s="418">
        <v>0</v>
      </c>
      <c r="H9" s="256">
        <v>678</v>
      </c>
      <c r="I9" s="14">
        <v>917</v>
      </c>
      <c r="J9" s="329">
        <v>0.73936750272628138</v>
      </c>
      <c r="K9" s="426">
        <v>0.73969780439153676</v>
      </c>
      <c r="L9" s="432">
        <v>0.72351051982560399</v>
      </c>
      <c r="M9" s="14">
        <v>1724.8490792642399</v>
      </c>
      <c r="N9" s="426">
        <f>Lisäosat[[#This Row],[HYTE-kerroin (sis. Kulttuurihyte)]]/$N$7</f>
        <v>1.0299754746800716</v>
      </c>
      <c r="O9" s="438">
        <v>0</v>
      </c>
      <c r="P9" s="136">
        <v>4660.9727039999998</v>
      </c>
      <c r="Q9" s="35">
        <v>0</v>
      </c>
      <c r="R9" s="35">
        <v>25587.508097863338</v>
      </c>
      <c r="S9" s="35">
        <v>52522.322161721648</v>
      </c>
      <c r="T9" s="35">
        <v>0</v>
      </c>
      <c r="U9" s="308">
        <f>SUM(P9:T9)</f>
        <v>82770.802963584982</v>
      </c>
      <c r="X9" s="10"/>
      <c r="Y9" s="10"/>
      <c r="Z9" s="108"/>
    </row>
    <row r="10" spans="1:30" x14ac:dyDescent="0.25">
      <c r="A10" s="23">
        <v>10</v>
      </c>
      <c r="B10" s="193" t="s">
        <v>14</v>
      </c>
      <c r="C10" s="406">
        <v>10634</v>
      </c>
      <c r="D10" s="411">
        <v>0.54486666666666661</v>
      </c>
      <c r="E10" s="417">
        <v>0</v>
      </c>
      <c r="F10" s="155">
        <v>0</v>
      </c>
      <c r="G10" s="418">
        <v>0</v>
      </c>
      <c r="H10" s="256">
        <v>3833</v>
      </c>
      <c r="I10" s="14">
        <v>4031</v>
      </c>
      <c r="J10" s="329">
        <v>0.9508806747705284</v>
      </c>
      <c r="K10" s="426">
        <v>0.95130546686536321</v>
      </c>
      <c r="L10" s="432">
        <v>0.66800241112588199</v>
      </c>
      <c r="M10" s="14">
        <v>7103.5376399126289</v>
      </c>
      <c r="N10" s="426">
        <f>Lisäosat[[#This Row],[HYTE-kerroin (sis. Kulttuurihyte)]]/$N$7</f>
        <v>0.9509552129976705</v>
      </c>
      <c r="O10" s="438">
        <v>0</v>
      </c>
      <c r="P10" s="136">
        <v>401705.79420399998</v>
      </c>
      <c r="Q10" s="35">
        <v>0</v>
      </c>
      <c r="R10" s="35">
        <v>146785.80567571739</v>
      </c>
      <c r="S10" s="35">
        <v>216305.47095201851</v>
      </c>
      <c r="T10" s="35">
        <v>0</v>
      </c>
      <c r="U10" s="308">
        <f t="shared" ref="U10:U72" si="1">SUM(P10:T10)</f>
        <v>764797.07083173585</v>
      </c>
      <c r="X10" s="10"/>
      <c r="Y10" s="10"/>
      <c r="Z10" s="108"/>
    </row>
    <row r="11" spans="1:30" x14ac:dyDescent="0.25">
      <c r="A11" s="23">
        <v>16</v>
      </c>
      <c r="B11" s="193" t="s">
        <v>15</v>
      </c>
      <c r="C11" s="406">
        <v>7841</v>
      </c>
      <c r="D11" s="411">
        <v>0</v>
      </c>
      <c r="E11" s="417">
        <v>0</v>
      </c>
      <c r="F11" s="155">
        <v>0</v>
      </c>
      <c r="G11" s="418">
        <v>0</v>
      </c>
      <c r="H11" s="256">
        <v>2108</v>
      </c>
      <c r="I11" s="14">
        <v>2816</v>
      </c>
      <c r="J11" s="329">
        <v>0.74857954545454541</v>
      </c>
      <c r="K11" s="426">
        <v>0.74891396246574493</v>
      </c>
      <c r="L11" s="432">
        <v>0.683768089879217</v>
      </c>
      <c r="M11" s="14">
        <v>5361.4255927429404</v>
      </c>
      <c r="N11" s="426">
        <f>Lisäosat[[#This Row],[HYTE-kerroin (sis. Kulttuurihyte)]]/$N$7</f>
        <v>0.97339892599514544</v>
      </c>
      <c r="O11" s="438">
        <v>0</v>
      </c>
      <c r="P11" s="136">
        <v>0</v>
      </c>
      <c r="Q11" s="35">
        <v>0</v>
      </c>
      <c r="R11" s="35">
        <v>85206.120849358573</v>
      </c>
      <c r="S11" s="35">
        <v>163257.48473499055</v>
      </c>
      <c r="T11" s="35">
        <v>0</v>
      </c>
      <c r="U11" s="308">
        <f t="shared" si="1"/>
        <v>248463.60558434913</v>
      </c>
      <c r="X11" s="10"/>
      <c r="Y11" s="10"/>
      <c r="Z11" s="108"/>
    </row>
    <row r="12" spans="1:30" x14ac:dyDescent="0.25">
      <c r="A12" s="23">
        <v>18</v>
      </c>
      <c r="B12" s="193" t="s">
        <v>16</v>
      </c>
      <c r="C12" s="406">
        <v>4677</v>
      </c>
      <c r="D12" s="411">
        <v>0</v>
      </c>
      <c r="E12" s="417">
        <v>0</v>
      </c>
      <c r="F12" s="155">
        <v>0</v>
      </c>
      <c r="G12" s="418">
        <v>0</v>
      </c>
      <c r="H12" s="256">
        <v>1273</v>
      </c>
      <c r="I12" s="14">
        <v>2195</v>
      </c>
      <c r="J12" s="329">
        <v>0.57995444191343959</v>
      </c>
      <c r="K12" s="426">
        <v>0.58021352811513216</v>
      </c>
      <c r="L12" s="432">
        <v>0.63317813212759499</v>
      </c>
      <c r="M12" s="14">
        <v>2961.3741239607616</v>
      </c>
      <c r="N12" s="426">
        <f>Lisäosat[[#This Row],[HYTE-kerroin (sis. Kulttuurihyte)]]/$N$7</f>
        <v>0.90138004814685735</v>
      </c>
      <c r="O12" s="438">
        <v>0</v>
      </c>
      <c r="P12" s="136">
        <v>0</v>
      </c>
      <c r="Q12" s="35">
        <v>0</v>
      </c>
      <c r="R12" s="35">
        <v>39375.187316129806</v>
      </c>
      <c r="S12" s="35">
        <v>90174.988438061191</v>
      </c>
      <c r="T12" s="35">
        <v>0</v>
      </c>
      <c r="U12" s="308">
        <f t="shared" si="1"/>
        <v>129550.175754191</v>
      </c>
      <c r="X12" s="10"/>
      <c r="Y12" s="10"/>
      <c r="Z12" s="108"/>
    </row>
    <row r="13" spans="1:30" x14ac:dyDescent="0.25">
      <c r="A13" s="23">
        <v>19</v>
      </c>
      <c r="B13" s="193" t="s">
        <v>17</v>
      </c>
      <c r="C13" s="406">
        <v>3937</v>
      </c>
      <c r="D13" s="411">
        <v>0</v>
      </c>
      <c r="E13" s="417">
        <v>0</v>
      </c>
      <c r="F13" s="155">
        <v>0</v>
      </c>
      <c r="G13" s="418">
        <v>0</v>
      </c>
      <c r="H13" s="256">
        <v>1139</v>
      </c>
      <c r="I13" s="14">
        <v>1789</v>
      </c>
      <c r="J13" s="329">
        <v>0.6366685299049748</v>
      </c>
      <c r="K13" s="426">
        <v>0.63695295229961335</v>
      </c>
      <c r="L13" s="432">
        <v>0.614576116749459</v>
      </c>
      <c r="M13" s="14">
        <v>2419.5861716426202</v>
      </c>
      <c r="N13" s="426">
        <f>Lisäosat[[#This Row],[HYTE-kerroin (sis. Kulttuurihyte)]]/$N$7</f>
        <v>0.8748985816110012</v>
      </c>
      <c r="O13" s="438">
        <v>0</v>
      </c>
      <c r="P13" s="136">
        <v>0</v>
      </c>
      <c r="Q13" s="35">
        <v>0</v>
      </c>
      <c r="R13" s="35">
        <v>36386.491549183913</v>
      </c>
      <c r="S13" s="35">
        <v>73677.33556101573</v>
      </c>
      <c r="T13" s="35">
        <v>0</v>
      </c>
      <c r="U13" s="308">
        <f t="shared" si="1"/>
        <v>110063.82711019964</v>
      </c>
      <c r="X13" s="10"/>
      <c r="Y13" s="10"/>
      <c r="Z13" s="108"/>
    </row>
    <row r="14" spans="1:30" x14ac:dyDescent="0.25">
      <c r="A14" s="23">
        <v>20</v>
      </c>
      <c r="B14" s="193" t="s">
        <v>18</v>
      </c>
      <c r="C14" s="406">
        <v>16429</v>
      </c>
      <c r="D14" s="411">
        <v>0</v>
      </c>
      <c r="E14" s="417">
        <v>0</v>
      </c>
      <c r="F14" s="155">
        <v>0</v>
      </c>
      <c r="G14" s="418">
        <v>0</v>
      </c>
      <c r="H14" s="256">
        <v>4451</v>
      </c>
      <c r="I14" s="14">
        <v>6856</v>
      </c>
      <c r="J14" s="329">
        <v>0.64921236872812138</v>
      </c>
      <c r="K14" s="426">
        <v>0.64950239490009221</v>
      </c>
      <c r="L14" s="432">
        <v>0.67588250192877697</v>
      </c>
      <c r="M14" s="14">
        <v>11104.073624187877</v>
      </c>
      <c r="N14" s="426">
        <f>Lisäosat[[#This Row],[HYTE-kerroin (sis. Kulttuurihyte)]]/$N$7</f>
        <v>0.96217315668035563</v>
      </c>
      <c r="O14" s="438">
        <v>0</v>
      </c>
      <c r="P14" s="136">
        <v>0</v>
      </c>
      <c r="Q14" s="35">
        <v>0</v>
      </c>
      <c r="R14" s="35">
        <v>154831.49201275557</v>
      </c>
      <c r="S14" s="35">
        <v>338123.34030166245</v>
      </c>
      <c r="T14" s="35">
        <v>0</v>
      </c>
      <c r="U14" s="308">
        <f t="shared" si="1"/>
        <v>492954.83231441805</v>
      </c>
      <c r="X14" s="10"/>
      <c r="Y14" s="10"/>
      <c r="Z14" s="108"/>
    </row>
    <row r="15" spans="1:30" x14ac:dyDescent="0.25">
      <c r="A15" s="23">
        <v>46</v>
      </c>
      <c r="B15" s="193" t="s">
        <v>19</v>
      </c>
      <c r="C15" s="406">
        <v>1273</v>
      </c>
      <c r="D15" s="411">
        <v>1.2921</v>
      </c>
      <c r="E15" s="417">
        <v>0</v>
      </c>
      <c r="F15" s="155">
        <v>0</v>
      </c>
      <c r="G15" s="418">
        <v>0</v>
      </c>
      <c r="H15" s="256">
        <v>362</v>
      </c>
      <c r="I15" s="14">
        <v>436</v>
      </c>
      <c r="J15" s="329">
        <v>0.83027522935779818</v>
      </c>
      <c r="K15" s="426">
        <v>0.83064614272613801</v>
      </c>
      <c r="L15" s="432">
        <v>0.53872738193691105</v>
      </c>
      <c r="M15" s="14">
        <v>685.79995720568775</v>
      </c>
      <c r="N15" s="426">
        <f>Lisäosat[[#This Row],[HYTE-kerroin (sis. Kulttuurihyte)]]/$N$7</f>
        <v>0.76692180103665974</v>
      </c>
      <c r="O15" s="438">
        <v>0</v>
      </c>
      <c r="P15" s="136">
        <v>171055.47898349998</v>
      </c>
      <c r="Q15" s="35">
        <v>0</v>
      </c>
      <c r="R15" s="35">
        <v>15343.055950907323</v>
      </c>
      <c r="S15" s="35">
        <v>20882.874173673696</v>
      </c>
      <c r="T15" s="35">
        <v>0</v>
      </c>
      <c r="U15" s="308">
        <f t="shared" si="1"/>
        <v>207281.40910808099</v>
      </c>
      <c r="X15" s="10"/>
      <c r="Y15" s="10"/>
      <c r="Z15" s="108"/>
    </row>
    <row r="16" spans="1:30" x14ac:dyDescent="0.25">
      <c r="A16" s="23">
        <v>47</v>
      </c>
      <c r="B16" s="193" t="s">
        <v>20</v>
      </c>
      <c r="C16" s="406">
        <v>1769</v>
      </c>
      <c r="D16" s="411">
        <v>1.9494500000000001</v>
      </c>
      <c r="E16" s="417">
        <v>1</v>
      </c>
      <c r="F16" s="155">
        <v>181</v>
      </c>
      <c r="G16" s="418">
        <v>0.10231769361221028</v>
      </c>
      <c r="H16" s="256">
        <v>642</v>
      </c>
      <c r="I16" s="14">
        <v>766</v>
      </c>
      <c r="J16" s="329">
        <v>0.83812010443864227</v>
      </c>
      <c r="K16" s="426">
        <v>0.83849452239068822</v>
      </c>
      <c r="L16" s="432">
        <v>0.62729062990511797</v>
      </c>
      <c r="M16" s="14">
        <v>1109.6771243021537</v>
      </c>
      <c r="N16" s="426">
        <f>Lisäosat[[#This Row],[HYTE-kerroin (sis. Kulttuurihyte)]]/$N$7</f>
        <v>0.89299871473136327</v>
      </c>
      <c r="O16" s="438">
        <v>0</v>
      </c>
      <c r="P16" s="136">
        <v>717269.54062950006</v>
      </c>
      <c r="Q16" s="35">
        <v>183468.84</v>
      </c>
      <c r="R16" s="35">
        <v>21522.636714683438</v>
      </c>
      <c r="S16" s="35">
        <v>33790.097996835735</v>
      </c>
      <c r="T16" s="35">
        <v>0</v>
      </c>
      <c r="U16" s="308">
        <f t="shared" si="1"/>
        <v>956051.11534101923</v>
      </c>
      <c r="X16" s="10"/>
      <c r="Y16" s="10"/>
      <c r="Z16" s="108"/>
    </row>
    <row r="17" spans="1:26" x14ac:dyDescent="0.25">
      <c r="A17" s="23">
        <v>49</v>
      </c>
      <c r="B17" s="193" t="s">
        <v>21</v>
      </c>
      <c r="C17" s="406">
        <v>325716</v>
      </c>
      <c r="D17" s="411">
        <v>0</v>
      </c>
      <c r="E17" s="417">
        <v>0</v>
      </c>
      <c r="F17" s="155">
        <v>10</v>
      </c>
      <c r="G17" s="418">
        <v>3.0701592798634395E-5</v>
      </c>
      <c r="H17" s="256">
        <v>138103</v>
      </c>
      <c r="I17" s="14">
        <v>149683</v>
      </c>
      <c r="J17" s="329">
        <v>0.92263650514754514</v>
      </c>
      <c r="K17" s="426">
        <v>0.92304867957088932</v>
      </c>
      <c r="L17" s="432">
        <v>0.71975581442973002</v>
      </c>
      <c r="M17" s="14">
        <v>234435.98485279395</v>
      </c>
      <c r="N17" s="426">
        <f>Lisäosat[[#This Row],[HYTE-kerroin (sis. Kulttuurihyte)]]/$N$7</f>
        <v>1.0246303492583551</v>
      </c>
      <c r="O17" s="438">
        <v>2.185588538852512</v>
      </c>
      <c r="P17" s="136">
        <v>0</v>
      </c>
      <c r="Q17" s="35">
        <v>0</v>
      </c>
      <c r="R17" s="35">
        <v>4362456.5111062722</v>
      </c>
      <c r="S17" s="35">
        <v>7138666.4901669454</v>
      </c>
      <c r="T17" s="35">
        <v>8072732.314946834</v>
      </c>
      <c r="U17" s="308">
        <f t="shared" si="1"/>
        <v>19573855.316220053</v>
      </c>
      <c r="X17" s="10"/>
      <c r="Y17" s="10"/>
      <c r="Z17" s="108"/>
    </row>
    <row r="18" spans="1:26" x14ac:dyDescent="0.25">
      <c r="A18" s="23">
        <v>50</v>
      </c>
      <c r="B18" s="193" t="s">
        <v>22</v>
      </c>
      <c r="C18" s="406">
        <v>11005</v>
      </c>
      <c r="D18" s="411">
        <v>0</v>
      </c>
      <c r="E18" s="417">
        <v>0</v>
      </c>
      <c r="F18" s="155">
        <v>0</v>
      </c>
      <c r="G18" s="418">
        <v>0</v>
      </c>
      <c r="H18" s="256">
        <v>3951</v>
      </c>
      <c r="I18" s="14">
        <v>4701</v>
      </c>
      <c r="J18" s="329">
        <v>0.84045947670708365</v>
      </c>
      <c r="K18" s="426">
        <v>0.84083493973962486</v>
      </c>
      <c r="L18" s="432">
        <v>0.48145034112601298</v>
      </c>
      <c r="M18" s="14">
        <v>5298.3610040917729</v>
      </c>
      <c r="N18" s="426">
        <f>Lisäosat[[#This Row],[HYTE-kerroin (sis. Kulttuurihyte)]]/$N$7</f>
        <v>0.68538332207757768</v>
      </c>
      <c r="O18" s="438">
        <v>0</v>
      </c>
      <c r="P18" s="136">
        <v>0</v>
      </c>
      <c r="Q18" s="35">
        <v>0</v>
      </c>
      <c r="R18" s="35">
        <v>134266.66730671964</v>
      </c>
      <c r="S18" s="35">
        <v>161337.14359792945</v>
      </c>
      <c r="T18" s="35">
        <v>0</v>
      </c>
      <c r="U18" s="308">
        <f t="shared" si="1"/>
        <v>295603.81090464909</v>
      </c>
      <c r="X18" s="10"/>
      <c r="Y18" s="10"/>
      <c r="Z18" s="108"/>
    </row>
    <row r="19" spans="1:26" x14ac:dyDescent="0.25">
      <c r="A19" s="23">
        <v>51</v>
      </c>
      <c r="B19" s="193" t="s">
        <v>23</v>
      </c>
      <c r="C19" s="406">
        <v>8920</v>
      </c>
      <c r="D19" s="411">
        <v>0</v>
      </c>
      <c r="E19" s="417">
        <v>0</v>
      </c>
      <c r="F19" s="155">
        <v>0</v>
      </c>
      <c r="G19" s="418">
        <v>0</v>
      </c>
      <c r="H19" s="256">
        <v>3757</v>
      </c>
      <c r="I19" s="14">
        <v>3825</v>
      </c>
      <c r="J19" s="329">
        <v>0.98222222222222222</v>
      </c>
      <c r="K19" s="426">
        <v>0.98266101569698894</v>
      </c>
      <c r="L19" s="432">
        <v>0.75573362159361102</v>
      </c>
      <c r="M19" s="14">
        <v>6741.1439046150099</v>
      </c>
      <c r="N19" s="426">
        <f>Lisäosat[[#This Row],[HYTE-kerroin (sis. Kulttuurihyte)]]/$N$7</f>
        <v>1.0758476543232469</v>
      </c>
      <c r="O19" s="438">
        <v>0</v>
      </c>
      <c r="P19" s="136">
        <v>0</v>
      </c>
      <c r="Q19" s="35">
        <v>0</v>
      </c>
      <c r="R19" s="35">
        <v>127185.02913284874</v>
      </c>
      <c r="S19" s="35">
        <v>205270.44142769033</v>
      </c>
      <c r="T19" s="35">
        <v>0</v>
      </c>
      <c r="U19" s="308">
        <f t="shared" si="1"/>
        <v>332455.47056053905</v>
      </c>
      <c r="X19" s="10"/>
      <c r="Y19" s="10"/>
      <c r="Z19" s="108"/>
    </row>
    <row r="20" spans="1:26" x14ac:dyDescent="0.25">
      <c r="A20" s="23">
        <v>52</v>
      </c>
      <c r="B20" s="193" t="s">
        <v>24</v>
      </c>
      <c r="C20" s="406">
        <v>2267</v>
      </c>
      <c r="D20" s="411">
        <v>0.77395000000000003</v>
      </c>
      <c r="E20" s="417">
        <v>0</v>
      </c>
      <c r="F20" s="155">
        <v>0</v>
      </c>
      <c r="G20" s="418">
        <v>0</v>
      </c>
      <c r="H20" s="256">
        <v>853</v>
      </c>
      <c r="I20" s="14">
        <v>901</v>
      </c>
      <c r="J20" s="329">
        <v>0.94672586015538296</v>
      </c>
      <c r="K20" s="426">
        <v>0.94714879614729042</v>
      </c>
      <c r="L20" s="432">
        <v>0.50189294706819998</v>
      </c>
      <c r="M20" s="14">
        <v>1137.7913110036093</v>
      </c>
      <c r="N20" s="426">
        <f>Lisäosat[[#This Row],[HYTE-kerroin (sis. Kulttuurihyte)]]/$N$7</f>
        <v>0.71448501746699222</v>
      </c>
      <c r="O20" s="438">
        <v>0</v>
      </c>
      <c r="P20" s="136">
        <v>121642.5805845</v>
      </c>
      <c r="Q20" s="35">
        <v>0</v>
      </c>
      <c r="R20" s="35">
        <v>31155.673515764316</v>
      </c>
      <c r="S20" s="35">
        <v>34646.185865044194</v>
      </c>
      <c r="T20" s="35">
        <v>0</v>
      </c>
      <c r="U20" s="308">
        <f t="shared" si="1"/>
        <v>187444.4399653085</v>
      </c>
      <c r="X20" s="10"/>
      <c r="Y20" s="10"/>
      <c r="Z20" s="108"/>
    </row>
    <row r="21" spans="1:26" x14ac:dyDescent="0.25">
      <c r="A21" s="23">
        <v>61</v>
      </c>
      <c r="B21" s="193" t="s">
        <v>25</v>
      </c>
      <c r="C21" s="406">
        <v>16307</v>
      </c>
      <c r="D21" s="411">
        <v>0</v>
      </c>
      <c r="E21" s="417">
        <v>0</v>
      </c>
      <c r="F21" s="155">
        <v>0</v>
      </c>
      <c r="G21" s="418">
        <v>0</v>
      </c>
      <c r="H21" s="256">
        <v>7395</v>
      </c>
      <c r="I21" s="14">
        <v>5984</v>
      </c>
      <c r="J21" s="329">
        <v>1.2357954545454546</v>
      </c>
      <c r="K21" s="426">
        <v>1.2363475281692564</v>
      </c>
      <c r="L21" s="432">
        <v>0.66084026139528895</v>
      </c>
      <c r="M21" s="14">
        <v>10776.322142572977</v>
      </c>
      <c r="N21" s="426">
        <f>Lisäosat[[#This Row],[HYTE-kerroin (sis. Kulttuurihyte)]]/$N$7</f>
        <v>0.94075931623272036</v>
      </c>
      <c r="O21" s="438">
        <v>0</v>
      </c>
      <c r="P21" s="136">
        <v>0</v>
      </c>
      <c r="Q21" s="35">
        <v>0</v>
      </c>
      <c r="R21" s="35">
        <v>292537.83874833147</v>
      </c>
      <c r="S21" s="35">
        <v>328143.18081217114</v>
      </c>
      <c r="T21" s="35">
        <v>0</v>
      </c>
      <c r="U21" s="308">
        <f t="shared" si="1"/>
        <v>620681.01956050261</v>
      </c>
      <c r="X21" s="10"/>
      <c r="Y21" s="10"/>
      <c r="Z21" s="108"/>
    </row>
    <row r="22" spans="1:26" x14ac:dyDescent="0.25">
      <c r="A22" s="23">
        <v>69</v>
      </c>
      <c r="B22" s="193" t="s">
        <v>26</v>
      </c>
      <c r="C22" s="406">
        <v>6441</v>
      </c>
      <c r="D22" s="411">
        <v>0.78915000000000002</v>
      </c>
      <c r="E22" s="417">
        <v>0</v>
      </c>
      <c r="F22" s="155">
        <v>0</v>
      </c>
      <c r="G22" s="418">
        <v>0</v>
      </c>
      <c r="H22" s="256">
        <v>2615</v>
      </c>
      <c r="I22" s="14">
        <v>2520</v>
      </c>
      <c r="J22" s="329">
        <v>1.0376984126984128</v>
      </c>
      <c r="K22" s="426">
        <v>1.0381619893534366</v>
      </c>
      <c r="L22" s="432">
        <v>0.55366676775424795</v>
      </c>
      <c r="M22" s="14">
        <v>3566.167651105111</v>
      </c>
      <c r="N22" s="426">
        <f>Lisäosat[[#This Row],[HYTE-kerroin (sis. Kulttuurihyte)]]/$N$7</f>
        <v>0.78818921951503829</v>
      </c>
      <c r="O22" s="438">
        <v>0</v>
      </c>
      <c r="P22" s="136">
        <v>352398.50734949997</v>
      </c>
      <c r="Q22" s="35">
        <v>0</v>
      </c>
      <c r="R22" s="35">
        <v>97025.487928403789</v>
      </c>
      <c r="S22" s="35">
        <v>108591.18545835318</v>
      </c>
      <c r="T22" s="35">
        <v>0</v>
      </c>
      <c r="U22" s="308">
        <f t="shared" si="1"/>
        <v>558015.18073625688</v>
      </c>
      <c r="X22" s="10"/>
      <c r="Y22" s="10"/>
      <c r="Z22" s="108"/>
    </row>
    <row r="23" spans="1:26" x14ac:dyDescent="0.25">
      <c r="A23" s="23">
        <v>71</v>
      </c>
      <c r="B23" s="193" t="s">
        <v>27</v>
      </c>
      <c r="C23" s="406">
        <v>6298</v>
      </c>
      <c r="D23" s="411">
        <v>0.6731166666666667</v>
      </c>
      <c r="E23" s="417">
        <v>0</v>
      </c>
      <c r="F23" s="155">
        <v>0</v>
      </c>
      <c r="G23" s="418">
        <v>0</v>
      </c>
      <c r="H23" s="256">
        <v>2511</v>
      </c>
      <c r="I23" s="14">
        <v>2414</v>
      </c>
      <c r="J23" s="329">
        <v>1.040182270091135</v>
      </c>
      <c r="K23" s="426">
        <v>1.0406469563732794</v>
      </c>
      <c r="L23" s="432">
        <v>0.73093579124935604</v>
      </c>
      <c r="M23" s="14">
        <v>4603.4336132884446</v>
      </c>
      <c r="N23" s="426">
        <f>Lisäosat[[#This Row],[HYTE-kerroin (sis. Kulttuurihyte)]]/$N$7</f>
        <v>1.040545946359116</v>
      </c>
      <c r="O23" s="438">
        <v>0</v>
      </c>
      <c r="P23" s="136">
        <v>293909.89019299997</v>
      </c>
      <c r="Q23" s="35">
        <v>0</v>
      </c>
      <c r="R23" s="35">
        <v>95098.460648276639</v>
      </c>
      <c r="S23" s="35">
        <v>140176.33553793016</v>
      </c>
      <c r="T23" s="35">
        <v>0</v>
      </c>
      <c r="U23" s="308">
        <f t="shared" si="1"/>
        <v>529184.68637920672</v>
      </c>
      <c r="X23" s="10"/>
      <c r="Y23" s="10"/>
      <c r="Z23" s="108"/>
    </row>
    <row r="24" spans="1:26" x14ac:dyDescent="0.25">
      <c r="A24" s="23">
        <v>72</v>
      </c>
      <c r="B24" s="193" t="s">
        <v>28</v>
      </c>
      <c r="C24" s="406">
        <v>912</v>
      </c>
      <c r="D24" s="411">
        <v>0.99881666666666669</v>
      </c>
      <c r="E24" s="417">
        <v>0</v>
      </c>
      <c r="F24" s="155">
        <v>0</v>
      </c>
      <c r="G24" s="418">
        <v>0</v>
      </c>
      <c r="H24" s="256">
        <v>220</v>
      </c>
      <c r="I24" s="14">
        <v>324</v>
      </c>
      <c r="J24" s="329">
        <v>0.67901234567901236</v>
      </c>
      <c r="K24" s="426">
        <v>0.67931568455674196</v>
      </c>
      <c r="L24" s="432">
        <v>0.58391406480074404</v>
      </c>
      <c r="M24" s="14">
        <v>532.52962709827852</v>
      </c>
      <c r="N24" s="426">
        <f>Lisäosat[[#This Row],[HYTE-kerroin (sis. Kulttuurihyte)]]/$N$7</f>
        <v>0.83124868206544222</v>
      </c>
      <c r="O24" s="438">
        <v>0</v>
      </c>
      <c r="P24" s="136">
        <v>63154.139063999995</v>
      </c>
      <c r="Q24" s="35">
        <v>0</v>
      </c>
      <c r="R24" s="35">
        <v>8989.4659716215137</v>
      </c>
      <c r="S24" s="35">
        <v>16215.733290154387</v>
      </c>
      <c r="T24" s="35">
        <v>0</v>
      </c>
      <c r="U24" s="308">
        <f t="shared" si="1"/>
        <v>88359.338325775898</v>
      </c>
      <c r="X24" s="10"/>
      <c r="Y24" s="10"/>
      <c r="Z24" s="108"/>
    </row>
    <row r="25" spans="1:26" x14ac:dyDescent="0.25">
      <c r="A25" s="23">
        <v>74</v>
      </c>
      <c r="B25" s="193" t="s">
        <v>29</v>
      </c>
      <c r="C25" s="406">
        <v>975</v>
      </c>
      <c r="D25" s="411">
        <v>1.4803000000000002</v>
      </c>
      <c r="E25" s="417">
        <v>0</v>
      </c>
      <c r="F25" s="155">
        <v>0</v>
      </c>
      <c r="G25" s="418">
        <v>0</v>
      </c>
      <c r="H25" s="256">
        <v>325</v>
      </c>
      <c r="I25" s="14">
        <v>369</v>
      </c>
      <c r="J25" s="329">
        <v>0.8807588075880759</v>
      </c>
      <c r="K25" s="426">
        <v>0.88115227375985383</v>
      </c>
      <c r="L25" s="432">
        <v>0.44186028099193297</v>
      </c>
      <c r="M25" s="14">
        <v>430.81377396713464</v>
      </c>
      <c r="N25" s="426">
        <f>Lisäosat[[#This Row],[HYTE-kerroin (sis. Kulttuurihyte)]]/$N$7</f>
        <v>0.62902368408773812</v>
      </c>
      <c r="O25" s="438">
        <v>0</v>
      </c>
      <c r="P25" s="136">
        <v>150095.20353750003</v>
      </c>
      <c r="Q25" s="35">
        <v>0</v>
      </c>
      <c r="R25" s="35">
        <v>12465.881504949093</v>
      </c>
      <c r="S25" s="35">
        <v>13118.446187570802</v>
      </c>
      <c r="T25" s="35">
        <v>0</v>
      </c>
      <c r="U25" s="308">
        <f t="shared" si="1"/>
        <v>175679.53123001993</v>
      </c>
      <c r="X25" s="10"/>
      <c r="Y25" s="10"/>
      <c r="Z25" s="108"/>
    </row>
    <row r="26" spans="1:26" x14ac:dyDescent="0.25">
      <c r="A26" s="23">
        <v>75</v>
      </c>
      <c r="B26" s="193" t="s">
        <v>30</v>
      </c>
      <c r="C26" s="406">
        <v>19113</v>
      </c>
      <c r="D26" s="411">
        <v>0</v>
      </c>
      <c r="E26" s="417">
        <v>0</v>
      </c>
      <c r="F26" s="155">
        <v>0</v>
      </c>
      <c r="G26" s="418">
        <v>0</v>
      </c>
      <c r="H26" s="256">
        <v>6143</v>
      </c>
      <c r="I26" s="14">
        <v>7442</v>
      </c>
      <c r="J26" s="329">
        <v>0.82545014780972858</v>
      </c>
      <c r="K26" s="426">
        <v>0.82581890564314908</v>
      </c>
      <c r="L26" s="432">
        <v>0.62349948905546104</v>
      </c>
      <c r="M26" s="14">
        <v>11916.945734317027</v>
      </c>
      <c r="N26" s="426">
        <f>Lisäosat[[#This Row],[HYTE-kerroin (sis. Kulttuurihyte)]]/$N$7</f>
        <v>0.88760172050777464</v>
      </c>
      <c r="O26" s="438">
        <v>0</v>
      </c>
      <c r="P26" s="136">
        <v>0</v>
      </c>
      <c r="Q26" s="35">
        <v>0</v>
      </c>
      <c r="R26" s="35">
        <v>229024.05154901944</v>
      </c>
      <c r="S26" s="35">
        <v>362875.6107221524</v>
      </c>
      <c r="T26" s="35">
        <v>0</v>
      </c>
      <c r="U26" s="308">
        <f t="shared" si="1"/>
        <v>591899.66227117181</v>
      </c>
      <c r="X26" s="10"/>
      <c r="Y26" s="10"/>
      <c r="Z26" s="108"/>
    </row>
    <row r="27" spans="1:26" x14ac:dyDescent="0.25">
      <c r="A27" s="23">
        <v>77</v>
      </c>
      <c r="B27" s="193" t="s">
        <v>31</v>
      </c>
      <c r="C27" s="406">
        <v>4436</v>
      </c>
      <c r="D27" s="411">
        <v>0.66818333333333335</v>
      </c>
      <c r="E27" s="417">
        <v>0</v>
      </c>
      <c r="F27" s="155">
        <v>0</v>
      </c>
      <c r="G27" s="418">
        <v>0</v>
      </c>
      <c r="H27" s="256">
        <v>1280</v>
      </c>
      <c r="I27" s="14">
        <v>1613</v>
      </c>
      <c r="J27" s="329">
        <v>0.79355238685678864</v>
      </c>
      <c r="K27" s="426">
        <v>0.7939068948299951</v>
      </c>
      <c r="L27" s="432">
        <v>0.62097396114621894</v>
      </c>
      <c r="M27" s="14">
        <v>2754.6404916446272</v>
      </c>
      <c r="N27" s="426">
        <f>Lisäosat[[#This Row],[HYTE-kerroin (sis. Kulttuurihyte)]]/$N$7</f>
        <v>0.8840064281991481</v>
      </c>
      <c r="O27" s="438">
        <v>0</v>
      </c>
      <c r="P27" s="136">
        <v>205498.36761799999</v>
      </c>
      <c r="Q27" s="35">
        <v>0</v>
      </c>
      <c r="R27" s="35">
        <v>51100.896999109602</v>
      </c>
      <c r="S27" s="35">
        <v>83879.869306361492</v>
      </c>
      <c r="T27" s="35">
        <v>0</v>
      </c>
      <c r="U27" s="308">
        <f t="shared" si="1"/>
        <v>340479.13392347109</v>
      </c>
      <c r="X27" s="10"/>
      <c r="Y27" s="10"/>
      <c r="Z27" s="108"/>
    </row>
    <row r="28" spans="1:26" x14ac:dyDescent="0.25">
      <c r="A28" s="23">
        <v>78</v>
      </c>
      <c r="B28" s="193" t="s">
        <v>32</v>
      </c>
      <c r="C28" s="406">
        <v>7620</v>
      </c>
      <c r="D28" s="411">
        <v>0.99443333333333328</v>
      </c>
      <c r="E28" s="417">
        <v>0</v>
      </c>
      <c r="F28" s="155">
        <v>0</v>
      </c>
      <c r="G28" s="418">
        <v>0</v>
      </c>
      <c r="H28" s="256">
        <v>3499</v>
      </c>
      <c r="I28" s="14">
        <v>3064</v>
      </c>
      <c r="J28" s="329">
        <v>1.1419712793733681</v>
      </c>
      <c r="K28" s="426">
        <v>1.142481438413169</v>
      </c>
      <c r="L28" s="432">
        <v>0.62316266376698304</v>
      </c>
      <c r="M28" s="14">
        <v>4748.4994979044104</v>
      </c>
      <c r="N28" s="426">
        <f>Lisäosat[[#This Row],[HYTE-kerroin (sis. Kulttuurihyte)]]/$N$7</f>
        <v>0.88712222259187978</v>
      </c>
      <c r="O28" s="438">
        <v>0</v>
      </c>
      <c r="P28" s="136">
        <v>525353.76006</v>
      </c>
      <c r="Q28" s="35">
        <v>0</v>
      </c>
      <c r="R28" s="35">
        <v>126319.83121587813</v>
      </c>
      <c r="S28" s="35">
        <v>144593.64788025117</v>
      </c>
      <c r="T28" s="35">
        <v>0</v>
      </c>
      <c r="U28" s="308">
        <f t="shared" si="1"/>
        <v>796267.2391561293</v>
      </c>
      <c r="X28" s="10"/>
      <c r="Y28" s="10"/>
      <c r="Z28" s="108"/>
    </row>
    <row r="29" spans="1:26" x14ac:dyDescent="0.25">
      <c r="A29" s="23">
        <v>79</v>
      </c>
      <c r="B29" s="193" t="s">
        <v>33</v>
      </c>
      <c r="C29" s="406">
        <v>6565</v>
      </c>
      <c r="D29" s="411">
        <v>0</v>
      </c>
      <c r="E29" s="417">
        <v>0</v>
      </c>
      <c r="F29" s="155">
        <v>0</v>
      </c>
      <c r="G29" s="418">
        <v>0</v>
      </c>
      <c r="H29" s="256">
        <v>3530</v>
      </c>
      <c r="I29" s="14">
        <v>2476</v>
      </c>
      <c r="J29" s="329">
        <v>1.425686591276252</v>
      </c>
      <c r="K29" s="426">
        <v>1.4263234960002147</v>
      </c>
      <c r="L29" s="432">
        <v>0.59754001503143295</v>
      </c>
      <c r="M29" s="14">
        <v>3922.8501986813571</v>
      </c>
      <c r="N29" s="426">
        <f>Lisäosat[[#This Row],[HYTE-kerroin (sis. Kulttuurihyte)]]/$N$7</f>
        <v>0.85064631924175271</v>
      </c>
      <c r="O29" s="438">
        <v>0</v>
      </c>
      <c r="P29" s="136">
        <v>0</v>
      </c>
      <c r="Q29" s="35">
        <v>0</v>
      </c>
      <c r="R29" s="35">
        <v>135868.93753051283</v>
      </c>
      <c r="S29" s="35">
        <v>119452.30710573487</v>
      </c>
      <c r="T29" s="35">
        <v>0</v>
      </c>
      <c r="U29" s="308">
        <f t="shared" si="1"/>
        <v>255321.24463624769</v>
      </c>
      <c r="X29" s="10"/>
      <c r="Y29" s="10"/>
      <c r="Z29" s="108"/>
    </row>
    <row r="30" spans="1:26" x14ac:dyDescent="0.25">
      <c r="A30" s="23">
        <v>81</v>
      </c>
      <c r="B30" s="193" t="s">
        <v>34</v>
      </c>
      <c r="C30" s="406">
        <v>2401</v>
      </c>
      <c r="D30" s="411">
        <v>1.0004999999999999</v>
      </c>
      <c r="E30" s="417">
        <v>0</v>
      </c>
      <c r="F30" s="155">
        <v>0</v>
      </c>
      <c r="G30" s="418">
        <v>0</v>
      </c>
      <c r="H30" s="256">
        <v>823</v>
      </c>
      <c r="I30" s="14">
        <v>828</v>
      </c>
      <c r="J30" s="329">
        <v>0.9939613526570048</v>
      </c>
      <c r="K30" s="426">
        <v>0.99440539041734932</v>
      </c>
      <c r="L30" s="432">
        <v>0.61590330951014804</v>
      </c>
      <c r="M30" s="14">
        <v>1478.7838461338654</v>
      </c>
      <c r="N30" s="426">
        <f>Lisäosat[[#This Row],[HYTE-kerroin (sis. Kulttuurihyte)]]/$N$7</f>
        <v>0.87678794735790444</v>
      </c>
      <c r="O30" s="438">
        <v>0</v>
      </c>
      <c r="P30" s="136">
        <v>249816.8409975</v>
      </c>
      <c r="Q30" s="35">
        <v>0</v>
      </c>
      <c r="R30" s="35">
        <v>34643.602138108727</v>
      </c>
      <c r="S30" s="35">
        <v>45029.540559759371</v>
      </c>
      <c r="T30" s="35">
        <v>0</v>
      </c>
      <c r="U30" s="308">
        <f t="shared" si="1"/>
        <v>329489.98369536811</v>
      </c>
      <c r="X30" s="10"/>
      <c r="Y30" s="10"/>
      <c r="Z30" s="108"/>
    </row>
    <row r="31" spans="1:26" x14ac:dyDescent="0.25">
      <c r="A31" s="23">
        <v>82</v>
      </c>
      <c r="B31" s="193" t="s">
        <v>35</v>
      </c>
      <c r="C31" s="406">
        <v>9346</v>
      </c>
      <c r="D31" s="411">
        <v>0</v>
      </c>
      <c r="E31" s="417">
        <v>0</v>
      </c>
      <c r="F31" s="155">
        <v>0</v>
      </c>
      <c r="G31" s="418">
        <v>0</v>
      </c>
      <c r="H31" s="256">
        <v>2777</v>
      </c>
      <c r="I31" s="14">
        <v>4151</v>
      </c>
      <c r="J31" s="329">
        <v>0.66899542278968926</v>
      </c>
      <c r="K31" s="426">
        <v>0.66929428675298341</v>
      </c>
      <c r="L31" s="432">
        <v>0.69587300174368105</v>
      </c>
      <c r="M31" s="14">
        <v>6503.6290742964429</v>
      </c>
      <c r="N31" s="426">
        <f>Lisäosat[[#This Row],[HYTE-kerroin (sis. Kulttuurihyte)]]/$N$7</f>
        <v>0.99063124259859581</v>
      </c>
      <c r="O31" s="438">
        <v>0</v>
      </c>
      <c r="P31" s="136">
        <v>0</v>
      </c>
      <c r="Q31" s="35">
        <v>0</v>
      </c>
      <c r="R31" s="35">
        <v>90763.306101943992</v>
      </c>
      <c r="S31" s="35">
        <v>198038.02290125334</v>
      </c>
      <c r="T31" s="35">
        <v>0</v>
      </c>
      <c r="U31" s="308">
        <f t="shared" si="1"/>
        <v>288801.32900319732</v>
      </c>
      <c r="X31" s="10"/>
      <c r="Y31" s="10"/>
      <c r="Z31" s="108"/>
    </row>
    <row r="32" spans="1:26" x14ac:dyDescent="0.25">
      <c r="A32" s="23">
        <v>86</v>
      </c>
      <c r="B32" s="193" t="s">
        <v>36</v>
      </c>
      <c r="C32" s="406">
        <v>7862</v>
      </c>
      <c r="D32" s="411">
        <v>0</v>
      </c>
      <c r="E32" s="417">
        <v>0</v>
      </c>
      <c r="F32" s="155">
        <v>0</v>
      </c>
      <c r="G32" s="418">
        <v>0</v>
      </c>
      <c r="H32" s="256">
        <v>1744</v>
      </c>
      <c r="I32" s="14">
        <v>3537</v>
      </c>
      <c r="J32" s="329">
        <v>0.4930732258976534</v>
      </c>
      <c r="K32" s="426">
        <v>0.49329349918124554</v>
      </c>
      <c r="L32" s="432">
        <v>0.67952016975588303</v>
      </c>
      <c r="M32" s="14">
        <v>5342.3875746207523</v>
      </c>
      <c r="N32" s="426">
        <f>Lisäosat[[#This Row],[HYTE-kerroin (sis. Kulttuurihyte)]]/$N$7</f>
        <v>0.96735166970025621</v>
      </c>
      <c r="O32" s="438">
        <v>0</v>
      </c>
      <c r="P32" s="136">
        <v>0</v>
      </c>
      <c r="Q32" s="35">
        <v>0</v>
      </c>
      <c r="R32" s="35">
        <v>56273.748348068439</v>
      </c>
      <c r="S32" s="35">
        <v>162677.76971345322</v>
      </c>
      <c r="T32" s="35">
        <v>0</v>
      </c>
      <c r="U32" s="308">
        <f t="shared" si="1"/>
        <v>218951.51806152167</v>
      </c>
      <c r="X32" s="10"/>
      <c r="Y32" s="10"/>
      <c r="Z32" s="108"/>
    </row>
    <row r="33" spans="1:26" x14ac:dyDescent="0.25">
      <c r="A33" s="23">
        <v>90</v>
      </c>
      <c r="B33" s="193" t="s">
        <v>37</v>
      </c>
      <c r="C33" s="406">
        <v>2888</v>
      </c>
      <c r="D33" s="411">
        <v>1.6935833333333332</v>
      </c>
      <c r="E33" s="417">
        <v>0</v>
      </c>
      <c r="F33" s="155">
        <v>0</v>
      </c>
      <c r="G33" s="418">
        <v>0</v>
      </c>
      <c r="H33" s="256">
        <v>955</v>
      </c>
      <c r="I33" s="14">
        <v>967</v>
      </c>
      <c r="J33" s="329">
        <v>0.98759048603929678</v>
      </c>
      <c r="K33" s="426">
        <v>0.98803167770775169</v>
      </c>
      <c r="L33" s="432">
        <v>0.60980974552808398</v>
      </c>
      <c r="M33" s="14">
        <v>1761.1305450851066</v>
      </c>
      <c r="N33" s="426">
        <f>Lisäosat[[#This Row],[HYTE-kerroin (sis. Kulttuurihyte)]]/$N$7</f>
        <v>0.86811326843764125</v>
      </c>
      <c r="O33" s="438">
        <v>0</v>
      </c>
      <c r="P33" s="136">
        <v>1017293.3719799998</v>
      </c>
      <c r="Q33" s="35">
        <v>0</v>
      </c>
      <c r="R33" s="35">
        <v>41403.348890542009</v>
      </c>
      <c r="S33" s="35">
        <v>53627.106840712753</v>
      </c>
      <c r="T33" s="35">
        <v>0</v>
      </c>
      <c r="U33" s="308">
        <f t="shared" si="1"/>
        <v>1112323.8277112546</v>
      </c>
      <c r="X33" s="10"/>
      <c r="Y33" s="10"/>
      <c r="Z33" s="108"/>
    </row>
    <row r="34" spans="1:26" x14ac:dyDescent="0.25">
      <c r="A34" s="23">
        <v>91</v>
      </c>
      <c r="B34" s="193" t="s">
        <v>38</v>
      </c>
      <c r="C34" s="406">
        <v>694392</v>
      </c>
      <c r="D34" s="411">
        <v>0</v>
      </c>
      <c r="E34" s="417">
        <v>0</v>
      </c>
      <c r="F34" s="155">
        <v>75</v>
      </c>
      <c r="G34" s="418">
        <v>1.0800815677599972E-4</v>
      </c>
      <c r="H34" s="256">
        <v>430886</v>
      </c>
      <c r="I34" s="14">
        <v>324589</v>
      </c>
      <c r="J34" s="329">
        <v>1.3274818308691916</v>
      </c>
      <c r="K34" s="426">
        <v>1.3280748640464892</v>
      </c>
      <c r="L34" s="432">
        <v>0.76055329905091396</v>
      </c>
      <c r="M34" s="14">
        <v>528122.12643456226</v>
      </c>
      <c r="N34" s="426">
        <f>Lisäosat[[#This Row],[HYTE-kerroin (sis. Kulttuurihyte)]]/$N$7</f>
        <v>1.0827088532151261</v>
      </c>
      <c r="O34" s="438">
        <v>1.5015960116893101</v>
      </c>
      <c r="P34" s="136">
        <v>0</v>
      </c>
      <c r="Q34" s="35">
        <v>0</v>
      </c>
      <c r="R34" s="35">
        <v>13381188.180037012</v>
      </c>
      <c r="S34" s="35">
        <v>16081523.188777599</v>
      </c>
      <c r="T34" s="35">
        <v>11824175.562873244</v>
      </c>
      <c r="U34" s="308">
        <f t="shared" si="1"/>
        <v>41286886.931687854</v>
      </c>
      <c r="X34" s="10"/>
      <c r="Y34" s="10"/>
      <c r="Z34" s="108"/>
    </row>
    <row r="35" spans="1:26" x14ac:dyDescent="0.25">
      <c r="A35" s="23">
        <v>92</v>
      </c>
      <c r="B35" s="193" t="s">
        <v>39</v>
      </c>
      <c r="C35" s="406">
        <v>252956</v>
      </c>
      <c r="D35" s="411">
        <v>0</v>
      </c>
      <c r="E35" s="417">
        <v>0</v>
      </c>
      <c r="F35" s="155">
        <v>22</v>
      </c>
      <c r="G35" s="418">
        <v>8.6971647242998785E-5</v>
      </c>
      <c r="H35" s="256">
        <v>127410</v>
      </c>
      <c r="I35" s="14">
        <v>117611</v>
      </c>
      <c r="J35" s="329">
        <v>1.08331703667174</v>
      </c>
      <c r="K35" s="426">
        <v>1.0838009927827306</v>
      </c>
      <c r="L35" s="432">
        <v>0.70408592383521695</v>
      </c>
      <c r="M35" s="14">
        <v>178102.75894966113</v>
      </c>
      <c r="N35" s="426">
        <f>Lisäosat[[#This Row],[HYTE-kerroin (sis. Kulttuurihyte)]]/$N$7</f>
        <v>1.0023229984168514</v>
      </c>
      <c r="O35" s="438">
        <v>1.3739685949654135</v>
      </c>
      <c r="P35" s="136">
        <v>0</v>
      </c>
      <c r="Q35" s="35">
        <v>0</v>
      </c>
      <c r="R35" s="35">
        <v>3977974.016629355</v>
      </c>
      <c r="S35" s="35">
        <v>5423297.954529332</v>
      </c>
      <c r="T35" s="35">
        <v>3941257.8229575264</v>
      </c>
      <c r="U35" s="308">
        <f t="shared" si="1"/>
        <v>13342529.794116214</v>
      </c>
      <c r="X35" s="10"/>
      <c r="Y35" s="10"/>
      <c r="Z35" s="108"/>
    </row>
    <row r="36" spans="1:26" x14ac:dyDescent="0.25">
      <c r="A36" s="23">
        <v>97</v>
      </c>
      <c r="B36" s="193" t="s">
        <v>40</v>
      </c>
      <c r="C36" s="406">
        <v>2023</v>
      </c>
      <c r="D36" s="411">
        <v>0.77800000000000002</v>
      </c>
      <c r="E36" s="417">
        <v>0</v>
      </c>
      <c r="F36" s="155">
        <v>0</v>
      </c>
      <c r="G36" s="418">
        <v>0</v>
      </c>
      <c r="H36" s="256">
        <v>497</v>
      </c>
      <c r="I36" s="14">
        <v>720</v>
      </c>
      <c r="J36" s="329">
        <v>0.69027777777777777</v>
      </c>
      <c r="K36" s="426">
        <v>0.69058614932325157</v>
      </c>
      <c r="L36" s="432">
        <v>0.72005890170988396</v>
      </c>
      <c r="M36" s="14">
        <v>1456.6791581590953</v>
      </c>
      <c r="N36" s="426">
        <f>Lisäosat[[#This Row],[HYTE-kerroin (sis. Kulttuurihyte)]]/$N$7</f>
        <v>1.0250618184031592</v>
      </c>
      <c r="O36" s="438">
        <v>0</v>
      </c>
      <c r="P36" s="136">
        <v>109118.07102</v>
      </c>
      <c r="Q36" s="35">
        <v>0</v>
      </c>
      <c r="R36" s="35">
        <v>20271.27936897441</v>
      </c>
      <c r="S36" s="35">
        <v>44356.444254086957</v>
      </c>
      <c r="T36" s="35">
        <v>0</v>
      </c>
      <c r="U36" s="308">
        <f t="shared" si="1"/>
        <v>173745.79464306138</v>
      </c>
      <c r="X36" s="10"/>
      <c r="Y36" s="10"/>
      <c r="Z36" s="108"/>
    </row>
    <row r="37" spans="1:26" s="104" customFormat="1" x14ac:dyDescent="0.25">
      <c r="A37" s="124">
        <v>98</v>
      </c>
      <c r="B37" s="124" t="s">
        <v>41</v>
      </c>
      <c r="C37" s="407">
        <v>22775</v>
      </c>
      <c r="D37" s="411">
        <v>0</v>
      </c>
      <c r="E37" s="419">
        <v>0</v>
      </c>
      <c r="F37" s="155">
        <v>0</v>
      </c>
      <c r="G37" s="418">
        <v>0</v>
      </c>
      <c r="H37" s="269">
        <v>5808</v>
      </c>
      <c r="I37" s="15">
        <v>9470</v>
      </c>
      <c r="J37" s="330">
        <v>0.61330517423442454</v>
      </c>
      <c r="K37" s="426">
        <v>0.61357915939013186</v>
      </c>
      <c r="L37" s="433">
        <v>0.69662113977784801</v>
      </c>
      <c r="M37" s="14">
        <v>15865.546458440489</v>
      </c>
      <c r="N37" s="426">
        <f>Lisäosat[[#This Row],[HYTE-kerroin (sis. Kulttuurihyte)]]/$N$7</f>
        <v>0.99169627732269783</v>
      </c>
      <c r="O37" s="445">
        <v>0</v>
      </c>
      <c r="P37" s="197">
        <v>0</v>
      </c>
      <c r="Q37" s="159">
        <v>0</v>
      </c>
      <c r="R37" s="159">
        <v>202766.59030264977</v>
      </c>
      <c r="S37" s="159">
        <v>483112.03129576286</v>
      </c>
      <c r="T37" s="159">
        <v>0</v>
      </c>
      <c r="U37" s="308">
        <f t="shared" si="1"/>
        <v>685878.62159841263</v>
      </c>
      <c r="V37" s="59"/>
      <c r="W37" s="59"/>
      <c r="X37" s="109"/>
      <c r="Y37" s="110"/>
      <c r="Z37" s="111"/>
    </row>
    <row r="38" spans="1:26" s="45" customFormat="1" x14ac:dyDescent="0.25">
      <c r="A38" s="127">
        <v>102</v>
      </c>
      <c r="B38" s="124" t="s">
        <v>42</v>
      </c>
      <c r="C38" s="407">
        <v>9546</v>
      </c>
      <c r="D38" s="411">
        <v>0</v>
      </c>
      <c r="E38" s="419">
        <v>0</v>
      </c>
      <c r="F38" s="155">
        <v>0</v>
      </c>
      <c r="G38" s="418">
        <v>0</v>
      </c>
      <c r="H38" s="269">
        <v>3962</v>
      </c>
      <c r="I38" s="15">
        <v>3906</v>
      </c>
      <c r="J38" s="330">
        <v>1.0143369175627239</v>
      </c>
      <c r="K38" s="426">
        <v>1.0147900578099833</v>
      </c>
      <c r="L38" s="433">
        <v>0.62214822549718696</v>
      </c>
      <c r="M38" s="14">
        <v>5939.0269605961466</v>
      </c>
      <c r="N38" s="426">
        <f>Lisäosat[[#This Row],[HYTE-kerroin (sis. Kulttuurihyte)]]/$N$7</f>
        <v>0.88567808804257331</v>
      </c>
      <c r="O38" s="438">
        <v>0</v>
      </c>
      <c r="P38" s="197">
        <v>0</v>
      </c>
      <c r="Q38" s="159">
        <v>0</v>
      </c>
      <c r="R38" s="159">
        <v>140561.06729080298</v>
      </c>
      <c r="S38" s="159">
        <v>180845.66997863972</v>
      </c>
      <c r="T38" s="159">
        <v>0</v>
      </c>
      <c r="U38" s="308">
        <f t="shared" si="1"/>
        <v>321406.7372694427</v>
      </c>
      <c r="V38" s="44"/>
      <c r="W38" s="44"/>
      <c r="X38" s="110"/>
      <c r="Y38" s="110"/>
      <c r="Z38" s="111"/>
    </row>
    <row r="39" spans="1:26" s="45" customFormat="1" x14ac:dyDescent="0.25">
      <c r="A39" s="127">
        <v>103</v>
      </c>
      <c r="B39" s="124" t="s">
        <v>43</v>
      </c>
      <c r="C39" s="407">
        <v>2074</v>
      </c>
      <c r="D39" s="411">
        <v>0</v>
      </c>
      <c r="E39" s="419">
        <v>0</v>
      </c>
      <c r="F39" s="155">
        <v>0</v>
      </c>
      <c r="G39" s="418">
        <v>0</v>
      </c>
      <c r="H39" s="269">
        <v>497</v>
      </c>
      <c r="I39" s="15">
        <v>821</v>
      </c>
      <c r="J39" s="330">
        <v>0.60535931790499387</v>
      </c>
      <c r="K39" s="426">
        <v>0.60562975336509273</v>
      </c>
      <c r="L39" s="433">
        <v>0.53742546714252304</v>
      </c>
      <c r="M39" s="14">
        <v>1114.6204188535928</v>
      </c>
      <c r="N39" s="426">
        <f>Lisäosat[[#This Row],[HYTE-kerroin (sis. Kulttuurihyte)]]/$N$7</f>
        <v>0.76506842050991075</v>
      </c>
      <c r="O39" s="438">
        <v>0</v>
      </c>
      <c r="P39" s="197">
        <v>0</v>
      </c>
      <c r="Q39" s="159">
        <v>0</v>
      </c>
      <c r="R39" s="159">
        <v>18225.664334033223</v>
      </c>
      <c r="S39" s="159">
        <v>33940.6232295023</v>
      </c>
      <c r="T39" s="159">
        <v>0</v>
      </c>
      <c r="U39" s="308">
        <f t="shared" si="1"/>
        <v>52166.287563535523</v>
      </c>
      <c r="V39" s="44"/>
      <c r="W39" s="44"/>
      <c r="X39" s="110"/>
      <c r="Y39" s="110"/>
      <c r="Z39" s="111"/>
    </row>
    <row r="40" spans="1:26" s="45" customFormat="1" x14ac:dyDescent="0.25">
      <c r="A40" s="127">
        <v>105</v>
      </c>
      <c r="B40" s="124" t="s">
        <v>44</v>
      </c>
      <c r="C40" s="407">
        <v>1984</v>
      </c>
      <c r="D40" s="411">
        <v>1.7368999999999999</v>
      </c>
      <c r="E40" s="419">
        <v>0</v>
      </c>
      <c r="F40" s="155">
        <v>0</v>
      </c>
      <c r="G40" s="418">
        <v>0</v>
      </c>
      <c r="H40" s="269">
        <v>509</v>
      </c>
      <c r="I40" s="15">
        <v>602</v>
      </c>
      <c r="J40" s="330">
        <v>0.845514950166113</v>
      </c>
      <c r="K40" s="426">
        <v>0.8458926716578048</v>
      </c>
      <c r="L40" s="433">
        <v>0.60261154077488199</v>
      </c>
      <c r="M40" s="14">
        <v>1195.581296897366</v>
      </c>
      <c r="N40" s="426">
        <f>Lisäosat[[#This Row],[HYTE-kerroin (sis. Kulttuurihyte)]]/$N$7</f>
        <v>0.85786604444522352</v>
      </c>
      <c r="O40" s="438">
        <v>0</v>
      </c>
      <c r="P40" s="197">
        <v>716735.53670399997</v>
      </c>
      <c r="Q40" s="159">
        <v>0</v>
      </c>
      <c r="R40" s="159">
        <v>24351.422888857418</v>
      </c>
      <c r="S40" s="159">
        <v>36405.913306315728</v>
      </c>
      <c r="T40" s="159">
        <v>0</v>
      </c>
      <c r="U40" s="308">
        <f t="shared" si="1"/>
        <v>777492.87289917318</v>
      </c>
      <c r="V40" s="44"/>
      <c r="W40" s="44"/>
      <c r="X40" s="110"/>
      <c r="Y40" s="110"/>
      <c r="Z40" s="111"/>
    </row>
    <row r="41" spans="1:26" s="45" customFormat="1" x14ac:dyDescent="0.25">
      <c r="A41" s="127">
        <v>106</v>
      </c>
      <c r="B41" s="124" t="s">
        <v>45</v>
      </c>
      <c r="C41" s="407">
        <v>47015</v>
      </c>
      <c r="D41" s="411">
        <v>0</v>
      </c>
      <c r="E41" s="419">
        <v>0</v>
      </c>
      <c r="F41" s="155">
        <v>0</v>
      </c>
      <c r="G41" s="418">
        <v>0</v>
      </c>
      <c r="H41" s="269">
        <v>19649</v>
      </c>
      <c r="I41" s="15">
        <v>20810</v>
      </c>
      <c r="J41" s="330">
        <v>0.94420951465641523</v>
      </c>
      <c r="K41" s="426">
        <v>0.94463132650761372</v>
      </c>
      <c r="L41" s="433">
        <v>0.68760211422810202</v>
      </c>
      <c r="M41" s="14">
        <v>32327.613400434217</v>
      </c>
      <c r="N41" s="426">
        <f>Lisäosat[[#This Row],[HYTE-kerroin (sis. Kulttuurihyte)]]/$N$7</f>
        <v>0.97885696833242852</v>
      </c>
      <c r="O41" s="438">
        <v>0.15513198160351052</v>
      </c>
      <c r="P41" s="197">
        <v>0</v>
      </c>
      <c r="Q41" s="159">
        <v>0</v>
      </c>
      <c r="R41" s="159">
        <v>644415.82474661176</v>
      </c>
      <c r="S41" s="159">
        <v>984388.34223192988</v>
      </c>
      <c r="T41" s="159">
        <v>82708.631505109792</v>
      </c>
      <c r="U41" s="308">
        <f t="shared" si="1"/>
        <v>1711512.7984836516</v>
      </c>
      <c r="V41" s="44"/>
      <c r="W41" s="44"/>
      <c r="X41" s="110"/>
      <c r="Y41" s="110"/>
      <c r="Z41" s="111"/>
    </row>
    <row r="42" spans="1:26" s="45" customFormat="1" x14ac:dyDescent="0.25">
      <c r="A42" s="127">
        <v>108</v>
      </c>
      <c r="B42" s="124" t="s">
        <v>46</v>
      </c>
      <c r="C42" s="407">
        <v>10249</v>
      </c>
      <c r="D42" s="411">
        <v>0</v>
      </c>
      <c r="E42" s="419">
        <v>0</v>
      </c>
      <c r="F42" s="155">
        <v>0</v>
      </c>
      <c r="G42" s="418">
        <v>0</v>
      </c>
      <c r="H42" s="269">
        <v>2791</v>
      </c>
      <c r="I42" s="15">
        <v>4253</v>
      </c>
      <c r="J42" s="330">
        <v>0.65624265224547373</v>
      </c>
      <c r="K42" s="426">
        <v>0.65653581909423164</v>
      </c>
      <c r="L42" s="433">
        <v>0.67938162584592798</v>
      </c>
      <c r="M42" s="14">
        <v>6962.9822832949158</v>
      </c>
      <c r="N42" s="426">
        <f>Lisäosat[[#This Row],[HYTE-kerroin (sis. Kulttuurihyte)]]/$N$7</f>
        <v>0.96715444129028871</v>
      </c>
      <c r="O42" s="438">
        <v>0</v>
      </c>
      <c r="P42" s="197">
        <v>0</v>
      </c>
      <c r="Q42" s="159">
        <v>0</v>
      </c>
      <c r="R42" s="159">
        <v>97635.404699602266</v>
      </c>
      <c r="S42" s="159">
        <v>212025.50593329337</v>
      </c>
      <c r="T42" s="159">
        <v>0</v>
      </c>
      <c r="U42" s="308">
        <f t="shared" si="1"/>
        <v>309660.91063289565</v>
      </c>
      <c r="V42" s="44"/>
      <c r="W42" s="44"/>
      <c r="X42" s="110"/>
      <c r="Y42" s="110"/>
      <c r="Z42" s="111"/>
    </row>
    <row r="43" spans="1:26" s="45" customFormat="1" x14ac:dyDescent="0.25">
      <c r="A43" s="127">
        <v>109</v>
      </c>
      <c r="B43" s="124" t="s">
        <v>47</v>
      </c>
      <c r="C43" s="407">
        <v>68614</v>
      </c>
      <c r="D43" s="411">
        <v>0</v>
      </c>
      <c r="E43" s="419">
        <v>0</v>
      </c>
      <c r="F43" s="155">
        <v>0</v>
      </c>
      <c r="G43" s="418">
        <v>0</v>
      </c>
      <c r="H43" s="269">
        <v>28758</v>
      </c>
      <c r="I43" s="15">
        <v>28097</v>
      </c>
      <c r="J43" s="330">
        <v>1.0235256433071147</v>
      </c>
      <c r="K43" s="426">
        <v>1.0239828884837954</v>
      </c>
      <c r="L43" s="433">
        <v>0.71141216465727197</v>
      </c>
      <c r="M43" s="14">
        <v>48812.834265794059</v>
      </c>
      <c r="N43" s="426">
        <f>Lisäosat[[#This Row],[HYTE-kerroin (sis. Kulttuurihyte)]]/$N$7</f>
        <v>1.0127524920614435</v>
      </c>
      <c r="O43" s="438">
        <v>0.27899413348252039</v>
      </c>
      <c r="P43" s="197">
        <v>0</v>
      </c>
      <c r="Q43" s="159">
        <v>0</v>
      </c>
      <c r="R43" s="159">
        <v>1019466.2433202977</v>
      </c>
      <c r="S43" s="159">
        <v>1486369.6990975998</v>
      </c>
      <c r="T43" s="159">
        <v>217080.52540388788</v>
      </c>
      <c r="U43" s="308">
        <f t="shared" si="1"/>
        <v>2722916.4678217852</v>
      </c>
      <c r="V43" s="44"/>
      <c r="W43" s="44"/>
      <c r="X43" s="110"/>
      <c r="Y43" s="110"/>
      <c r="Z43" s="111"/>
    </row>
    <row r="44" spans="1:26" s="45" customFormat="1" x14ac:dyDescent="0.25">
      <c r="A44" s="127">
        <v>111</v>
      </c>
      <c r="B44" s="124" t="s">
        <v>48</v>
      </c>
      <c r="C44" s="407">
        <v>17694</v>
      </c>
      <c r="D44" s="411">
        <v>0</v>
      </c>
      <c r="E44" s="419">
        <v>0</v>
      </c>
      <c r="F44" s="155">
        <v>0</v>
      </c>
      <c r="G44" s="418">
        <v>0</v>
      </c>
      <c r="H44" s="269">
        <v>6076</v>
      </c>
      <c r="I44" s="15">
        <v>6266</v>
      </c>
      <c r="J44" s="330">
        <v>0.96967762527928503</v>
      </c>
      <c r="K44" s="426">
        <v>0.9701108146380405</v>
      </c>
      <c r="L44" s="433">
        <v>0.70904732225937095</v>
      </c>
      <c r="M44" s="14">
        <v>12545.88332005731</v>
      </c>
      <c r="N44" s="426">
        <f>Lisäosat[[#This Row],[HYTE-kerroin (sis. Kulttuurihyte)]]/$N$7</f>
        <v>1.0093859485149741</v>
      </c>
      <c r="O44" s="438">
        <v>0</v>
      </c>
      <c r="P44" s="197">
        <v>0</v>
      </c>
      <c r="Q44" s="159">
        <v>0</v>
      </c>
      <c r="R44" s="159">
        <v>249066.19234352163</v>
      </c>
      <c r="S44" s="159">
        <v>382027.00367298233</v>
      </c>
      <c r="T44" s="159">
        <v>0</v>
      </c>
      <c r="U44" s="308">
        <f t="shared" si="1"/>
        <v>631093.19601650396</v>
      </c>
      <c r="V44" s="44"/>
      <c r="W44" s="44"/>
      <c r="X44" s="110"/>
      <c r="Y44" s="110"/>
      <c r="Z44" s="111"/>
    </row>
    <row r="45" spans="1:26" s="45" customFormat="1" x14ac:dyDescent="0.25">
      <c r="A45" s="127">
        <v>139</v>
      </c>
      <c r="B45" s="124" t="s">
        <v>49</v>
      </c>
      <c r="C45" s="407">
        <v>9755</v>
      </c>
      <c r="D45" s="411">
        <v>0</v>
      </c>
      <c r="E45" s="419">
        <v>0</v>
      </c>
      <c r="F45" s="155">
        <v>0</v>
      </c>
      <c r="G45" s="418">
        <v>0</v>
      </c>
      <c r="H45" s="269">
        <v>2391</v>
      </c>
      <c r="I45" s="15">
        <v>3618</v>
      </c>
      <c r="J45" s="330">
        <v>0.66086235489220568</v>
      </c>
      <c r="K45" s="426">
        <v>0.66115758552584947</v>
      </c>
      <c r="L45" s="433">
        <v>0.619366728229514</v>
      </c>
      <c r="M45" s="14">
        <v>6041.922433878909</v>
      </c>
      <c r="N45" s="426">
        <f>Lisäosat[[#This Row],[HYTE-kerroin (sis. Kulttuurihyte)]]/$N$7</f>
        <v>0.88171840274417113</v>
      </c>
      <c r="O45" s="438">
        <v>0</v>
      </c>
      <c r="P45" s="197">
        <v>0</v>
      </c>
      <c r="Q45" s="159">
        <v>0</v>
      </c>
      <c r="R45" s="159">
        <v>93583.583501135639</v>
      </c>
      <c r="S45" s="159">
        <v>183978.87697147726</v>
      </c>
      <c r="T45" s="159">
        <v>0</v>
      </c>
      <c r="U45" s="308">
        <f t="shared" si="1"/>
        <v>277562.46047261287</v>
      </c>
      <c r="V45" s="44"/>
      <c r="W45" s="44"/>
      <c r="X45" s="110"/>
      <c r="Y45" s="110"/>
      <c r="Z45" s="111"/>
    </row>
    <row r="46" spans="1:26" s="45" customFormat="1" x14ac:dyDescent="0.25">
      <c r="A46" s="127">
        <v>140</v>
      </c>
      <c r="B46" s="124" t="s">
        <v>50</v>
      </c>
      <c r="C46" s="407">
        <v>20205</v>
      </c>
      <c r="D46" s="411">
        <v>0.25613333333333332</v>
      </c>
      <c r="E46" s="419">
        <v>0</v>
      </c>
      <c r="F46" s="155">
        <v>0</v>
      </c>
      <c r="G46" s="418">
        <v>0</v>
      </c>
      <c r="H46" s="269">
        <v>8667</v>
      </c>
      <c r="I46" s="15">
        <v>7893</v>
      </c>
      <c r="J46" s="330">
        <v>1.0980615735461801</v>
      </c>
      <c r="K46" s="426">
        <v>1.0985521165643111</v>
      </c>
      <c r="L46" s="433">
        <v>0.69849874854739802</v>
      </c>
      <c r="M46" s="14">
        <v>14113.167214400177</v>
      </c>
      <c r="N46" s="426">
        <f>Lisäosat[[#This Row],[HYTE-kerroin (sis. Kulttuurihyte)]]/$N$7</f>
        <v>0.99436920457211342</v>
      </c>
      <c r="O46" s="438">
        <v>0</v>
      </c>
      <c r="P46" s="197">
        <v>358794.81341999996</v>
      </c>
      <c r="Q46" s="159">
        <v>0</v>
      </c>
      <c r="R46" s="159">
        <v>322067.52242528944</v>
      </c>
      <c r="S46" s="159">
        <v>429751.4049595386</v>
      </c>
      <c r="T46" s="159">
        <v>0</v>
      </c>
      <c r="U46" s="308">
        <f t="shared" si="1"/>
        <v>1110613.740804828</v>
      </c>
      <c r="V46" s="44"/>
      <c r="W46" s="44"/>
      <c r="X46" s="110"/>
      <c r="Y46" s="110"/>
      <c r="Z46" s="111"/>
    </row>
    <row r="47" spans="1:26" s="45" customFormat="1" x14ac:dyDescent="0.25">
      <c r="A47" s="127">
        <v>142</v>
      </c>
      <c r="B47" s="124" t="s">
        <v>51</v>
      </c>
      <c r="C47" s="407">
        <v>6329</v>
      </c>
      <c r="D47" s="411">
        <v>0</v>
      </c>
      <c r="E47" s="419">
        <v>0</v>
      </c>
      <c r="F47" s="155">
        <v>0</v>
      </c>
      <c r="G47" s="418">
        <v>0</v>
      </c>
      <c r="H47" s="269">
        <v>1878</v>
      </c>
      <c r="I47" s="15">
        <v>2394</v>
      </c>
      <c r="J47" s="330">
        <v>0.78446115288220553</v>
      </c>
      <c r="K47" s="426">
        <v>0.78481159947901935</v>
      </c>
      <c r="L47" s="433">
        <v>0.60580324819815201</v>
      </c>
      <c r="M47" s="14">
        <v>3834.1287578461042</v>
      </c>
      <c r="N47" s="426">
        <f>Lisäosat[[#This Row],[HYTE-kerroin (sis. Kulttuurihyte)]]/$N$7</f>
        <v>0.86240969692606761</v>
      </c>
      <c r="O47" s="438">
        <v>0</v>
      </c>
      <c r="P47" s="197">
        <v>0</v>
      </c>
      <c r="Q47" s="159">
        <v>0</v>
      </c>
      <c r="R47" s="159">
        <v>72072.223616120362</v>
      </c>
      <c r="S47" s="159">
        <v>116750.7048877663</v>
      </c>
      <c r="T47" s="159">
        <v>0</v>
      </c>
      <c r="U47" s="308">
        <f t="shared" si="1"/>
        <v>188822.92850388668</v>
      </c>
      <c r="V47" s="44"/>
      <c r="W47" s="44"/>
      <c r="X47" s="110"/>
      <c r="Y47" s="110"/>
      <c r="Z47" s="111"/>
    </row>
    <row r="48" spans="1:26" s="45" customFormat="1" x14ac:dyDescent="0.25">
      <c r="A48" s="127">
        <v>143</v>
      </c>
      <c r="B48" s="124" t="s">
        <v>52</v>
      </c>
      <c r="C48" s="407">
        <v>6704</v>
      </c>
      <c r="D48" s="411">
        <v>8.2533333333333334E-2</v>
      </c>
      <c r="E48" s="419">
        <v>0</v>
      </c>
      <c r="F48" s="155">
        <v>0</v>
      </c>
      <c r="G48" s="418">
        <v>0</v>
      </c>
      <c r="H48" s="269">
        <v>2164</v>
      </c>
      <c r="I48" s="15">
        <v>2437</v>
      </c>
      <c r="J48" s="330">
        <v>0.88797702092736974</v>
      </c>
      <c r="K48" s="426">
        <v>0.88837371173084612</v>
      </c>
      <c r="L48" s="433">
        <v>0.69773743072427397</v>
      </c>
      <c r="M48" s="14">
        <v>4677.6317355755327</v>
      </c>
      <c r="N48" s="426">
        <f>Lisäosat[[#This Row],[HYTE-kerroin (sis. Kulttuurihyte)]]/$N$7</f>
        <v>0.99328540735732851</v>
      </c>
      <c r="O48" s="438">
        <v>0</v>
      </c>
      <c r="P48" s="197">
        <v>38360.529343999995</v>
      </c>
      <c r="Q48" s="159">
        <v>0</v>
      </c>
      <c r="R48" s="159">
        <v>86416.588343566531</v>
      </c>
      <c r="S48" s="159">
        <v>142435.69708405432</v>
      </c>
      <c r="T48" s="159">
        <v>0</v>
      </c>
      <c r="U48" s="308">
        <f t="shared" si="1"/>
        <v>267212.81477162085</v>
      </c>
      <c r="V48" s="44"/>
      <c r="W48" s="44"/>
      <c r="X48" s="110"/>
      <c r="Y48" s="110"/>
      <c r="Z48" s="111"/>
    </row>
    <row r="49" spans="1:26" s="45" customFormat="1" x14ac:dyDescent="0.25">
      <c r="A49" s="127">
        <v>145</v>
      </c>
      <c r="B49" s="124" t="s">
        <v>53</v>
      </c>
      <c r="C49" s="407">
        <v>12405</v>
      </c>
      <c r="D49" s="411">
        <v>0</v>
      </c>
      <c r="E49" s="419">
        <v>0</v>
      </c>
      <c r="F49" s="155">
        <v>0</v>
      </c>
      <c r="G49" s="418">
        <v>0</v>
      </c>
      <c r="H49" s="269">
        <v>3381</v>
      </c>
      <c r="I49" s="15">
        <v>5418</v>
      </c>
      <c r="J49" s="330">
        <v>0.62403100775193798</v>
      </c>
      <c r="K49" s="426">
        <v>0.6243097845175809</v>
      </c>
      <c r="L49" s="433">
        <v>0.65533319383169797</v>
      </c>
      <c r="M49" s="14">
        <v>8129.4082694822137</v>
      </c>
      <c r="N49" s="426">
        <f>Lisäosat[[#This Row],[HYTE-kerroin (sis. Kulttuurihyte)]]/$N$7</f>
        <v>0.93291956218288008</v>
      </c>
      <c r="O49" s="438">
        <v>9.7817159523975558E-2</v>
      </c>
      <c r="P49" s="197">
        <v>0</v>
      </c>
      <c r="Q49" s="159">
        <v>0</v>
      </c>
      <c r="R49" s="159">
        <v>112373.60734440798</v>
      </c>
      <c r="S49" s="159">
        <v>247543.62874231383</v>
      </c>
      <c r="T49" s="159">
        <v>13760.203936568358</v>
      </c>
      <c r="U49" s="308">
        <f t="shared" si="1"/>
        <v>373677.44002329017</v>
      </c>
      <c r="V49" s="44"/>
      <c r="W49" s="44"/>
      <c r="X49" s="110"/>
      <c r="Y49" s="110"/>
      <c r="Z49" s="111"/>
    </row>
    <row r="50" spans="1:26" s="45" customFormat="1" x14ac:dyDescent="0.25">
      <c r="A50" s="127">
        <v>146</v>
      </c>
      <c r="B50" s="124" t="s">
        <v>54</v>
      </c>
      <c r="C50" s="407">
        <v>4293</v>
      </c>
      <c r="D50" s="411">
        <v>1.5604</v>
      </c>
      <c r="E50" s="419">
        <v>0</v>
      </c>
      <c r="F50" s="155">
        <v>0</v>
      </c>
      <c r="G50" s="418">
        <v>0</v>
      </c>
      <c r="H50" s="269">
        <v>1255</v>
      </c>
      <c r="I50" s="15">
        <v>1304</v>
      </c>
      <c r="J50" s="330">
        <v>0.96242331288343563</v>
      </c>
      <c r="K50" s="426">
        <v>0.96285326148376482</v>
      </c>
      <c r="L50" s="433">
        <v>0.44374562883673901</v>
      </c>
      <c r="M50" s="14">
        <v>1904.9999845961206</v>
      </c>
      <c r="N50" s="426">
        <f>Lisäosat[[#This Row],[HYTE-kerroin (sis. Kulttuurihyte)]]/$N$7</f>
        <v>0.63170762853385243</v>
      </c>
      <c r="O50" s="438">
        <v>0</v>
      </c>
      <c r="P50" s="197">
        <v>1393282.829628</v>
      </c>
      <c r="Q50" s="159">
        <v>0</v>
      </c>
      <c r="R50" s="159">
        <v>59977.50653798764</v>
      </c>
      <c r="S50" s="159">
        <v>58007.986966437769</v>
      </c>
      <c r="T50" s="159">
        <v>0</v>
      </c>
      <c r="U50" s="308">
        <f t="shared" si="1"/>
        <v>1511268.3231324253</v>
      </c>
      <c r="V50" s="44"/>
      <c r="W50" s="44"/>
      <c r="X50" s="110"/>
      <c r="Y50" s="110"/>
      <c r="Z50" s="111"/>
    </row>
    <row r="51" spans="1:26" s="45" customFormat="1" x14ac:dyDescent="0.25">
      <c r="A51" s="127">
        <v>148</v>
      </c>
      <c r="B51" s="124" t="s">
        <v>55</v>
      </c>
      <c r="C51" s="407">
        <v>7244</v>
      </c>
      <c r="D51" s="411">
        <v>1.6087666666666667</v>
      </c>
      <c r="E51" s="419">
        <v>1</v>
      </c>
      <c r="F51" s="155">
        <v>513</v>
      </c>
      <c r="G51" s="418">
        <v>7.0817228050800665E-2</v>
      </c>
      <c r="H51" s="269">
        <v>3264</v>
      </c>
      <c r="I51" s="15">
        <v>3367</v>
      </c>
      <c r="J51" s="330">
        <v>0.96940896940896937</v>
      </c>
      <c r="K51" s="426">
        <v>0.96984203874962693</v>
      </c>
      <c r="L51" s="433">
        <v>0.70044475290223296</v>
      </c>
      <c r="M51" s="14">
        <v>5074.0217900237758</v>
      </c>
      <c r="N51" s="426">
        <f>Lisäosat[[#This Row],[HYTE-kerroin (sis. Kulttuurihyte)]]/$N$7</f>
        <v>0.99713949844369909</v>
      </c>
      <c r="O51" s="438">
        <v>0.92437041579528734</v>
      </c>
      <c r="P51" s="197">
        <v>2423895.853476</v>
      </c>
      <c r="Q51" s="159">
        <v>519997.32</v>
      </c>
      <c r="R51" s="159">
        <v>101940.52342347032</v>
      </c>
      <c r="S51" s="159">
        <v>154505.92768667248</v>
      </c>
      <c r="T51" s="159">
        <v>75934.219571518843</v>
      </c>
      <c r="U51" s="308">
        <f t="shared" si="1"/>
        <v>3276273.8441576613</v>
      </c>
      <c r="V51" s="44"/>
      <c r="W51" s="44"/>
      <c r="X51" s="110"/>
      <c r="Y51" s="110"/>
      <c r="Z51" s="111"/>
    </row>
    <row r="52" spans="1:26" s="45" customFormat="1" x14ac:dyDescent="0.25">
      <c r="A52" s="127">
        <v>149</v>
      </c>
      <c r="B52" s="124" t="s">
        <v>56</v>
      </c>
      <c r="C52" s="407">
        <v>5391</v>
      </c>
      <c r="D52" s="411">
        <v>0</v>
      </c>
      <c r="E52" s="419">
        <v>0</v>
      </c>
      <c r="F52" s="155">
        <v>0</v>
      </c>
      <c r="G52" s="418">
        <v>0</v>
      </c>
      <c r="H52" s="269">
        <v>1307</v>
      </c>
      <c r="I52" s="15">
        <v>2465</v>
      </c>
      <c r="J52" s="330">
        <v>0.53022312373225156</v>
      </c>
      <c r="K52" s="426">
        <v>0.53045999319172865</v>
      </c>
      <c r="L52" s="433">
        <v>0.69611369873265905</v>
      </c>
      <c r="M52" s="14">
        <v>3752.7489498677651</v>
      </c>
      <c r="N52" s="426">
        <f>Lisäosat[[#This Row],[HYTE-kerroin (sis. Kulttuurihyte)]]/$N$7</f>
        <v>0.99097389414087944</v>
      </c>
      <c r="O52" s="438">
        <v>4.3697576337327813E-2</v>
      </c>
      <c r="P52" s="197">
        <v>0</v>
      </c>
      <c r="Q52" s="159">
        <v>0</v>
      </c>
      <c r="R52" s="159">
        <v>41494.389536033799</v>
      </c>
      <c r="S52" s="159">
        <v>114272.65823227537</v>
      </c>
      <c r="T52" s="159">
        <v>2671.4050099516185</v>
      </c>
      <c r="U52" s="308">
        <f t="shared" si="1"/>
        <v>158438.45277826078</v>
      </c>
      <c r="V52" s="44"/>
      <c r="W52" s="44"/>
      <c r="X52" s="110"/>
      <c r="Y52" s="110"/>
      <c r="Z52" s="111"/>
    </row>
    <row r="53" spans="1:26" s="45" customFormat="1" x14ac:dyDescent="0.25">
      <c r="A53" s="127">
        <v>151</v>
      </c>
      <c r="B53" s="124" t="s">
        <v>57</v>
      </c>
      <c r="C53" s="407">
        <v>1771</v>
      </c>
      <c r="D53" s="411">
        <v>1.1155999999999999</v>
      </c>
      <c r="E53" s="419">
        <v>0</v>
      </c>
      <c r="F53" s="155">
        <v>0</v>
      </c>
      <c r="G53" s="418">
        <v>0</v>
      </c>
      <c r="H53" s="269">
        <v>644</v>
      </c>
      <c r="I53" s="15">
        <v>744</v>
      </c>
      <c r="J53" s="330">
        <v>0.86559139784946237</v>
      </c>
      <c r="K53" s="426">
        <v>0.86597808820180566</v>
      </c>
      <c r="L53" s="433">
        <v>0.587339635848936</v>
      </c>
      <c r="M53" s="14">
        <v>1040.1784950884658</v>
      </c>
      <c r="N53" s="426">
        <f>Lisäosat[[#This Row],[HYTE-kerroin (sis. Kulttuurihyte)]]/$N$7</f>
        <v>0.83612525824468331</v>
      </c>
      <c r="O53" s="438">
        <v>0</v>
      </c>
      <c r="P53" s="197">
        <v>205465.79176199998</v>
      </c>
      <c r="Q53" s="159">
        <v>0</v>
      </c>
      <c r="R53" s="159">
        <v>22253.220787920323</v>
      </c>
      <c r="S53" s="159">
        <v>31673.83783399504</v>
      </c>
      <c r="T53" s="159">
        <v>0</v>
      </c>
      <c r="U53" s="308">
        <f t="shared" si="1"/>
        <v>259392.85038391533</v>
      </c>
      <c r="V53" s="44"/>
      <c r="W53" s="44"/>
      <c r="X53" s="110"/>
      <c r="Y53" s="110"/>
      <c r="Z53" s="111"/>
    </row>
    <row r="54" spans="1:26" s="45" customFormat="1" x14ac:dyDescent="0.25">
      <c r="A54" s="127">
        <v>152</v>
      </c>
      <c r="B54" s="124" t="s">
        <v>58</v>
      </c>
      <c r="C54" s="407">
        <v>4261</v>
      </c>
      <c r="D54" s="411">
        <v>0</v>
      </c>
      <c r="E54" s="419">
        <v>0</v>
      </c>
      <c r="F54" s="155">
        <v>0</v>
      </c>
      <c r="G54" s="418">
        <v>0</v>
      </c>
      <c r="H54" s="269">
        <v>1299</v>
      </c>
      <c r="I54" s="15">
        <v>1741</v>
      </c>
      <c r="J54" s="330">
        <v>0.74612291786329699</v>
      </c>
      <c r="K54" s="426">
        <v>0.74645623741189326</v>
      </c>
      <c r="L54" s="433">
        <v>0.68487888186210799</v>
      </c>
      <c r="M54" s="14">
        <v>2918.268915614442</v>
      </c>
      <c r="N54" s="426">
        <f>Lisäosat[[#This Row],[HYTE-kerroin (sis. Kulttuurihyte)]]/$N$7</f>
        <v>0.97498022781246352</v>
      </c>
      <c r="O54" s="438">
        <v>0</v>
      </c>
      <c r="P54" s="197">
        <v>0</v>
      </c>
      <c r="Q54" s="159">
        <v>0</v>
      </c>
      <c r="R54" s="159">
        <v>46151.231900651241</v>
      </c>
      <c r="S54" s="159">
        <v>88862.418157663531</v>
      </c>
      <c r="T54" s="159">
        <v>0</v>
      </c>
      <c r="U54" s="308">
        <f t="shared" si="1"/>
        <v>135013.65005831479</v>
      </c>
      <c r="V54" s="44"/>
      <c r="W54" s="44"/>
      <c r="X54" s="110"/>
      <c r="Y54" s="110"/>
      <c r="Z54" s="111"/>
    </row>
    <row r="55" spans="1:26" s="45" customFormat="1" x14ac:dyDescent="0.25">
      <c r="A55" s="127">
        <v>153</v>
      </c>
      <c r="B55" s="124" t="s">
        <v>59</v>
      </c>
      <c r="C55" s="407">
        <v>24345</v>
      </c>
      <c r="D55" s="411">
        <v>0</v>
      </c>
      <c r="E55" s="419">
        <v>0</v>
      </c>
      <c r="F55" s="155">
        <v>0</v>
      </c>
      <c r="G55" s="418">
        <v>0</v>
      </c>
      <c r="H55" s="269">
        <v>8700</v>
      </c>
      <c r="I55" s="15">
        <v>8706</v>
      </c>
      <c r="J55" s="330">
        <v>0.99931082012405237</v>
      </c>
      <c r="K55" s="426">
        <v>0.99975724768108953</v>
      </c>
      <c r="L55" s="433">
        <v>0.68886318297646798</v>
      </c>
      <c r="M55" s="14">
        <v>16770.374189562113</v>
      </c>
      <c r="N55" s="426">
        <f>Lisäosat[[#This Row],[HYTE-kerroin (sis. Kulttuurihyte)]]/$N$7</f>
        <v>0.98065220122415686</v>
      </c>
      <c r="O55" s="438">
        <v>0</v>
      </c>
      <c r="P55" s="197">
        <v>0</v>
      </c>
      <c r="Q55" s="159">
        <v>0</v>
      </c>
      <c r="R55" s="159">
        <v>353160.19872649177</v>
      </c>
      <c r="S55" s="159">
        <v>510664.38597197697</v>
      </c>
      <c r="T55" s="159">
        <v>0</v>
      </c>
      <c r="U55" s="308">
        <f t="shared" si="1"/>
        <v>863824.58469846868</v>
      </c>
      <c r="V55" s="44"/>
      <c r="W55" s="44"/>
      <c r="X55" s="110"/>
      <c r="Y55" s="110"/>
      <c r="Z55" s="111"/>
    </row>
    <row r="56" spans="1:26" s="45" customFormat="1" x14ac:dyDescent="0.25">
      <c r="A56" s="127">
        <v>165</v>
      </c>
      <c r="B56" s="124" t="s">
        <v>60</v>
      </c>
      <c r="C56" s="407">
        <v>15867</v>
      </c>
      <c r="D56" s="411">
        <v>0</v>
      </c>
      <c r="E56" s="419">
        <v>0</v>
      </c>
      <c r="F56" s="155">
        <v>0</v>
      </c>
      <c r="G56" s="418">
        <v>0</v>
      </c>
      <c r="H56" s="269">
        <v>4972</v>
      </c>
      <c r="I56" s="15">
        <v>6934</v>
      </c>
      <c r="J56" s="330">
        <v>0.71704643784251509</v>
      </c>
      <c r="K56" s="426">
        <v>0.71736676789707055</v>
      </c>
      <c r="L56" s="433">
        <v>0.65548151208338901</v>
      </c>
      <c r="M56" s="14">
        <v>10400.525152227134</v>
      </c>
      <c r="N56" s="426">
        <f>Lisäosat[[#This Row],[HYTE-kerroin (sis. Kulttuurihyte)]]/$N$7</f>
        <v>0.93313070515523933</v>
      </c>
      <c r="O56" s="438">
        <v>0</v>
      </c>
      <c r="P56" s="197">
        <v>0</v>
      </c>
      <c r="Q56" s="159">
        <v>0</v>
      </c>
      <c r="R56" s="159">
        <v>165159.47292529308</v>
      </c>
      <c r="S56" s="159">
        <v>316700.01698315411</v>
      </c>
      <c r="T56" s="159">
        <v>0</v>
      </c>
      <c r="U56" s="308">
        <f t="shared" si="1"/>
        <v>481859.4899084472</v>
      </c>
      <c r="V56" s="44"/>
      <c r="W56" s="44"/>
      <c r="X56" s="110"/>
      <c r="Y56" s="110"/>
      <c r="Z56" s="111"/>
    </row>
    <row r="57" spans="1:26" s="45" customFormat="1" x14ac:dyDescent="0.25">
      <c r="A57" s="127">
        <v>167</v>
      </c>
      <c r="B57" s="124" t="s">
        <v>61</v>
      </c>
      <c r="C57" s="407">
        <v>79129</v>
      </c>
      <c r="D57" s="411">
        <v>0</v>
      </c>
      <c r="E57" s="419">
        <v>0</v>
      </c>
      <c r="F57" s="155">
        <v>0</v>
      </c>
      <c r="G57" s="418">
        <v>0</v>
      </c>
      <c r="H57" s="269">
        <v>35348</v>
      </c>
      <c r="I57" s="15">
        <v>31225</v>
      </c>
      <c r="J57" s="330">
        <v>1.1320416333066454</v>
      </c>
      <c r="K57" s="426">
        <v>1.1325473564216604</v>
      </c>
      <c r="L57" s="433">
        <v>0.68796896227169602</v>
      </c>
      <c r="M57" s="14">
        <v>54438.296015597036</v>
      </c>
      <c r="N57" s="426">
        <f>Lisäosat[[#This Row],[HYTE-kerroin (sis. Kulttuurihyte)]]/$N$7</f>
        <v>0.97937920605735784</v>
      </c>
      <c r="O57" s="438">
        <v>0.69028148066700989</v>
      </c>
      <c r="P57" s="197">
        <v>0</v>
      </c>
      <c r="Q57" s="159">
        <v>0</v>
      </c>
      <c r="R57" s="159">
        <v>1300347.6000088614</v>
      </c>
      <c r="S57" s="159">
        <v>1657667.1870248502</v>
      </c>
      <c r="T57" s="159">
        <v>619405.35243715602</v>
      </c>
      <c r="U57" s="308">
        <f t="shared" si="1"/>
        <v>3577420.1394708678</v>
      </c>
      <c r="V57" s="44"/>
      <c r="W57" s="44"/>
      <c r="X57" s="110"/>
      <c r="Y57" s="110"/>
      <c r="Z57" s="111"/>
    </row>
    <row r="58" spans="1:26" s="45" customFormat="1" x14ac:dyDescent="0.25">
      <c r="A58" s="127">
        <v>169</v>
      </c>
      <c r="B58" s="124" t="s">
        <v>62</v>
      </c>
      <c r="C58" s="407">
        <v>4795</v>
      </c>
      <c r="D58" s="411">
        <v>0</v>
      </c>
      <c r="E58" s="419">
        <v>0</v>
      </c>
      <c r="F58" s="155">
        <v>0</v>
      </c>
      <c r="G58" s="418">
        <v>0</v>
      </c>
      <c r="H58" s="269">
        <v>1532</v>
      </c>
      <c r="I58" s="15">
        <v>2022</v>
      </c>
      <c r="J58" s="330">
        <v>0.75766567754698322</v>
      </c>
      <c r="K58" s="426">
        <v>0.75800415365538376</v>
      </c>
      <c r="L58" s="433">
        <v>0.52097274308812802</v>
      </c>
      <c r="M58" s="14">
        <v>2498.0643031075738</v>
      </c>
      <c r="N58" s="426">
        <f>Lisäosat[[#This Row],[HYTE-kerroin (sis. Kulttuurihyte)]]/$N$7</f>
        <v>0.7416466432124772</v>
      </c>
      <c r="O58" s="438">
        <v>0</v>
      </c>
      <c r="P58" s="197">
        <v>0</v>
      </c>
      <c r="Q58" s="159">
        <v>0</v>
      </c>
      <c r="R58" s="159">
        <v>52738.480092442471</v>
      </c>
      <c r="S58" s="159">
        <v>76067.025043419897</v>
      </c>
      <c r="T58" s="159">
        <v>0</v>
      </c>
      <c r="U58" s="308">
        <f t="shared" si="1"/>
        <v>128805.50513586236</v>
      </c>
      <c r="V58" s="44"/>
      <c r="W58" s="44"/>
      <c r="X58" s="110"/>
      <c r="Y58" s="110"/>
      <c r="Z58" s="111"/>
    </row>
    <row r="59" spans="1:26" s="45" customFormat="1" x14ac:dyDescent="0.25">
      <c r="A59" s="127">
        <v>171</v>
      </c>
      <c r="B59" s="124" t="s">
        <v>63</v>
      </c>
      <c r="C59" s="407">
        <v>4494</v>
      </c>
      <c r="D59" s="411">
        <v>9.4850000000000004E-2</v>
      </c>
      <c r="E59" s="419">
        <v>0</v>
      </c>
      <c r="F59" s="155">
        <v>0</v>
      </c>
      <c r="G59" s="418">
        <v>0</v>
      </c>
      <c r="H59" s="269">
        <v>1287</v>
      </c>
      <c r="I59" s="15">
        <v>1735</v>
      </c>
      <c r="J59" s="330">
        <v>0.74178674351585017</v>
      </c>
      <c r="K59" s="426">
        <v>0.74211812594169957</v>
      </c>
      <c r="L59" s="433">
        <v>0.65733855365202298</v>
      </c>
      <c r="M59" s="14">
        <v>2954.0794601121911</v>
      </c>
      <c r="N59" s="426">
        <f>Lisäosat[[#This Row],[HYTE-kerroin (sis. Kulttuurihyte)]]/$N$7</f>
        <v>0.93577435333828918</v>
      </c>
      <c r="O59" s="438">
        <v>0</v>
      </c>
      <c r="P59" s="197">
        <v>29552.321547</v>
      </c>
      <c r="Q59" s="159">
        <v>0</v>
      </c>
      <c r="R59" s="159">
        <v>48391.994229318785</v>
      </c>
      <c r="S59" s="159">
        <v>89952.86310006959</v>
      </c>
      <c r="T59" s="159">
        <v>0</v>
      </c>
      <c r="U59" s="308">
        <f t="shared" si="1"/>
        <v>167897.17887638835</v>
      </c>
      <c r="V59" s="44"/>
      <c r="W59" s="44"/>
      <c r="X59" s="110"/>
      <c r="Y59" s="110"/>
      <c r="Z59" s="111"/>
    </row>
    <row r="60" spans="1:26" s="45" customFormat="1" x14ac:dyDescent="0.25">
      <c r="A60" s="127">
        <v>172</v>
      </c>
      <c r="B60" s="124" t="s">
        <v>64</v>
      </c>
      <c r="C60" s="407">
        <v>4079</v>
      </c>
      <c r="D60" s="411">
        <v>1.4112166666666668</v>
      </c>
      <c r="E60" s="419">
        <v>0</v>
      </c>
      <c r="F60" s="155">
        <v>0</v>
      </c>
      <c r="G60" s="418">
        <v>0</v>
      </c>
      <c r="H60" s="269">
        <v>1288</v>
      </c>
      <c r="I60" s="15">
        <v>1369</v>
      </c>
      <c r="J60" s="330">
        <v>0.94083272461650835</v>
      </c>
      <c r="K60" s="426">
        <v>0.94125302793592902</v>
      </c>
      <c r="L60" s="433">
        <v>0.59199359958376796</v>
      </c>
      <c r="M60" s="14">
        <v>2414.7418927021895</v>
      </c>
      <c r="N60" s="426">
        <f>Lisäosat[[#This Row],[HYTE-kerroin (sis. Kulttuurihyte)]]/$N$7</f>
        <v>0.84275055031104162</v>
      </c>
      <c r="O60" s="438">
        <v>0</v>
      </c>
      <c r="P60" s="197">
        <v>598631.90770275006</v>
      </c>
      <c r="Q60" s="159">
        <v>0</v>
      </c>
      <c r="R60" s="159">
        <v>55709.274674793996</v>
      </c>
      <c r="S60" s="159">
        <v>73529.825392033817</v>
      </c>
      <c r="T60" s="159">
        <v>0</v>
      </c>
      <c r="U60" s="308">
        <f t="shared" si="1"/>
        <v>727871.00776957779</v>
      </c>
      <c r="V60" s="44"/>
      <c r="W60" s="44"/>
      <c r="X60" s="110"/>
      <c r="Y60" s="110"/>
      <c r="Z60" s="111"/>
    </row>
    <row r="61" spans="1:26" s="45" customFormat="1" x14ac:dyDescent="0.25">
      <c r="A61" s="127">
        <v>176</v>
      </c>
      <c r="B61" s="124" t="s">
        <v>65</v>
      </c>
      <c r="C61" s="407">
        <v>4059</v>
      </c>
      <c r="D61" s="411">
        <v>1.5198833333333333</v>
      </c>
      <c r="E61" s="419">
        <v>0</v>
      </c>
      <c r="F61" s="155">
        <v>0</v>
      </c>
      <c r="G61" s="418">
        <v>0</v>
      </c>
      <c r="H61" s="269">
        <v>1319</v>
      </c>
      <c r="I61" s="15">
        <v>1365</v>
      </c>
      <c r="J61" s="330">
        <v>0.96630036630036631</v>
      </c>
      <c r="K61" s="426">
        <v>0.96673204691785231</v>
      </c>
      <c r="L61" s="433">
        <v>0.55113340991862103</v>
      </c>
      <c r="M61" s="14">
        <v>2237.0505108596826</v>
      </c>
      <c r="N61" s="426">
        <f>Lisäosat[[#This Row],[HYTE-kerroin (sis. Kulttuurihyte)]]/$N$7</f>
        <v>0.78458278067581688</v>
      </c>
      <c r="O61" s="438">
        <v>0</v>
      </c>
      <c r="P61" s="197">
        <v>1283133.2495354998</v>
      </c>
      <c r="Q61" s="159">
        <v>0</v>
      </c>
      <c r="R61" s="159">
        <v>56936.737641158048</v>
      </c>
      <c r="S61" s="159">
        <v>68119.054029663574</v>
      </c>
      <c r="T61" s="159">
        <v>0</v>
      </c>
      <c r="U61" s="308">
        <f t="shared" si="1"/>
        <v>1408189.0412063214</v>
      </c>
      <c r="V61" s="44"/>
      <c r="W61" s="44"/>
      <c r="X61" s="110"/>
      <c r="Y61" s="110"/>
      <c r="Z61" s="111"/>
    </row>
    <row r="62" spans="1:26" s="45" customFormat="1" x14ac:dyDescent="0.25">
      <c r="A62" s="127">
        <v>177</v>
      </c>
      <c r="B62" s="124" t="s">
        <v>66</v>
      </c>
      <c r="C62" s="407">
        <v>1663</v>
      </c>
      <c r="D62" s="411">
        <v>0.62613333333333332</v>
      </c>
      <c r="E62" s="419">
        <v>0</v>
      </c>
      <c r="F62" s="155">
        <v>0</v>
      </c>
      <c r="G62" s="418">
        <v>0</v>
      </c>
      <c r="H62" s="269">
        <v>656</v>
      </c>
      <c r="I62" s="15">
        <v>673</v>
      </c>
      <c r="J62" s="330">
        <v>0.97473997028231796</v>
      </c>
      <c r="K62" s="426">
        <v>0.97517542116998623</v>
      </c>
      <c r="L62" s="433">
        <v>0.52295770648899798</v>
      </c>
      <c r="M62" s="14">
        <v>869.67866589120365</v>
      </c>
      <c r="N62" s="426">
        <f>Lisäosat[[#This Row],[HYTE-kerroin (sis. Kulttuurihyte)]]/$N$7</f>
        <v>0.74447239842267976</v>
      </c>
      <c r="O62" s="438">
        <v>0</v>
      </c>
      <c r="P62" s="197">
        <v>72190.537312</v>
      </c>
      <c r="Q62" s="159">
        <v>0</v>
      </c>
      <c r="R62" s="159">
        <v>23531.109685636522</v>
      </c>
      <c r="S62" s="159">
        <v>26482.052033560245</v>
      </c>
      <c r="T62" s="159">
        <v>0</v>
      </c>
      <c r="U62" s="308">
        <f t="shared" si="1"/>
        <v>122203.69903119677</v>
      </c>
      <c r="V62" s="44"/>
      <c r="W62" s="44"/>
      <c r="X62" s="110"/>
      <c r="Y62" s="110"/>
      <c r="Z62" s="111"/>
    </row>
    <row r="63" spans="1:26" s="45" customFormat="1" x14ac:dyDescent="0.25">
      <c r="A63" s="127">
        <v>178</v>
      </c>
      <c r="B63" s="124" t="s">
        <v>67</v>
      </c>
      <c r="C63" s="407">
        <v>5569</v>
      </c>
      <c r="D63" s="411">
        <v>0.82289999999999996</v>
      </c>
      <c r="E63" s="419">
        <v>0</v>
      </c>
      <c r="F63" s="155">
        <v>0</v>
      </c>
      <c r="G63" s="418">
        <v>0</v>
      </c>
      <c r="H63" s="269">
        <v>1753</v>
      </c>
      <c r="I63" s="15">
        <v>2131</v>
      </c>
      <c r="J63" s="330">
        <v>0.82261848897231349</v>
      </c>
      <c r="K63" s="426">
        <v>0.82298598180338267</v>
      </c>
      <c r="L63" s="433">
        <v>0.630804059826793</v>
      </c>
      <c r="M63" s="14">
        <v>3512.9478091754104</v>
      </c>
      <c r="N63" s="426">
        <f>Lisäosat[[#This Row],[HYTE-kerroin (sis. Kulttuurihyte)]]/$N$7</f>
        <v>0.8980003650905104</v>
      </c>
      <c r="O63" s="438">
        <v>0</v>
      </c>
      <c r="P63" s="197">
        <v>317720.67783299997</v>
      </c>
      <c r="Q63" s="159">
        <v>0</v>
      </c>
      <c r="R63" s="159">
        <v>66502.361612940687</v>
      </c>
      <c r="S63" s="159">
        <v>106970.62066991383</v>
      </c>
      <c r="T63" s="159">
        <v>0</v>
      </c>
      <c r="U63" s="308">
        <f t="shared" si="1"/>
        <v>491193.66011585447</v>
      </c>
      <c r="V63" s="44"/>
      <c r="W63" s="44"/>
      <c r="X63" s="110"/>
      <c r="Y63" s="110"/>
      <c r="Z63" s="111"/>
    </row>
    <row r="64" spans="1:26" s="45" customFormat="1" x14ac:dyDescent="0.25">
      <c r="A64" s="127">
        <v>179</v>
      </c>
      <c r="B64" s="124" t="s">
        <v>68</v>
      </c>
      <c r="C64" s="407">
        <v>149895</v>
      </c>
      <c r="D64" s="411">
        <v>0</v>
      </c>
      <c r="E64" s="419">
        <v>0</v>
      </c>
      <c r="F64" s="155">
        <v>17</v>
      </c>
      <c r="G64" s="418">
        <v>1.1341272223890057E-4</v>
      </c>
      <c r="H64" s="269">
        <v>66792</v>
      </c>
      <c r="I64" s="15">
        <v>62937</v>
      </c>
      <c r="J64" s="330">
        <v>1.0612517279183946</v>
      </c>
      <c r="K64" s="426">
        <v>1.0617258266740122</v>
      </c>
      <c r="L64" s="433">
        <v>0.73605044170725498</v>
      </c>
      <c r="M64" s="14">
        <v>110330.28095970898</v>
      </c>
      <c r="N64" s="426">
        <f>Lisäosat[[#This Row],[HYTE-kerroin (sis. Kulttuurihyte)]]/$N$7</f>
        <v>1.0478270630655697</v>
      </c>
      <c r="O64" s="438">
        <v>0.90806411180336755</v>
      </c>
      <c r="P64" s="197">
        <v>0</v>
      </c>
      <c r="Q64" s="159">
        <v>0</v>
      </c>
      <c r="R64" s="159">
        <v>2309228.6693727584</v>
      </c>
      <c r="S64" s="159">
        <v>3359599.7646535882</v>
      </c>
      <c r="T64" s="159">
        <v>1543535.8222396038</v>
      </c>
      <c r="U64" s="308">
        <f t="shared" si="1"/>
        <v>7212364.2562659504</v>
      </c>
      <c r="V64" s="44"/>
      <c r="W64" s="44"/>
      <c r="X64" s="110"/>
      <c r="Y64" s="110"/>
      <c r="Z64" s="111"/>
    </row>
    <row r="65" spans="1:26" s="45" customFormat="1" x14ac:dyDescent="0.25">
      <c r="A65" s="127">
        <v>181</v>
      </c>
      <c r="B65" s="124" t="s">
        <v>69</v>
      </c>
      <c r="C65" s="407">
        <v>1663</v>
      </c>
      <c r="D65" s="411">
        <v>0.38423333333333332</v>
      </c>
      <c r="E65" s="419">
        <v>0</v>
      </c>
      <c r="F65" s="155">
        <v>0</v>
      </c>
      <c r="G65" s="418">
        <v>0</v>
      </c>
      <c r="H65" s="269">
        <v>445</v>
      </c>
      <c r="I65" s="15">
        <v>656</v>
      </c>
      <c r="J65" s="330">
        <v>0.67835365853658536</v>
      </c>
      <c r="K65" s="426">
        <v>0.67865670315542581</v>
      </c>
      <c r="L65" s="433">
        <v>0.55840859774312201</v>
      </c>
      <c r="M65" s="14">
        <v>928.63349804681195</v>
      </c>
      <c r="N65" s="426">
        <f>Lisäosat[[#This Row],[HYTE-kerroin (sis. Kulttuurihyte)]]/$N$7</f>
        <v>0.79493959626812272</v>
      </c>
      <c r="O65" s="438">
        <v>0</v>
      </c>
      <c r="P65" s="197">
        <v>44300.485710999994</v>
      </c>
      <c r="Q65" s="159">
        <v>0</v>
      </c>
      <c r="R65" s="159">
        <v>16376.074472511837</v>
      </c>
      <c r="S65" s="159">
        <v>28277.249494423268</v>
      </c>
      <c r="T65" s="159">
        <v>0</v>
      </c>
      <c r="U65" s="308">
        <f t="shared" si="1"/>
        <v>88953.809677935089</v>
      </c>
      <c r="V65" s="44"/>
      <c r="W65" s="44"/>
      <c r="X65" s="110"/>
      <c r="Y65" s="110"/>
      <c r="Z65" s="111"/>
    </row>
    <row r="66" spans="1:26" s="45" customFormat="1" x14ac:dyDescent="0.25">
      <c r="A66" s="127">
        <v>182</v>
      </c>
      <c r="B66" s="124" t="s">
        <v>70</v>
      </c>
      <c r="C66" s="407">
        <v>19020</v>
      </c>
      <c r="D66" s="411">
        <v>0.24018333333333333</v>
      </c>
      <c r="E66" s="419">
        <v>0</v>
      </c>
      <c r="F66" s="155">
        <v>0</v>
      </c>
      <c r="G66" s="418">
        <v>0</v>
      </c>
      <c r="H66" s="269">
        <v>6706</v>
      </c>
      <c r="I66" s="15">
        <v>6957</v>
      </c>
      <c r="J66" s="330">
        <v>0.96392123041540889</v>
      </c>
      <c r="K66" s="426">
        <v>0.96435184818858299</v>
      </c>
      <c r="L66" s="433">
        <v>0.69549152454896002</v>
      </c>
      <c r="M66" s="14">
        <v>13228.24879692122</v>
      </c>
      <c r="N66" s="426">
        <f>Lisäosat[[#This Row],[HYTE-kerroin (sis. Kulttuurihyte)]]/$N$7</f>
        <v>0.99008817909924673</v>
      </c>
      <c r="O66" s="438">
        <v>0</v>
      </c>
      <c r="P66" s="197">
        <v>316719.33770999999</v>
      </c>
      <c r="Q66" s="159">
        <v>0</v>
      </c>
      <c r="R66" s="159">
        <v>266142.01593345479</v>
      </c>
      <c r="S66" s="159">
        <v>402805.29659074353</v>
      </c>
      <c r="T66" s="159">
        <v>0</v>
      </c>
      <c r="U66" s="308">
        <f t="shared" si="1"/>
        <v>985666.65023419843</v>
      </c>
      <c r="V66" s="44"/>
      <c r="W66" s="44"/>
      <c r="X66" s="110"/>
      <c r="Y66" s="110"/>
      <c r="Z66" s="111"/>
    </row>
    <row r="67" spans="1:26" s="45" customFormat="1" x14ac:dyDescent="0.25">
      <c r="A67" s="127">
        <v>186</v>
      </c>
      <c r="B67" s="124" t="s">
        <v>71</v>
      </c>
      <c r="C67" s="407">
        <v>46944</v>
      </c>
      <c r="D67" s="411">
        <v>0</v>
      </c>
      <c r="E67" s="419">
        <v>0</v>
      </c>
      <c r="F67" s="155">
        <v>0</v>
      </c>
      <c r="G67" s="418">
        <v>0</v>
      </c>
      <c r="H67" s="269">
        <v>14078</v>
      </c>
      <c r="I67" s="15">
        <v>21616</v>
      </c>
      <c r="J67" s="330">
        <v>0.65127683197631381</v>
      </c>
      <c r="K67" s="426">
        <v>0.65156778041717822</v>
      </c>
      <c r="L67" s="433">
        <v>0.81056218892163701</v>
      </c>
      <c r="M67" s="14">
        <v>38051.031396737329</v>
      </c>
      <c r="N67" s="426">
        <f>Lisäosat[[#This Row],[HYTE-kerroin (sis. Kulttuurihyte)]]/$N$7</f>
        <v>1.1539005341532789</v>
      </c>
      <c r="O67" s="438">
        <v>0.95333422243768506</v>
      </c>
      <c r="P67" s="197">
        <v>0</v>
      </c>
      <c r="Q67" s="159">
        <v>0</v>
      </c>
      <c r="R67" s="159">
        <v>443820.24129544722</v>
      </c>
      <c r="S67" s="159">
        <v>1158668.6357844856</v>
      </c>
      <c r="T67" s="159">
        <v>507502.6685102206</v>
      </c>
      <c r="U67" s="308">
        <f t="shared" si="1"/>
        <v>2109991.5455901534</v>
      </c>
      <c r="V67" s="44"/>
      <c r="W67" s="44"/>
      <c r="X67" s="110"/>
      <c r="Y67" s="110"/>
      <c r="Z67" s="111"/>
    </row>
    <row r="68" spans="1:26" s="45" customFormat="1" x14ac:dyDescent="0.25">
      <c r="A68" s="127">
        <v>202</v>
      </c>
      <c r="B68" s="124" t="s">
        <v>72</v>
      </c>
      <c r="C68" s="407">
        <v>36675</v>
      </c>
      <c r="D68" s="411">
        <v>0</v>
      </c>
      <c r="E68" s="419">
        <v>0</v>
      </c>
      <c r="F68" s="155">
        <v>0</v>
      </c>
      <c r="G68" s="418">
        <v>0</v>
      </c>
      <c r="H68" s="269">
        <v>10651</v>
      </c>
      <c r="I68" s="15">
        <v>16738</v>
      </c>
      <c r="J68" s="330">
        <v>0.63633647986617281</v>
      </c>
      <c r="K68" s="426">
        <v>0.63662075392229178</v>
      </c>
      <c r="L68" s="433">
        <v>0.70744720811265904</v>
      </c>
      <c r="M68" s="14">
        <v>25945.626357531772</v>
      </c>
      <c r="N68" s="426">
        <f>Lisäosat[[#This Row],[HYTE-kerroin (sis. Kulttuurihyte)]]/$N$7</f>
        <v>1.0071080572022131</v>
      </c>
      <c r="O68" s="438">
        <v>0.76410640085234538</v>
      </c>
      <c r="P68" s="197">
        <v>0</v>
      </c>
      <c r="Q68" s="159">
        <v>0</v>
      </c>
      <c r="R68" s="159">
        <v>338780.43983795174</v>
      </c>
      <c r="S68" s="159">
        <v>790054.36627489212</v>
      </c>
      <c r="T68" s="159">
        <v>317787.64952928573</v>
      </c>
      <c r="U68" s="308">
        <f t="shared" si="1"/>
        <v>1446622.4556421295</v>
      </c>
      <c r="V68" s="44"/>
      <c r="W68" s="44"/>
      <c r="X68" s="110"/>
      <c r="Y68" s="110"/>
      <c r="Z68" s="111"/>
    </row>
    <row r="69" spans="1:26" s="45" customFormat="1" x14ac:dyDescent="0.25">
      <c r="A69" s="127">
        <v>204</v>
      </c>
      <c r="B69" s="124" t="s">
        <v>73</v>
      </c>
      <c r="C69" s="407">
        <v>2547</v>
      </c>
      <c r="D69" s="411">
        <v>1.1962833333333334</v>
      </c>
      <c r="E69" s="419">
        <v>0</v>
      </c>
      <c r="F69" s="155">
        <v>0</v>
      </c>
      <c r="G69" s="418">
        <v>0</v>
      </c>
      <c r="H69" s="269">
        <v>718</v>
      </c>
      <c r="I69" s="15">
        <v>843</v>
      </c>
      <c r="J69" s="330">
        <v>0.85172004744958485</v>
      </c>
      <c r="K69" s="426">
        <v>0.85210054097813015</v>
      </c>
      <c r="L69" s="433">
        <v>0.65440762663039798</v>
      </c>
      <c r="M69" s="14">
        <v>1666.7762250276237</v>
      </c>
      <c r="N69" s="426">
        <f>Lisäosat[[#This Row],[HYTE-kerroin (sis. Kulttuurihyte)]]/$N$7</f>
        <v>0.93160194275457231</v>
      </c>
      <c r="O69" s="438">
        <v>0</v>
      </c>
      <c r="P69" s="197">
        <v>316865.86493174999</v>
      </c>
      <c r="Q69" s="159">
        <v>0</v>
      </c>
      <c r="R69" s="159">
        <v>31491.054129912529</v>
      </c>
      <c r="S69" s="159">
        <v>50753.981269910211</v>
      </c>
      <c r="T69" s="159">
        <v>0</v>
      </c>
      <c r="U69" s="308">
        <f t="shared" si="1"/>
        <v>399110.90033157275</v>
      </c>
      <c r="V69" s="44"/>
      <c r="W69" s="44"/>
      <c r="X69" s="110"/>
      <c r="Y69" s="110"/>
      <c r="Z69" s="111"/>
    </row>
    <row r="70" spans="1:26" s="45" customFormat="1" x14ac:dyDescent="0.25">
      <c r="A70" s="127">
        <v>205</v>
      </c>
      <c r="B70" s="124" t="s">
        <v>74</v>
      </c>
      <c r="C70" s="407">
        <v>36370</v>
      </c>
      <c r="D70" s="411">
        <v>0.18211666666666668</v>
      </c>
      <c r="E70" s="419">
        <v>0</v>
      </c>
      <c r="F70" s="155">
        <v>0</v>
      </c>
      <c r="G70" s="418">
        <v>0</v>
      </c>
      <c r="H70" s="269">
        <v>15599</v>
      </c>
      <c r="I70" s="15">
        <v>14949</v>
      </c>
      <c r="J70" s="330">
        <v>1.0434811693089838</v>
      </c>
      <c r="K70" s="426">
        <v>1.0439473293263155</v>
      </c>
      <c r="L70" s="433">
        <v>0.62693279131453905</v>
      </c>
      <c r="M70" s="14">
        <v>22801.545620109784</v>
      </c>
      <c r="N70" s="426">
        <f>Lisäosat[[#This Row],[HYTE-kerroin (sis. Kulttuurihyte)]]/$N$7</f>
        <v>0.89248930268815041</v>
      </c>
      <c r="O70" s="438">
        <v>6.7690100661303251E-2</v>
      </c>
      <c r="P70" s="197">
        <v>459213.02094500005</v>
      </c>
      <c r="Q70" s="159">
        <v>0</v>
      </c>
      <c r="R70" s="159">
        <v>550920.96697384829</v>
      </c>
      <c r="S70" s="159">
        <v>694315.89073024818</v>
      </c>
      <c r="T70" s="159">
        <v>27917.820818325137</v>
      </c>
      <c r="U70" s="308">
        <f t="shared" si="1"/>
        <v>1732367.6994674215</v>
      </c>
      <c r="V70" s="44"/>
      <c r="W70" s="44"/>
      <c r="X70" s="110"/>
      <c r="Y70" s="110"/>
      <c r="Z70" s="111"/>
    </row>
    <row r="71" spans="1:26" s="45" customFormat="1" x14ac:dyDescent="0.25">
      <c r="A71" s="127">
        <v>208</v>
      </c>
      <c r="B71" s="124" t="s">
        <v>75</v>
      </c>
      <c r="C71" s="407">
        <v>12155</v>
      </c>
      <c r="D71" s="411">
        <v>0.45220000000000005</v>
      </c>
      <c r="E71" s="419">
        <v>0</v>
      </c>
      <c r="F71" s="155">
        <v>0</v>
      </c>
      <c r="G71" s="418">
        <v>0</v>
      </c>
      <c r="H71" s="269">
        <v>4303</v>
      </c>
      <c r="I71" s="15">
        <v>4775</v>
      </c>
      <c r="J71" s="330">
        <v>0.90115183246073294</v>
      </c>
      <c r="K71" s="426">
        <v>0.90155440891941174</v>
      </c>
      <c r="L71" s="433">
        <v>0.69413524706248497</v>
      </c>
      <c r="M71" s="14">
        <v>8437.2139280445044</v>
      </c>
      <c r="N71" s="426">
        <f>Lisäosat[[#This Row],[HYTE-kerroin (sis. Kulttuurihyte)]]/$N$7</f>
        <v>0.98815740890358084</v>
      </c>
      <c r="O71" s="438">
        <v>0</v>
      </c>
      <c r="P71" s="197">
        <v>381071.72103000007</v>
      </c>
      <c r="Q71" s="159">
        <v>0</v>
      </c>
      <c r="R71" s="159">
        <v>159006.29462442818</v>
      </c>
      <c r="S71" s="159">
        <v>256916.43019872054</v>
      </c>
      <c r="T71" s="159">
        <v>0</v>
      </c>
      <c r="U71" s="308">
        <f t="shared" si="1"/>
        <v>796994.44585314882</v>
      </c>
      <c r="V71" s="44"/>
      <c r="W71" s="44"/>
      <c r="X71" s="110"/>
      <c r="Y71" s="110"/>
      <c r="Z71" s="111"/>
    </row>
    <row r="72" spans="1:26" s="45" customFormat="1" x14ac:dyDescent="0.25">
      <c r="A72" s="127">
        <v>211</v>
      </c>
      <c r="B72" s="124" t="s">
        <v>76</v>
      </c>
      <c r="C72" s="407">
        <v>34379</v>
      </c>
      <c r="D72" s="411">
        <v>0</v>
      </c>
      <c r="E72" s="419">
        <v>0</v>
      </c>
      <c r="F72" s="155">
        <v>0</v>
      </c>
      <c r="G72" s="418">
        <v>0</v>
      </c>
      <c r="H72" s="269">
        <v>8812</v>
      </c>
      <c r="I72" s="15">
        <v>15210</v>
      </c>
      <c r="J72" s="330">
        <v>0.57935568704799478</v>
      </c>
      <c r="K72" s="426">
        <v>0.57961450576467022</v>
      </c>
      <c r="L72" s="433">
        <v>0.69992626698366101</v>
      </c>
      <c r="M72" s="14">
        <v>24062.765132631281</v>
      </c>
      <c r="N72" s="426">
        <f>Lisäosat[[#This Row],[HYTE-kerroin (sis. Kulttuurihyte)]]/$N$7</f>
        <v>0.99640139199539923</v>
      </c>
      <c r="O72" s="438">
        <v>1.4160567599171763</v>
      </c>
      <c r="P72" s="197">
        <v>0</v>
      </c>
      <c r="Q72" s="159">
        <v>0</v>
      </c>
      <c r="R72" s="159">
        <v>289134.48852934898</v>
      </c>
      <c r="S72" s="159">
        <v>732720.51311121625</v>
      </c>
      <c r="T72" s="159">
        <v>552060.85805984412</v>
      </c>
      <c r="U72" s="308">
        <f t="shared" si="1"/>
        <v>1573915.8597004092</v>
      </c>
      <c r="V72" s="44"/>
      <c r="W72" s="44"/>
      <c r="X72" s="110"/>
      <c r="Y72" s="110"/>
      <c r="Z72" s="111"/>
    </row>
    <row r="73" spans="1:26" s="45" customFormat="1" x14ac:dyDescent="0.25">
      <c r="A73" s="127">
        <v>213</v>
      </c>
      <c r="B73" s="124" t="s">
        <v>77</v>
      </c>
      <c r="C73" s="407">
        <v>4952</v>
      </c>
      <c r="D73" s="411">
        <v>1.0241166666666668</v>
      </c>
      <c r="E73" s="419">
        <v>0</v>
      </c>
      <c r="F73" s="155">
        <v>0</v>
      </c>
      <c r="G73" s="418">
        <v>0</v>
      </c>
      <c r="H73" s="269">
        <v>1555</v>
      </c>
      <c r="I73" s="15">
        <v>1803</v>
      </c>
      <c r="J73" s="330">
        <v>0.86245146977260123</v>
      </c>
      <c r="K73" s="426">
        <v>0.86283675740779953</v>
      </c>
      <c r="L73" s="433">
        <v>0.64007086083905296</v>
      </c>
      <c r="M73" s="14">
        <v>3169.6309028749902</v>
      </c>
      <c r="N73" s="426">
        <f>Lisäosat[[#This Row],[HYTE-kerroin (sis. Kulttuurihyte)]]/$N$7</f>
        <v>0.91119240240002852</v>
      </c>
      <c r="O73" s="438">
        <v>0</v>
      </c>
      <c r="P73" s="197">
        <v>527402.919138</v>
      </c>
      <c r="Q73" s="159">
        <v>0</v>
      </c>
      <c r="R73" s="159">
        <v>61997.858205136465</v>
      </c>
      <c r="S73" s="159">
        <v>96516.487973290903</v>
      </c>
      <c r="T73" s="159">
        <v>0</v>
      </c>
      <c r="U73" s="308">
        <f t="shared" ref="U73:U136" si="2">SUM(P73:T73)</f>
        <v>685917.26531642745</v>
      </c>
      <c r="V73" s="44"/>
      <c r="W73" s="44"/>
      <c r="X73" s="110"/>
      <c r="Y73" s="110"/>
      <c r="Z73" s="111"/>
    </row>
    <row r="74" spans="1:26" s="45" customFormat="1" x14ac:dyDescent="0.25">
      <c r="A74" s="127">
        <v>214</v>
      </c>
      <c r="B74" s="124" t="s">
        <v>78</v>
      </c>
      <c r="C74" s="407">
        <v>12508</v>
      </c>
      <c r="D74" s="411">
        <v>0.30081666666666668</v>
      </c>
      <c r="E74" s="419">
        <v>0</v>
      </c>
      <c r="F74" s="155">
        <v>0</v>
      </c>
      <c r="G74" s="418">
        <v>0</v>
      </c>
      <c r="H74" s="269">
        <v>5300</v>
      </c>
      <c r="I74" s="15">
        <v>4790</v>
      </c>
      <c r="J74" s="330">
        <v>1.1064718162839249</v>
      </c>
      <c r="K74" s="426">
        <v>1.1069661164555298</v>
      </c>
      <c r="L74" s="433">
        <v>0.64981202773642099</v>
      </c>
      <c r="M74" s="14">
        <v>8127.8488429271538</v>
      </c>
      <c r="N74" s="426">
        <f>Lisäosat[[#This Row],[HYTE-kerroin (sis. Kulttuurihyte)]]/$N$7</f>
        <v>0.92505973773811434</v>
      </c>
      <c r="O74" s="438">
        <v>0</v>
      </c>
      <c r="P74" s="197">
        <v>260862.08870600001</v>
      </c>
      <c r="Q74" s="159">
        <v>0</v>
      </c>
      <c r="R74" s="159">
        <v>200904.47599891986</v>
      </c>
      <c r="S74" s="159">
        <v>247496.14360005007</v>
      </c>
      <c r="T74" s="159">
        <v>0</v>
      </c>
      <c r="U74" s="308">
        <f t="shared" si="2"/>
        <v>709262.70830496994</v>
      </c>
      <c r="V74" s="44"/>
      <c r="W74" s="44"/>
      <c r="X74" s="110"/>
      <c r="Y74" s="110"/>
      <c r="Z74" s="111"/>
    </row>
    <row r="75" spans="1:26" s="45" customFormat="1" x14ac:dyDescent="0.25">
      <c r="A75" s="127">
        <v>216</v>
      </c>
      <c r="B75" s="124" t="s">
        <v>79</v>
      </c>
      <c r="C75" s="407">
        <v>1137</v>
      </c>
      <c r="D75" s="411">
        <v>1.5251000000000001</v>
      </c>
      <c r="E75" s="419">
        <v>0</v>
      </c>
      <c r="F75" s="155">
        <v>0</v>
      </c>
      <c r="G75" s="418">
        <v>0</v>
      </c>
      <c r="H75" s="269">
        <v>348</v>
      </c>
      <c r="I75" s="15">
        <v>403</v>
      </c>
      <c r="J75" s="330">
        <v>0.8635235732009926</v>
      </c>
      <c r="K75" s="426">
        <v>0.86390933978278561</v>
      </c>
      <c r="L75" s="433">
        <v>0.64328258677172601</v>
      </c>
      <c r="M75" s="14">
        <v>731.41230115945245</v>
      </c>
      <c r="N75" s="426">
        <f>Lisäosat[[#This Row],[HYTE-kerroin (sis. Kulttuurihyte)]]/$N$7</f>
        <v>0.91576455284069469</v>
      </c>
      <c r="O75" s="438">
        <v>0</v>
      </c>
      <c r="P75" s="197">
        <v>360662.70921300002</v>
      </c>
      <c r="Q75" s="159">
        <v>0</v>
      </c>
      <c r="R75" s="159">
        <v>14252.663979522225</v>
      </c>
      <c r="S75" s="159">
        <v>22271.787703843416</v>
      </c>
      <c r="T75" s="159">
        <v>0</v>
      </c>
      <c r="U75" s="308">
        <f t="shared" si="2"/>
        <v>397187.16089636571</v>
      </c>
      <c r="V75" s="44"/>
      <c r="W75" s="44"/>
      <c r="X75" s="110"/>
      <c r="Y75" s="110"/>
      <c r="Z75" s="111"/>
    </row>
    <row r="76" spans="1:26" s="45" customFormat="1" x14ac:dyDescent="0.25">
      <c r="A76" s="127">
        <v>217</v>
      </c>
      <c r="B76" s="124" t="s">
        <v>80</v>
      </c>
      <c r="C76" s="407">
        <v>5246</v>
      </c>
      <c r="D76" s="411">
        <v>0.19186666666666666</v>
      </c>
      <c r="E76" s="419">
        <v>0</v>
      </c>
      <c r="F76" s="155">
        <v>0</v>
      </c>
      <c r="G76" s="418">
        <v>0</v>
      </c>
      <c r="H76" s="269">
        <v>1998</v>
      </c>
      <c r="I76" s="15">
        <v>2097</v>
      </c>
      <c r="J76" s="330">
        <v>0.9527896995708155</v>
      </c>
      <c r="K76" s="426">
        <v>0.95321534449468082</v>
      </c>
      <c r="L76" s="433">
        <v>0.65244310938416905</v>
      </c>
      <c r="M76" s="14">
        <v>3422.7165518293509</v>
      </c>
      <c r="N76" s="426">
        <f>Lisäosat[[#This Row],[HYTE-kerroin (sis. Kulttuurihyte)]]/$N$7</f>
        <v>0.92880529429161762</v>
      </c>
      <c r="O76" s="438">
        <v>0</v>
      </c>
      <c r="P76" s="197">
        <v>69782.900536000001</v>
      </c>
      <c r="Q76" s="159">
        <v>0</v>
      </c>
      <c r="R76" s="159">
        <v>72558.237286649077</v>
      </c>
      <c r="S76" s="159">
        <v>104223.04395473335</v>
      </c>
      <c r="T76" s="159">
        <v>0</v>
      </c>
      <c r="U76" s="308">
        <f t="shared" si="2"/>
        <v>246564.18177738244</v>
      </c>
      <c r="V76" s="44"/>
      <c r="W76" s="44"/>
      <c r="X76" s="110"/>
      <c r="Y76" s="110"/>
      <c r="Z76" s="111"/>
    </row>
    <row r="77" spans="1:26" s="45" customFormat="1" x14ac:dyDescent="0.25">
      <c r="A77" s="127">
        <v>218</v>
      </c>
      <c r="B77" s="124" t="s">
        <v>81</v>
      </c>
      <c r="C77" s="407">
        <v>1134</v>
      </c>
      <c r="D77" s="411">
        <v>0.60636666666666672</v>
      </c>
      <c r="E77" s="419">
        <v>0</v>
      </c>
      <c r="F77" s="155">
        <v>0</v>
      </c>
      <c r="G77" s="418">
        <v>0</v>
      </c>
      <c r="H77" s="269">
        <v>329</v>
      </c>
      <c r="I77" s="15">
        <v>452</v>
      </c>
      <c r="J77" s="330">
        <v>0.72787610619469023</v>
      </c>
      <c r="K77" s="426">
        <v>0.72820127424588155</v>
      </c>
      <c r="L77" s="433">
        <v>0.54349431663847003</v>
      </c>
      <c r="M77" s="14">
        <v>616.32255506802505</v>
      </c>
      <c r="N77" s="426">
        <f>Lisäosat[[#This Row],[HYTE-kerroin (sis. Kulttuurihyte)]]/$N$7</f>
        <v>0.77370791636942726</v>
      </c>
      <c r="O77" s="438">
        <v>0</v>
      </c>
      <c r="P77" s="197">
        <v>47672.680734000001</v>
      </c>
      <c r="Q77" s="159">
        <v>0</v>
      </c>
      <c r="R77" s="159">
        <v>11982.071354874979</v>
      </c>
      <c r="S77" s="159">
        <v>18767.260383515084</v>
      </c>
      <c r="T77" s="159">
        <v>0</v>
      </c>
      <c r="U77" s="308">
        <f t="shared" si="2"/>
        <v>78422.012472390066</v>
      </c>
      <c r="V77" s="44"/>
      <c r="W77" s="44"/>
      <c r="X77" s="110"/>
      <c r="Y77" s="110"/>
      <c r="Z77" s="111"/>
    </row>
    <row r="78" spans="1:26" s="45" customFormat="1" x14ac:dyDescent="0.25">
      <c r="A78" s="127">
        <v>224</v>
      </c>
      <c r="B78" s="124" t="s">
        <v>82</v>
      </c>
      <c r="C78" s="407">
        <v>8274</v>
      </c>
      <c r="D78" s="411">
        <v>0</v>
      </c>
      <c r="E78" s="419">
        <v>0</v>
      </c>
      <c r="F78" s="155">
        <v>0</v>
      </c>
      <c r="G78" s="418">
        <v>0</v>
      </c>
      <c r="H78" s="269">
        <v>2612</v>
      </c>
      <c r="I78" s="15">
        <v>3396</v>
      </c>
      <c r="J78" s="330">
        <v>0.76914016489988224</v>
      </c>
      <c r="K78" s="426">
        <v>0.76948376706841748</v>
      </c>
      <c r="L78" s="433">
        <v>0.64693511176305196</v>
      </c>
      <c r="M78" s="14">
        <v>5352.7411147274915</v>
      </c>
      <c r="N78" s="426">
        <f>Lisäosat[[#This Row],[HYTE-kerroin (sis. Kulttuurihyte)]]/$N$7</f>
        <v>0.92096421623001012</v>
      </c>
      <c r="O78" s="438">
        <v>0</v>
      </c>
      <c r="P78" s="197">
        <v>0</v>
      </c>
      <c r="Q78" s="159">
        <v>0</v>
      </c>
      <c r="R78" s="159">
        <v>92380.943073386501</v>
      </c>
      <c r="S78" s="159">
        <v>162993.03901761316</v>
      </c>
      <c r="T78" s="159">
        <v>0</v>
      </c>
      <c r="U78" s="308">
        <f t="shared" si="2"/>
        <v>255373.98209099966</v>
      </c>
      <c r="V78" s="44"/>
      <c r="W78" s="44"/>
      <c r="X78" s="110"/>
      <c r="Y78" s="110"/>
      <c r="Z78" s="111"/>
    </row>
    <row r="79" spans="1:26" s="45" customFormat="1" x14ac:dyDescent="0.25">
      <c r="A79" s="127">
        <v>226</v>
      </c>
      <c r="B79" s="124" t="s">
        <v>83</v>
      </c>
      <c r="C79" s="407">
        <v>3514</v>
      </c>
      <c r="D79" s="411">
        <v>1.3321833333333335</v>
      </c>
      <c r="E79" s="419">
        <v>0</v>
      </c>
      <c r="F79" s="155">
        <v>0</v>
      </c>
      <c r="G79" s="418">
        <v>0</v>
      </c>
      <c r="H79" s="269">
        <v>1230</v>
      </c>
      <c r="I79" s="15">
        <v>1264</v>
      </c>
      <c r="J79" s="330">
        <v>0.97310126582278478</v>
      </c>
      <c r="K79" s="426">
        <v>0.97353598464309843</v>
      </c>
      <c r="L79" s="433">
        <v>0.72127417140922301</v>
      </c>
      <c r="M79" s="14">
        <v>2534.5574383320095</v>
      </c>
      <c r="N79" s="426">
        <f>Lisäosat[[#This Row],[HYTE-kerroin (sis. Kulttuurihyte)]]/$N$7</f>
        <v>1.0267918526613242</v>
      </c>
      <c r="O79" s="438">
        <v>0</v>
      </c>
      <c r="P79" s="197">
        <v>486830.98580550001</v>
      </c>
      <c r="Q79" s="159">
        <v>0</v>
      </c>
      <c r="R79" s="159">
        <v>49638.789080020149</v>
      </c>
      <c r="S79" s="159">
        <v>77178.255137688</v>
      </c>
      <c r="T79" s="159">
        <v>0</v>
      </c>
      <c r="U79" s="308">
        <f t="shared" si="2"/>
        <v>613648.03002320812</v>
      </c>
      <c r="V79" s="44"/>
      <c r="W79" s="44"/>
      <c r="X79" s="110"/>
      <c r="Y79" s="110"/>
      <c r="Z79" s="111"/>
    </row>
    <row r="80" spans="1:26" s="45" customFormat="1" x14ac:dyDescent="0.25">
      <c r="A80" s="127">
        <v>230</v>
      </c>
      <c r="B80" s="124" t="s">
        <v>84</v>
      </c>
      <c r="C80" s="407">
        <v>2133</v>
      </c>
      <c r="D80" s="411">
        <v>1.0844166666666666</v>
      </c>
      <c r="E80" s="419">
        <v>0</v>
      </c>
      <c r="F80" s="155">
        <v>0</v>
      </c>
      <c r="G80" s="418">
        <v>0</v>
      </c>
      <c r="H80" s="269">
        <v>666</v>
      </c>
      <c r="I80" s="15">
        <v>842</v>
      </c>
      <c r="J80" s="330">
        <v>0.79097387173396672</v>
      </c>
      <c r="K80" s="426">
        <v>0.79132722779309006</v>
      </c>
      <c r="L80" s="433">
        <v>0.64228325154960197</v>
      </c>
      <c r="M80" s="14">
        <v>1369.990175555301</v>
      </c>
      <c r="N80" s="426">
        <f>Lisäosat[[#This Row],[HYTE-kerroin (sis. Kulttuurihyte)]]/$N$7</f>
        <v>0.91434191869569315</v>
      </c>
      <c r="O80" s="438">
        <v>0</v>
      </c>
      <c r="P80" s="197">
        <v>240546.75269624998</v>
      </c>
      <c r="Q80" s="159">
        <v>0</v>
      </c>
      <c r="R80" s="159">
        <v>24491.443174567412</v>
      </c>
      <c r="S80" s="159">
        <v>41716.731176041569</v>
      </c>
      <c r="T80" s="159">
        <v>0</v>
      </c>
      <c r="U80" s="308">
        <f t="shared" si="2"/>
        <v>306754.927046859</v>
      </c>
      <c r="V80" s="44"/>
      <c r="W80" s="44"/>
      <c r="X80" s="110"/>
      <c r="Y80" s="110"/>
      <c r="Z80" s="111"/>
    </row>
    <row r="81" spans="1:26" s="45" customFormat="1" x14ac:dyDescent="0.25">
      <c r="A81" s="127">
        <v>231</v>
      </c>
      <c r="B81" s="124" t="s">
        <v>85</v>
      </c>
      <c r="C81" s="407">
        <v>1248</v>
      </c>
      <c r="D81" s="411">
        <v>0.82343333333333335</v>
      </c>
      <c r="E81" s="419">
        <v>0</v>
      </c>
      <c r="F81" s="155">
        <v>0</v>
      </c>
      <c r="G81" s="418">
        <v>0</v>
      </c>
      <c r="H81" s="269">
        <v>396</v>
      </c>
      <c r="I81" s="15">
        <v>414</v>
      </c>
      <c r="J81" s="330">
        <v>0.95652173913043481</v>
      </c>
      <c r="K81" s="426">
        <v>0.95694905128862784</v>
      </c>
      <c r="L81" s="433">
        <v>0.65465394528822995</v>
      </c>
      <c r="M81" s="14">
        <v>817.00812371971097</v>
      </c>
      <c r="N81" s="426">
        <f>Lisäosat[[#This Row],[HYTE-kerroin (sis. Kulttuurihyte)]]/$N$7</f>
        <v>0.93195259719506918</v>
      </c>
      <c r="O81" s="438">
        <v>0</v>
      </c>
      <c r="P81" s="197">
        <v>71246.613983999996</v>
      </c>
      <c r="Q81" s="159">
        <v>0</v>
      </c>
      <c r="R81" s="159">
        <v>17328.892756279092</v>
      </c>
      <c r="S81" s="159">
        <v>24878.213635395161</v>
      </c>
      <c r="T81" s="159">
        <v>0</v>
      </c>
      <c r="U81" s="308">
        <f t="shared" si="2"/>
        <v>113453.72037567425</v>
      </c>
      <c r="V81" s="44"/>
      <c r="W81" s="44"/>
      <c r="X81" s="110"/>
      <c r="Y81" s="110"/>
      <c r="Z81" s="111"/>
    </row>
    <row r="82" spans="1:26" s="45" customFormat="1" x14ac:dyDescent="0.25">
      <c r="A82" s="127">
        <v>232</v>
      </c>
      <c r="B82" s="124" t="s">
        <v>86</v>
      </c>
      <c r="C82" s="407">
        <v>12429</v>
      </c>
      <c r="D82" s="411">
        <v>9.5499999999999995E-3</v>
      </c>
      <c r="E82" s="419">
        <v>0</v>
      </c>
      <c r="F82" s="155">
        <v>0</v>
      </c>
      <c r="G82" s="418">
        <v>0</v>
      </c>
      <c r="H82" s="269">
        <v>5201</v>
      </c>
      <c r="I82" s="15">
        <v>4918</v>
      </c>
      <c r="J82" s="330">
        <v>1.057543716958113</v>
      </c>
      <c r="K82" s="426">
        <v>1.0580161592138297</v>
      </c>
      <c r="L82" s="433">
        <v>0.68892691570548303</v>
      </c>
      <c r="M82" s="14">
        <v>8562.6726353034483</v>
      </c>
      <c r="N82" s="426">
        <f>Lisäosat[[#This Row],[HYTE-kerroin (sis. Kulttuurihyte)]]/$N$7</f>
        <v>0.98074292989502099</v>
      </c>
      <c r="O82" s="438">
        <v>0</v>
      </c>
      <c r="P82" s="197">
        <v>8229.2595434999985</v>
      </c>
      <c r="Q82" s="159">
        <v>0</v>
      </c>
      <c r="R82" s="159">
        <v>190807.70205002467</v>
      </c>
      <c r="S82" s="159">
        <v>260736.69640047895</v>
      </c>
      <c r="T82" s="159">
        <v>0</v>
      </c>
      <c r="U82" s="308">
        <f t="shared" si="2"/>
        <v>459773.65799400362</v>
      </c>
      <c r="V82" s="44"/>
      <c r="W82" s="44"/>
      <c r="X82" s="110"/>
      <c r="Y82" s="110"/>
      <c r="Z82" s="111"/>
    </row>
    <row r="83" spans="1:26" s="45" customFormat="1" x14ac:dyDescent="0.25">
      <c r="A83" s="127">
        <v>233</v>
      </c>
      <c r="B83" s="124" t="s">
        <v>87</v>
      </c>
      <c r="C83" s="407">
        <v>14909</v>
      </c>
      <c r="D83" s="411">
        <v>0</v>
      </c>
      <c r="E83" s="419">
        <v>0</v>
      </c>
      <c r="F83" s="155">
        <v>0</v>
      </c>
      <c r="G83" s="418">
        <v>0</v>
      </c>
      <c r="H83" s="269">
        <v>6118</v>
      </c>
      <c r="I83" s="15">
        <v>5987</v>
      </c>
      <c r="J83" s="330">
        <v>1.0218807416068147</v>
      </c>
      <c r="K83" s="426">
        <v>1.0223372519476135</v>
      </c>
      <c r="L83" s="433">
        <v>0.53131385986725099</v>
      </c>
      <c r="M83" s="14">
        <v>7921.3583367608453</v>
      </c>
      <c r="N83" s="426">
        <f>Lisäosat[[#This Row],[HYTE-kerroin (sis. Kulttuurihyte)]]/$N$7</f>
        <v>0.75636805550910358</v>
      </c>
      <c r="O83" s="438">
        <v>0</v>
      </c>
      <c r="P83" s="197">
        <v>0</v>
      </c>
      <c r="Q83" s="159">
        <v>0</v>
      </c>
      <c r="R83" s="159">
        <v>221161.79855555392</v>
      </c>
      <c r="S83" s="159">
        <v>241208.42775372794</v>
      </c>
      <c r="T83" s="159">
        <v>0</v>
      </c>
      <c r="U83" s="308">
        <f t="shared" si="2"/>
        <v>462370.22630928189</v>
      </c>
      <c r="V83" s="44"/>
      <c r="W83" s="44"/>
      <c r="X83" s="110"/>
      <c r="Y83" s="110"/>
      <c r="Z83" s="111"/>
    </row>
    <row r="84" spans="1:26" s="45" customFormat="1" x14ac:dyDescent="0.25">
      <c r="A84" s="127">
        <v>235</v>
      </c>
      <c r="B84" s="124" t="s">
        <v>88</v>
      </c>
      <c r="C84" s="407">
        <v>10318</v>
      </c>
      <c r="D84" s="411">
        <v>0</v>
      </c>
      <c r="E84" s="419">
        <v>0</v>
      </c>
      <c r="F84" s="155">
        <v>0</v>
      </c>
      <c r="G84" s="418">
        <v>0</v>
      </c>
      <c r="H84" s="269">
        <v>2574</v>
      </c>
      <c r="I84" s="15">
        <v>4451</v>
      </c>
      <c r="J84" s="330">
        <v>0.57829701190743654</v>
      </c>
      <c r="K84" s="426">
        <v>0.5785553576764092</v>
      </c>
      <c r="L84" s="433">
        <v>0.74930570065685798</v>
      </c>
      <c r="M84" s="14">
        <v>7731.336219377461</v>
      </c>
      <c r="N84" s="426">
        <f>Lisäosat[[#This Row],[HYTE-kerroin (sis. Kulttuurihyte)]]/$N$7</f>
        <v>1.0666969913589626</v>
      </c>
      <c r="O84" s="438">
        <v>0.11076544000858297</v>
      </c>
      <c r="P84" s="197">
        <v>0</v>
      </c>
      <c r="Q84" s="159">
        <v>0</v>
      </c>
      <c r="R84" s="159">
        <v>86617.940959130312</v>
      </c>
      <c r="S84" s="159">
        <v>235422.18072084562</v>
      </c>
      <c r="T84" s="159">
        <v>12960.234365497061</v>
      </c>
      <c r="U84" s="308">
        <f t="shared" si="2"/>
        <v>335000.35604547302</v>
      </c>
      <c r="V84" s="44"/>
      <c r="W84" s="44"/>
      <c r="X84" s="110"/>
      <c r="Y84" s="110"/>
      <c r="Z84" s="111"/>
    </row>
    <row r="85" spans="1:26" s="45" customFormat="1" x14ac:dyDescent="0.25">
      <c r="A85" s="127">
        <v>236</v>
      </c>
      <c r="B85" s="124" t="s">
        <v>89</v>
      </c>
      <c r="C85" s="407">
        <v>4074</v>
      </c>
      <c r="D85" s="411">
        <v>0.37173333333333336</v>
      </c>
      <c r="E85" s="419">
        <v>0</v>
      </c>
      <c r="F85" s="155">
        <v>0</v>
      </c>
      <c r="G85" s="418">
        <v>0</v>
      </c>
      <c r="H85" s="269">
        <v>1535</v>
      </c>
      <c r="I85" s="15">
        <v>1698</v>
      </c>
      <c r="J85" s="330">
        <v>0.90400471142520611</v>
      </c>
      <c r="K85" s="426">
        <v>0.90440856236601896</v>
      </c>
      <c r="L85" s="433">
        <v>0.56308660615651096</v>
      </c>
      <c r="M85" s="14">
        <v>2294.0148334816258</v>
      </c>
      <c r="N85" s="426">
        <f>Lisäosat[[#This Row],[HYTE-kerroin (sis. Kulttuurihyte)]]/$N$7</f>
        <v>0.80159911787023985</v>
      </c>
      <c r="O85" s="438">
        <v>0</v>
      </c>
      <c r="P85" s="197">
        <v>104996.236128</v>
      </c>
      <c r="Q85" s="159">
        <v>0</v>
      </c>
      <c r="R85" s="159">
        <v>53462.972609478631</v>
      </c>
      <c r="S85" s="159">
        <v>69853.639704689806</v>
      </c>
      <c r="T85" s="159">
        <v>0</v>
      </c>
      <c r="U85" s="308">
        <f t="shared" si="2"/>
        <v>228312.84844216844</v>
      </c>
      <c r="V85" s="44"/>
      <c r="W85" s="44"/>
      <c r="X85" s="110"/>
      <c r="Y85" s="110"/>
      <c r="Z85" s="111"/>
    </row>
    <row r="86" spans="1:26" s="45" customFormat="1" x14ac:dyDescent="0.25">
      <c r="A86" s="127">
        <v>239</v>
      </c>
      <c r="B86" s="124" t="s">
        <v>90</v>
      </c>
      <c r="C86" s="407">
        <v>1922</v>
      </c>
      <c r="D86" s="411">
        <v>1.5529000000000002</v>
      </c>
      <c r="E86" s="419">
        <v>0</v>
      </c>
      <c r="F86" s="155">
        <v>0</v>
      </c>
      <c r="G86" s="418">
        <v>0</v>
      </c>
      <c r="H86" s="269">
        <v>912</v>
      </c>
      <c r="I86" s="15">
        <v>705</v>
      </c>
      <c r="J86" s="330">
        <v>1.2936170212765958</v>
      </c>
      <c r="K86" s="426">
        <v>1.2941949258433436</v>
      </c>
      <c r="L86" s="433">
        <v>0.63835843133771897</v>
      </c>
      <c r="M86" s="14">
        <v>1226.9249050310959</v>
      </c>
      <c r="N86" s="426">
        <f>Lisäosat[[#This Row],[HYTE-kerroin (sis. Kulttuurihyte)]]/$N$7</f>
        <v>0.90875462113747307</v>
      </c>
      <c r="O86" s="438">
        <v>0</v>
      </c>
      <c r="P86" s="197">
        <v>620782.30366200011</v>
      </c>
      <c r="Q86" s="159">
        <v>0</v>
      </c>
      <c r="R86" s="159">
        <v>36092.792814802851</v>
      </c>
      <c r="S86" s="159">
        <v>37360.338307262915</v>
      </c>
      <c r="T86" s="159">
        <v>0</v>
      </c>
      <c r="U86" s="308">
        <f t="shared" si="2"/>
        <v>694235.43478406582</v>
      </c>
      <c r="V86" s="44"/>
      <c r="W86" s="44"/>
      <c r="X86" s="110"/>
      <c r="Y86" s="110"/>
      <c r="Z86" s="111"/>
    </row>
    <row r="87" spans="1:26" s="45" customFormat="1" x14ac:dyDescent="0.25">
      <c r="A87" s="127">
        <v>240</v>
      </c>
      <c r="B87" s="124" t="s">
        <v>91</v>
      </c>
      <c r="C87" s="407">
        <v>19339</v>
      </c>
      <c r="D87" s="411">
        <v>0.11808333333333333</v>
      </c>
      <c r="E87" s="419">
        <v>0</v>
      </c>
      <c r="F87" s="155">
        <v>0</v>
      </c>
      <c r="G87" s="418">
        <v>0</v>
      </c>
      <c r="H87" s="269">
        <v>8006</v>
      </c>
      <c r="I87" s="15">
        <v>6784</v>
      </c>
      <c r="J87" s="330">
        <v>1.180129716981132</v>
      </c>
      <c r="K87" s="426">
        <v>1.1806569227472754</v>
      </c>
      <c r="L87" s="433">
        <v>0.65972515303662604</v>
      </c>
      <c r="M87" s="14">
        <v>12758.424734575312</v>
      </c>
      <c r="N87" s="426">
        <f>Lisäosat[[#This Row],[HYTE-kerroin (sis. Kulttuurihyte)]]/$N$7</f>
        <v>0.9391718697069803</v>
      </c>
      <c r="O87" s="438">
        <v>0</v>
      </c>
      <c r="P87" s="197">
        <v>158322.92973249999</v>
      </c>
      <c r="Q87" s="159">
        <v>0</v>
      </c>
      <c r="R87" s="159">
        <v>331302.82856292871</v>
      </c>
      <c r="S87" s="159">
        <v>388498.97202095186</v>
      </c>
      <c r="T87" s="159">
        <v>0</v>
      </c>
      <c r="U87" s="308">
        <f t="shared" si="2"/>
        <v>878124.7303163805</v>
      </c>
      <c r="V87" s="44"/>
      <c r="W87" s="44"/>
      <c r="X87" s="110"/>
      <c r="Y87" s="110"/>
      <c r="Z87" s="111"/>
    </row>
    <row r="88" spans="1:26" s="45" customFormat="1" x14ac:dyDescent="0.25">
      <c r="A88" s="127">
        <v>241</v>
      </c>
      <c r="B88" s="124" t="s">
        <v>92</v>
      </c>
      <c r="C88" s="407">
        <v>7576</v>
      </c>
      <c r="D88" s="411">
        <v>9.1749999999999998E-2</v>
      </c>
      <c r="E88" s="419">
        <v>0</v>
      </c>
      <c r="F88" s="155">
        <v>0</v>
      </c>
      <c r="G88" s="418">
        <v>0</v>
      </c>
      <c r="H88" s="269">
        <v>2809</v>
      </c>
      <c r="I88" s="15">
        <v>3185</v>
      </c>
      <c r="J88" s="330">
        <v>0.88194662480376762</v>
      </c>
      <c r="K88" s="426">
        <v>0.88234062161558979</v>
      </c>
      <c r="L88" s="433">
        <v>0.66153754617280602</v>
      </c>
      <c r="M88" s="14">
        <v>5011.8084498051785</v>
      </c>
      <c r="N88" s="426">
        <f>Lisäosat[[#This Row],[HYTE-kerroin (sis. Kulttuurihyte)]]/$N$7</f>
        <v>0.94175195725179417</v>
      </c>
      <c r="O88" s="438">
        <v>0</v>
      </c>
      <c r="P88" s="197">
        <v>48191.144339999999</v>
      </c>
      <c r="Q88" s="159">
        <v>0</v>
      </c>
      <c r="R88" s="159">
        <v>96993.72809120937</v>
      </c>
      <c r="S88" s="159">
        <v>152611.50739390589</v>
      </c>
      <c r="T88" s="159">
        <v>0</v>
      </c>
      <c r="U88" s="308">
        <f t="shared" si="2"/>
        <v>297796.37982511526</v>
      </c>
      <c r="V88" s="44"/>
      <c r="W88" s="44"/>
      <c r="X88" s="110"/>
      <c r="Y88" s="110"/>
      <c r="Z88" s="111"/>
    </row>
    <row r="89" spans="1:26" s="45" customFormat="1" x14ac:dyDescent="0.25">
      <c r="A89" s="127">
        <v>244</v>
      </c>
      <c r="B89" s="124" t="s">
        <v>93</v>
      </c>
      <c r="C89" s="407">
        <v>19702</v>
      </c>
      <c r="D89" s="411">
        <v>0</v>
      </c>
      <c r="E89" s="419">
        <v>0</v>
      </c>
      <c r="F89" s="155">
        <v>12</v>
      </c>
      <c r="G89" s="418">
        <v>6.0907522078976748E-4</v>
      </c>
      <c r="H89" s="269">
        <v>7038</v>
      </c>
      <c r="I89" s="15">
        <v>8545</v>
      </c>
      <c r="J89" s="330">
        <v>0.82363955529549449</v>
      </c>
      <c r="K89" s="426">
        <v>0.8240075042730749</v>
      </c>
      <c r="L89" s="433">
        <v>0.68624950593793899</v>
      </c>
      <c r="M89" s="14">
        <v>13520.487765989274</v>
      </c>
      <c r="N89" s="426">
        <f>Lisäosat[[#This Row],[HYTE-kerroin (sis. Kulttuurihyte)]]/$N$7</f>
        <v>0.97693142153311907</v>
      </c>
      <c r="O89" s="438">
        <v>0.69018052926655604</v>
      </c>
      <c r="P89" s="197">
        <v>0</v>
      </c>
      <c r="Q89" s="159">
        <v>0</v>
      </c>
      <c r="R89" s="159">
        <v>235563.98577171963</v>
      </c>
      <c r="S89" s="159">
        <v>411704.08632610348</v>
      </c>
      <c r="T89" s="159">
        <v>154200.60317149386</v>
      </c>
      <c r="U89" s="308">
        <f t="shared" si="2"/>
        <v>801468.675269317</v>
      </c>
      <c r="V89" s="44"/>
      <c r="W89" s="44"/>
      <c r="X89" s="110"/>
      <c r="Y89" s="110"/>
      <c r="Z89" s="111"/>
    </row>
    <row r="90" spans="1:26" s="45" customFormat="1" x14ac:dyDescent="0.25">
      <c r="A90" s="127">
        <v>245</v>
      </c>
      <c r="B90" s="124" t="s">
        <v>94</v>
      </c>
      <c r="C90" s="407">
        <v>38767</v>
      </c>
      <c r="D90" s="411">
        <v>0</v>
      </c>
      <c r="E90" s="419">
        <v>0</v>
      </c>
      <c r="F90" s="155">
        <v>0</v>
      </c>
      <c r="G90" s="418">
        <v>0</v>
      </c>
      <c r="H90" s="269">
        <v>12255</v>
      </c>
      <c r="I90" s="15">
        <v>17292</v>
      </c>
      <c r="J90" s="330">
        <v>0.70870922970159611</v>
      </c>
      <c r="K90" s="426">
        <v>0.7090258352298201</v>
      </c>
      <c r="L90" s="433">
        <v>0.74650488879101795</v>
      </c>
      <c r="M90" s="14">
        <v>28939.755023761394</v>
      </c>
      <c r="N90" s="426">
        <f>Lisäosat[[#This Row],[HYTE-kerroin (sis. Kulttuurihyte)]]/$N$7</f>
        <v>1.0627098101750545</v>
      </c>
      <c r="O90" s="438">
        <v>0.95662504123038195</v>
      </c>
      <c r="P90" s="197">
        <v>0</v>
      </c>
      <c r="Q90" s="159">
        <v>0</v>
      </c>
      <c r="R90" s="159">
        <v>398833.53408368287</v>
      </c>
      <c r="S90" s="159">
        <v>881226.74320449517</v>
      </c>
      <c r="T90" s="159">
        <v>420549.37691810896</v>
      </c>
      <c r="U90" s="308">
        <f t="shared" si="2"/>
        <v>1700609.6542062869</v>
      </c>
      <c r="V90" s="44"/>
      <c r="W90" s="44"/>
      <c r="X90" s="110"/>
      <c r="Y90" s="110"/>
      <c r="Z90" s="111"/>
    </row>
    <row r="91" spans="1:26" s="45" customFormat="1" x14ac:dyDescent="0.25">
      <c r="A91" s="127">
        <v>249</v>
      </c>
      <c r="B91" s="124" t="s">
        <v>95</v>
      </c>
      <c r="C91" s="407">
        <v>9014</v>
      </c>
      <c r="D91" s="411">
        <v>0.77045000000000008</v>
      </c>
      <c r="E91" s="419">
        <v>0</v>
      </c>
      <c r="F91" s="155">
        <v>0</v>
      </c>
      <c r="G91" s="418">
        <v>0</v>
      </c>
      <c r="H91" s="269">
        <v>3143</v>
      </c>
      <c r="I91" s="15">
        <v>3202</v>
      </c>
      <c r="J91" s="330">
        <v>0.98157401623985008</v>
      </c>
      <c r="K91" s="426">
        <v>0.98201252013803331</v>
      </c>
      <c r="L91" s="433">
        <v>0.66825163690231804</v>
      </c>
      <c r="M91" s="14">
        <v>6023.6202550374946</v>
      </c>
      <c r="N91" s="426">
        <f>Lisäosat[[#This Row],[HYTE-kerroin (sis. Kulttuurihyte)]]/$N$7</f>
        <v>0.95131000595555193</v>
      </c>
      <c r="O91" s="438">
        <v>0</v>
      </c>
      <c r="P91" s="197">
        <v>481485.50067900005</v>
      </c>
      <c r="Q91" s="159">
        <v>0</v>
      </c>
      <c r="R91" s="159">
        <v>128440.5010281666</v>
      </c>
      <c r="S91" s="159">
        <v>183421.56854088677</v>
      </c>
      <c r="T91" s="159">
        <v>0</v>
      </c>
      <c r="U91" s="308">
        <f t="shared" si="2"/>
        <v>793347.57024805341</v>
      </c>
      <c r="V91" s="44"/>
      <c r="W91" s="44"/>
      <c r="X91" s="110"/>
      <c r="Y91" s="110"/>
      <c r="Z91" s="111"/>
    </row>
    <row r="92" spans="1:26" s="45" customFormat="1" x14ac:dyDescent="0.25">
      <c r="A92" s="127">
        <v>250</v>
      </c>
      <c r="B92" s="124" t="s">
        <v>96</v>
      </c>
      <c r="C92" s="407">
        <v>1670</v>
      </c>
      <c r="D92" s="411">
        <v>1.2127166666666667</v>
      </c>
      <c r="E92" s="419">
        <v>0</v>
      </c>
      <c r="F92" s="155">
        <v>0</v>
      </c>
      <c r="G92" s="418">
        <v>0</v>
      </c>
      <c r="H92" s="269">
        <v>544</v>
      </c>
      <c r="I92" s="15">
        <v>652</v>
      </c>
      <c r="J92" s="330">
        <v>0.83435582822085885</v>
      </c>
      <c r="K92" s="426">
        <v>0.83472856453731947</v>
      </c>
      <c r="L92" s="433">
        <v>0.64238334198305003</v>
      </c>
      <c r="M92" s="14">
        <v>1072.7801811116935</v>
      </c>
      <c r="N92" s="426">
        <f>Lisäosat[[#This Row],[HYTE-kerroin (sis. Kulttuurihyte)]]/$N$7</f>
        <v>0.9144844054859701</v>
      </c>
      <c r="O92" s="438">
        <v>0</v>
      </c>
      <c r="P92" s="197">
        <v>210614.50448250002</v>
      </c>
      <c r="Q92" s="159">
        <v>0</v>
      </c>
      <c r="R92" s="159">
        <v>20226.892157298964</v>
      </c>
      <c r="S92" s="159">
        <v>32666.571793685984</v>
      </c>
      <c r="T92" s="159">
        <v>0</v>
      </c>
      <c r="U92" s="308">
        <f t="shared" si="2"/>
        <v>263507.96843348496</v>
      </c>
      <c r="V92" s="44"/>
      <c r="W92" s="44"/>
      <c r="X92" s="110"/>
      <c r="Y92" s="110"/>
      <c r="Z92" s="111"/>
    </row>
    <row r="93" spans="1:26" s="45" customFormat="1" x14ac:dyDescent="0.25">
      <c r="A93" s="127">
        <v>256</v>
      </c>
      <c r="B93" s="124" t="s">
        <v>97</v>
      </c>
      <c r="C93" s="407">
        <v>1472</v>
      </c>
      <c r="D93" s="411">
        <v>1.6751833333333332</v>
      </c>
      <c r="E93" s="419">
        <v>0</v>
      </c>
      <c r="F93" s="155">
        <v>0</v>
      </c>
      <c r="G93" s="418">
        <v>0</v>
      </c>
      <c r="H93" s="269">
        <v>431</v>
      </c>
      <c r="I93" s="15">
        <v>485</v>
      </c>
      <c r="J93" s="330">
        <v>0.88865979381443294</v>
      </c>
      <c r="K93" s="426">
        <v>0.88905678963675416</v>
      </c>
      <c r="L93" s="433">
        <v>0.68344760127969995</v>
      </c>
      <c r="M93" s="14">
        <v>1006.0348690837184</v>
      </c>
      <c r="N93" s="426">
        <f>Lisäosat[[#This Row],[HYTE-kerroin (sis. Kulttuurihyte)]]/$N$7</f>
        <v>0.97294268467125056</v>
      </c>
      <c r="O93" s="438">
        <v>0</v>
      </c>
      <c r="P93" s="197">
        <v>512876.27356799995</v>
      </c>
      <c r="Q93" s="159">
        <v>0</v>
      </c>
      <c r="R93" s="159">
        <v>18989.115033950333</v>
      </c>
      <c r="S93" s="159">
        <v>30634.151204973772</v>
      </c>
      <c r="T93" s="159">
        <v>0</v>
      </c>
      <c r="U93" s="308">
        <f t="shared" si="2"/>
        <v>562499.53980692406</v>
      </c>
      <c r="V93" s="44"/>
      <c r="W93" s="44"/>
      <c r="X93" s="110"/>
      <c r="Y93" s="110"/>
      <c r="Z93" s="111"/>
    </row>
    <row r="94" spans="1:26" s="45" customFormat="1" x14ac:dyDescent="0.25">
      <c r="A94" s="127">
        <v>257</v>
      </c>
      <c r="B94" s="124" t="s">
        <v>98</v>
      </c>
      <c r="C94" s="407">
        <v>41725</v>
      </c>
      <c r="D94" s="411">
        <v>0</v>
      </c>
      <c r="E94" s="419">
        <v>0</v>
      </c>
      <c r="F94" s="155">
        <v>11</v>
      </c>
      <c r="G94" s="418">
        <v>2.6363091671659678E-4</v>
      </c>
      <c r="H94" s="269">
        <v>10713</v>
      </c>
      <c r="I94" s="15">
        <v>19771</v>
      </c>
      <c r="J94" s="330">
        <v>0.5418542309443124</v>
      </c>
      <c r="K94" s="426">
        <v>0.54209629643156554</v>
      </c>
      <c r="L94" s="433">
        <v>0.74394614280891103</v>
      </c>
      <c r="M94" s="14">
        <v>31041.152808701812</v>
      </c>
      <c r="N94" s="426">
        <f>Lisäosat[[#This Row],[HYTE-kerroin (sis. Kulttuurihyte)]]/$N$7</f>
        <v>1.0590672292653236</v>
      </c>
      <c r="O94" s="438">
        <v>0.81526553014148462</v>
      </c>
      <c r="P94" s="197">
        <v>0</v>
      </c>
      <c r="Q94" s="159">
        <v>0</v>
      </c>
      <c r="R94" s="159">
        <v>328201.22522448859</v>
      </c>
      <c r="S94" s="159">
        <v>945215.11921803548</v>
      </c>
      <c r="T94" s="159">
        <v>385752.26114004006</v>
      </c>
      <c r="U94" s="308">
        <f t="shared" si="2"/>
        <v>1659168.6055825641</v>
      </c>
      <c r="V94" s="44"/>
      <c r="W94" s="44"/>
      <c r="X94" s="110"/>
      <c r="Y94" s="110"/>
      <c r="Z94" s="111"/>
    </row>
    <row r="95" spans="1:26" s="45" customFormat="1" x14ac:dyDescent="0.25">
      <c r="A95" s="127">
        <v>260</v>
      </c>
      <c r="B95" s="124" t="s">
        <v>99</v>
      </c>
      <c r="C95" s="407">
        <v>9397</v>
      </c>
      <c r="D95" s="411">
        <v>1.2096</v>
      </c>
      <c r="E95" s="419">
        <v>0</v>
      </c>
      <c r="F95" s="155">
        <v>0</v>
      </c>
      <c r="G95" s="418">
        <v>0</v>
      </c>
      <c r="H95" s="269">
        <v>3020</v>
      </c>
      <c r="I95" s="15">
        <v>3026</v>
      </c>
      <c r="J95" s="330">
        <v>0.99801718440185061</v>
      </c>
      <c r="K95" s="426">
        <v>0.99846303404596659</v>
      </c>
      <c r="L95" s="433">
        <v>0.62173242704628695</v>
      </c>
      <c r="M95" s="14">
        <v>5842.4196169539582</v>
      </c>
      <c r="N95" s="426">
        <f>Lisäosat[[#This Row],[HYTE-kerroin (sis. Kulttuurihyte)]]/$N$7</f>
        <v>0.88508616547185492</v>
      </c>
      <c r="O95" s="438">
        <v>0</v>
      </c>
      <c r="P95" s="197">
        <v>1182070.7317439998</v>
      </c>
      <c r="Q95" s="159">
        <v>0</v>
      </c>
      <c r="R95" s="159">
        <v>136140.90396979355</v>
      </c>
      <c r="S95" s="159">
        <v>177903.93896752564</v>
      </c>
      <c r="T95" s="159">
        <v>0</v>
      </c>
      <c r="U95" s="308">
        <f t="shared" si="2"/>
        <v>1496115.5746813191</v>
      </c>
      <c r="V95" s="44"/>
      <c r="W95" s="44"/>
      <c r="X95" s="110"/>
      <c r="Y95" s="110"/>
      <c r="Z95" s="111"/>
    </row>
    <row r="96" spans="1:26" s="45" customFormat="1" x14ac:dyDescent="0.25">
      <c r="A96" s="127">
        <v>261</v>
      </c>
      <c r="B96" s="124" t="s">
        <v>100</v>
      </c>
      <c r="C96" s="407">
        <v>6973</v>
      </c>
      <c r="D96" s="411">
        <v>1.62395</v>
      </c>
      <c r="E96" s="419">
        <v>0</v>
      </c>
      <c r="F96" s="155">
        <v>26</v>
      </c>
      <c r="G96" s="418">
        <v>3.7286677183421772E-3</v>
      </c>
      <c r="H96" s="269">
        <v>4037</v>
      </c>
      <c r="I96" s="15">
        <v>3526</v>
      </c>
      <c r="J96" s="330">
        <v>1.1449234259784458</v>
      </c>
      <c r="K96" s="426">
        <v>1.1454349038467537</v>
      </c>
      <c r="L96" s="433">
        <v>0.58589079699061897</v>
      </c>
      <c r="M96" s="14">
        <v>4085.4165274155862</v>
      </c>
      <c r="N96" s="426">
        <f>Lisäosat[[#This Row],[HYTE-kerroin (sis. Kulttuurihyte)]]/$N$7</f>
        <v>0.83406271948410005</v>
      </c>
      <c r="O96" s="438">
        <v>1.6654857853126481</v>
      </c>
      <c r="P96" s="197">
        <v>2355237.8587664999</v>
      </c>
      <c r="Q96" s="159">
        <v>0</v>
      </c>
      <c r="R96" s="159">
        <v>115893.07615143474</v>
      </c>
      <c r="S96" s="159">
        <v>124402.51474597065</v>
      </c>
      <c r="T96" s="159">
        <v>131696.32320037097</v>
      </c>
      <c r="U96" s="308">
        <f t="shared" si="2"/>
        <v>2727229.7728642765</v>
      </c>
      <c r="V96" s="44"/>
      <c r="W96" s="44"/>
      <c r="X96" s="110"/>
      <c r="Y96" s="110"/>
      <c r="Z96" s="111"/>
    </row>
    <row r="97" spans="1:26" s="45" customFormat="1" x14ac:dyDescent="0.25">
      <c r="A97" s="127">
        <v>263</v>
      </c>
      <c r="B97" s="124" t="s">
        <v>101</v>
      </c>
      <c r="C97" s="407">
        <v>7255</v>
      </c>
      <c r="D97" s="411">
        <v>0.83309999999999995</v>
      </c>
      <c r="E97" s="419">
        <v>0</v>
      </c>
      <c r="F97" s="155">
        <v>0</v>
      </c>
      <c r="G97" s="418">
        <v>0</v>
      </c>
      <c r="H97" s="269">
        <v>2231</v>
      </c>
      <c r="I97" s="15">
        <v>2709</v>
      </c>
      <c r="J97" s="330">
        <v>0.82355112587670731</v>
      </c>
      <c r="K97" s="426">
        <v>0.82391903534973254</v>
      </c>
      <c r="L97" s="433">
        <v>0.61884282436967097</v>
      </c>
      <c r="M97" s="14">
        <v>4489.7046908019629</v>
      </c>
      <c r="N97" s="426">
        <f>Lisäosat[[#This Row],[HYTE-kerroin (sis. Kulttuurihyte)]]/$N$7</f>
        <v>0.8809725834202744</v>
      </c>
      <c r="O97" s="438">
        <v>0</v>
      </c>
      <c r="P97" s="197">
        <v>419040.26086499996</v>
      </c>
      <c r="Q97" s="159">
        <v>0</v>
      </c>
      <c r="R97" s="159">
        <v>86733.998047218105</v>
      </c>
      <c r="S97" s="159">
        <v>136713.2458231544</v>
      </c>
      <c r="T97" s="159">
        <v>0</v>
      </c>
      <c r="U97" s="308">
        <f t="shared" si="2"/>
        <v>642487.50473537249</v>
      </c>
      <c r="V97" s="44"/>
      <c r="W97" s="44"/>
      <c r="X97" s="110"/>
      <c r="Y97" s="110"/>
      <c r="Z97" s="111"/>
    </row>
    <row r="98" spans="1:26" s="45" customFormat="1" x14ac:dyDescent="0.25">
      <c r="A98" s="127">
        <v>265</v>
      </c>
      <c r="B98" s="124" t="s">
        <v>102</v>
      </c>
      <c r="C98" s="407">
        <v>1001</v>
      </c>
      <c r="D98" s="411">
        <v>1.7096</v>
      </c>
      <c r="E98" s="419">
        <v>0</v>
      </c>
      <c r="F98" s="155">
        <v>0</v>
      </c>
      <c r="G98" s="418">
        <v>0</v>
      </c>
      <c r="H98" s="269">
        <v>237</v>
      </c>
      <c r="I98" s="15">
        <v>335</v>
      </c>
      <c r="J98" s="330">
        <v>0.70746268656716416</v>
      </c>
      <c r="K98" s="426">
        <v>0.70777873522039492</v>
      </c>
      <c r="L98" s="433">
        <v>0.53490800177764597</v>
      </c>
      <c r="M98" s="14">
        <v>535.44290977942364</v>
      </c>
      <c r="N98" s="426">
        <f>Lisäosat[[#This Row],[HYTE-kerroin (sis. Kulttuurihyte)]]/$N$7</f>
        <v>0.76148460588230193</v>
      </c>
      <c r="O98" s="438">
        <v>0</v>
      </c>
      <c r="P98" s="197">
        <v>355935.283704</v>
      </c>
      <c r="Q98" s="159">
        <v>0</v>
      </c>
      <c r="R98" s="159">
        <v>10280.139317495979</v>
      </c>
      <c r="S98" s="159">
        <v>16304.443875542262</v>
      </c>
      <c r="T98" s="159">
        <v>0</v>
      </c>
      <c r="U98" s="308">
        <f t="shared" si="2"/>
        <v>382519.86689703824</v>
      </c>
      <c r="V98" s="44"/>
      <c r="W98" s="44"/>
      <c r="X98" s="110"/>
      <c r="Y98" s="110"/>
      <c r="Z98" s="111"/>
    </row>
    <row r="99" spans="1:26" s="45" customFormat="1" x14ac:dyDescent="0.25">
      <c r="A99" s="127">
        <v>271</v>
      </c>
      <c r="B99" s="124" t="s">
        <v>103</v>
      </c>
      <c r="C99" s="407">
        <v>6583</v>
      </c>
      <c r="D99" s="411">
        <v>0</v>
      </c>
      <c r="E99" s="419">
        <v>0</v>
      </c>
      <c r="F99" s="155">
        <v>0</v>
      </c>
      <c r="G99" s="418">
        <v>0</v>
      </c>
      <c r="H99" s="269">
        <v>2274</v>
      </c>
      <c r="I99" s="15">
        <v>2602</v>
      </c>
      <c r="J99" s="330">
        <v>0.87394312067640278</v>
      </c>
      <c r="K99" s="426">
        <v>0.87433354203930214</v>
      </c>
      <c r="L99" s="433">
        <v>0.59422962528826595</v>
      </c>
      <c r="M99" s="14">
        <v>3911.8136232726547</v>
      </c>
      <c r="N99" s="426">
        <f>Lisäosat[[#This Row],[HYTE-kerroin (sis. Kulttuurihyte)]]/$N$7</f>
        <v>0.84593371292344199</v>
      </c>
      <c r="O99" s="438">
        <v>0</v>
      </c>
      <c r="P99" s="197">
        <v>0</v>
      </c>
      <c r="Q99" s="159">
        <v>0</v>
      </c>
      <c r="R99" s="159">
        <v>83515.754132120972</v>
      </c>
      <c r="S99" s="159">
        <v>119116.23911222366</v>
      </c>
      <c r="T99" s="159">
        <v>0</v>
      </c>
      <c r="U99" s="308">
        <f t="shared" si="2"/>
        <v>202631.99324434463</v>
      </c>
      <c r="V99" s="44"/>
      <c r="W99" s="44"/>
      <c r="X99" s="110"/>
      <c r="Y99" s="110"/>
      <c r="Z99" s="111"/>
    </row>
    <row r="100" spans="1:26" s="45" customFormat="1" x14ac:dyDescent="0.25">
      <c r="A100" s="127">
        <v>272</v>
      </c>
      <c r="B100" s="124" t="s">
        <v>104</v>
      </c>
      <c r="C100" s="407">
        <v>48338</v>
      </c>
      <c r="D100" s="411">
        <v>0</v>
      </c>
      <c r="E100" s="419">
        <v>0</v>
      </c>
      <c r="F100" s="155">
        <v>0</v>
      </c>
      <c r="G100" s="418">
        <v>0</v>
      </c>
      <c r="H100" s="269">
        <v>21321</v>
      </c>
      <c r="I100" s="15">
        <v>20271</v>
      </c>
      <c r="J100" s="330">
        <v>1.0517981352671304</v>
      </c>
      <c r="K100" s="426">
        <v>1.0522680107678932</v>
      </c>
      <c r="L100" s="433">
        <v>0.68680234117325001</v>
      </c>
      <c r="M100" s="14">
        <v>33198.651567632558</v>
      </c>
      <c r="N100" s="426">
        <f>Lisäosat[[#This Row],[HYTE-kerroin (sis. Kulttuurihyte)]]/$N$7</f>
        <v>0.97771842699925471</v>
      </c>
      <c r="O100" s="438">
        <v>0.2303778674727012</v>
      </c>
      <c r="P100" s="197">
        <v>0</v>
      </c>
      <c r="Q100" s="159">
        <v>0</v>
      </c>
      <c r="R100" s="159">
        <v>738044.346326272</v>
      </c>
      <c r="S100" s="159">
        <v>1010911.7916065624</v>
      </c>
      <c r="T100" s="159">
        <v>126282.30075853418</v>
      </c>
      <c r="U100" s="308">
        <f t="shared" si="2"/>
        <v>1875238.4386913686</v>
      </c>
      <c r="V100" s="44"/>
      <c r="W100" s="44"/>
      <c r="X100" s="110"/>
      <c r="Y100" s="110"/>
      <c r="Z100" s="111"/>
    </row>
    <row r="101" spans="1:26" s="45" customFormat="1" x14ac:dyDescent="0.25">
      <c r="A101" s="127">
        <v>273</v>
      </c>
      <c r="B101" s="124" t="s">
        <v>105</v>
      </c>
      <c r="C101" s="407">
        <v>4001</v>
      </c>
      <c r="D101" s="411">
        <v>1.8112166666666667</v>
      </c>
      <c r="E101" s="419">
        <v>0</v>
      </c>
      <c r="F101" s="155">
        <v>0</v>
      </c>
      <c r="G101" s="418">
        <v>0</v>
      </c>
      <c r="H101" s="269">
        <v>1703</v>
      </c>
      <c r="I101" s="15">
        <v>1784</v>
      </c>
      <c r="J101" s="330">
        <v>0.95459641255605376</v>
      </c>
      <c r="K101" s="426">
        <v>0.95502286460263608</v>
      </c>
      <c r="L101" s="433">
        <v>0.65720751819132195</v>
      </c>
      <c r="M101" s="14">
        <v>2629.4872802834793</v>
      </c>
      <c r="N101" s="426">
        <f>Lisäosat[[#This Row],[HYTE-kerroin (sis. Kulttuurihyte)]]/$N$7</f>
        <v>0.93558781381033873</v>
      </c>
      <c r="O101" s="438">
        <v>1.7620567542538563E-2</v>
      </c>
      <c r="P101" s="197">
        <v>1507236.5329545001</v>
      </c>
      <c r="Q101" s="159">
        <v>0</v>
      </c>
      <c r="R101" s="159">
        <v>55443.384443302384</v>
      </c>
      <c r="S101" s="159">
        <v>80068.905572949981</v>
      </c>
      <c r="T101" s="159">
        <v>799.46876096548158</v>
      </c>
      <c r="U101" s="308">
        <f t="shared" si="2"/>
        <v>1643548.2917317178</v>
      </c>
      <c r="V101" s="44"/>
      <c r="W101" s="44"/>
      <c r="X101" s="110"/>
      <c r="Y101" s="110"/>
      <c r="Z101" s="111"/>
    </row>
    <row r="102" spans="1:26" s="45" customFormat="1" x14ac:dyDescent="0.25">
      <c r="A102" s="127">
        <v>275</v>
      </c>
      <c r="B102" s="124" t="s">
        <v>106</v>
      </c>
      <c r="C102" s="407">
        <v>2404</v>
      </c>
      <c r="D102" s="411">
        <v>0.98441666666666672</v>
      </c>
      <c r="E102" s="419">
        <v>0</v>
      </c>
      <c r="F102" s="155">
        <v>0</v>
      </c>
      <c r="G102" s="418">
        <v>0</v>
      </c>
      <c r="H102" s="269">
        <v>762</v>
      </c>
      <c r="I102" s="15">
        <v>869</v>
      </c>
      <c r="J102" s="330">
        <v>0.87686996547756046</v>
      </c>
      <c r="K102" s="426">
        <v>0.87726169436575441</v>
      </c>
      <c r="L102" s="433">
        <v>0.66603641245134504</v>
      </c>
      <c r="M102" s="14">
        <v>1601.1515355330334</v>
      </c>
      <c r="N102" s="426">
        <f>Lisäosat[[#This Row],[HYTE-kerroin (sis. Kulttuurihyte)]]/$N$7</f>
        <v>0.94815645560224981</v>
      </c>
      <c r="O102" s="438">
        <v>0</v>
      </c>
      <c r="P102" s="197">
        <v>164072.05643</v>
      </c>
      <c r="Q102" s="159">
        <v>0</v>
      </c>
      <c r="R102" s="159">
        <v>30600.67751333402</v>
      </c>
      <c r="S102" s="159">
        <v>48755.684071138428</v>
      </c>
      <c r="T102" s="159">
        <v>0</v>
      </c>
      <c r="U102" s="308">
        <f t="shared" si="2"/>
        <v>243428.41801447247</v>
      </c>
      <c r="V102" s="44"/>
      <c r="W102" s="44"/>
      <c r="X102" s="110"/>
      <c r="Y102" s="110"/>
      <c r="Z102" s="111"/>
    </row>
    <row r="103" spans="1:26" s="45" customFormat="1" x14ac:dyDescent="0.25">
      <c r="A103" s="127">
        <v>276</v>
      </c>
      <c r="B103" s="124" t="s">
        <v>107</v>
      </c>
      <c r="C103" s="407">
        <v>15060</v>
      </c>
      <c r="D103" s="411">
        <v>0</v>
      </c>
      <c r="E103" s="419">
        <v>0</v>
      </c>
      <c r="F103" s="155">
        <v>0</v>
      </c>
      <c r="G103" s="418">
        <v>0</v>
      </c>
      <c r="H103" s="269">
        <v>3817</v>
      </c>
      <c r="I103" s="15">
        <v>6731</v>
      </c>
      <c r="J103" s="330">
        <v>0.56707770019313619</v>
      </c>
      <c r="K103" s="426">
        <v>0.5673310338979749</v>
      </c>
      <c r="L103" s="433">
        <v>0.72014996634630202</v>
      </c>
      <c r="M103" s="14">
        <v>10845.458493175309</v>
      </c>
      <c r="N103" s="426">
        <f>Lisäosat[[#This Row],[HYTE-kerroin (sis. Kulttuurihyte)]]/$N$7</f>
        <v>1.0251914562446987</v>
      </c>
      <c r="O103" s="438">
        <v>0</v>
      </c>
      <c r="P103" s="197">
        <v>0</v>
      </c>
      <c r="Q103" s="159">
        <v>0</v>
      </c>
      <c r="R103" s="159">
        <v>123973.51792600582</v>
      </c>
      <c r="S103" s="159">
        <v>330248.40945105598</v>
      </c>
      <c r="T103" s="159">
        <v>0</v>
      </c>
      <c r="U103" s="308">
        <f t="shared" si="2"/>
        <v>454221.9273770618</v>
      </c>
      <c r="V103" s="44"/>
      <c r="W103" s="44"/>
      <c r="X103" s="110"/>
      <c r="Y103" s="110"/>
      <c r="Z103" s="111"/>
    </row>
    <row r="104" spans="1:26" s="45" customFormat="1" x14ac:dyDescent="0.25">
      <c r="A104" s="127">
        <v>280</v>
      </c>
      <c r="B104" s="124" t="s">
        <v>108</v>
      </c>
      <c r="C104" s="407">
        <v>1984</v>
      </c>
      <c r="D104" s="411">
        <v>1.3017666666666665</v>
      </c>
      <c r="E104" s="419">
        <v>0</v>
      </c>
      <c r="F104" s="155">
        <v>0</v>
      </c>
      <c r="G104" s="418">
        <v>0</v>
      </c>
      <c r="H104" s="269">
        <v>595</v>
      </c>
      <c r="I104" s="15">
        <v>866</v>
      </c>
      <c r="J104" s="330">
        <v>0.68706697459584298</v>
      </c>
      <c r="K104" s="426">
        <v>0.68737391176175056</v>
      </c>
      <c r="L104" s="433">
        <v>0.61705029556394797</v>
      </c>
      <c r="M104" s="14">
        <v>1224.2277863988727</v>
      </c>
      <c r="N104" s="426">
        <f>Lisäosat[[#This Row],[HYTE-kerroin (sis. Kulttuurihyte)]]/$N$7</f>
        <v>0.87842077434913979</v>
      </c>
      <c r="O104" s="438">
        <v>0</v>
      </c>
      <c r="P104" s="197">
        <v>268588.41340799996</v>
      </c>
      <c r="Q104" s="159">
        <v>0</v>
      </c>
      <c r="R104" s="159">
        <v>19788.010191971392</v>
      </c>
      <c r="S104" s="159">
        <v>37278.210000842948</v>
      </c>
      <c r="T104" s="159">
        <v>0</v>
      </c>
      <c r="U104" s="308">
        <f t="shared" si="2"/>
        <v>325654.63360081427</v>
      </c>
      <c r="V104" s="44"/>
      <c r="W104" s="44"/>
      <c r="X104" s="110"/>
      <c r="Y104" s="110"/>
      <c r="Z104" s="111"/>
    </row>
    <row r="105" spans="1:26" s="45" customFormat="1" x14ac:dyDescent="0.25">
      <c r="A105" s="127">
        <v>284</v>
      </c>
      <c r="B105" s="124" t="s">
        <v>109</v>
      </c>
      <c r="C105" s="407">
        <v>2144</v>
      </c>
      <c r="D105" s="411">
        <v>7.1333333333333335E-3</v>
      </c>
      <c r="E105" s="419">
        <v>0</v>
      </c>
      <c r="F105" s="155">
        <v>0</v>
      </c>
      <c r="G105" s="418">
        <v>0</v>
      </c>
      <c r="H105" s="269">
        <v>856</v>
      </c>
      <c r="I105" s="15">
        <v>860</v>
      </c>
      <c r="J105" s="330">
        <v>0.99534883720930234</v>
      </c>
      <c r="K105" s="426">
        <v>0.99579349480816626</v>
      </c>
      <c r="L105" s="433">
        <v>0.54295082686557306</v>
      </c>
      <c r="M105" s="14">
        <v>1164.0865727997887</v>
      </c>
      <c r="N105" s="426">
        <f>Lisäosat[[#This Row],[HYTE-kerroin (sis. Kulttuurihyte)]]/$N$7</f>
        <v>0.77293421492143966</v>
      </c>
      <c r="O105" s="438">
        <v>0</v>
      </c>
      <c r="P105" s="197">
        <v>1060.323776</v>
      </c>
      <c r="Q105" s="159">
        <v>0</v>
      </c>
      <c r="R105" s="159">
        <v>30978.577979124959</v>
      </c>
      <c r="S105" s="159">
        <v>35446.886765771611</v>
      </c>
      <c r="T105" s="159">
        <v>0</v>
      </c>
      <c r="U105" s="308">
        <f t="shared" si="2"/>
        <v>67485.788520896574</v>
      </c>
      <c r="V105" s="44"/>
      <c r="W105" s="44"/>
      <c r="X105" s="110"/>
      <c r="Y105" s="110"/>
      <c r="Z105" s="111"/>
    </row>
    <row r="106" spans="1:26" s="45" customFormat="1" x14ac:dyDescent="0.25">
      <c r="A106" s="127">
        <v>285</v>
      </c>
      <c r="B106" s="124" t="s">
        <v>110</v>
      </c>
      <c r="C106" s="407">
        <v>50029</v>
      </c>
      <c r="D106" s="411">
        <v>0</v>
      </c>
      <c r="E106" s="419">
        <v>0</v>
      </c>
      <c r="F106" s="155">
        <v>0</v>
      </c>
      <c r="G106" s="418">
        <v>0</v>
      </c>
      <c r="H106" s="269">
        <v>21513</v>
      </c>
      <c r="I106" s="15">
        <v>19161</v>
      </c>
      <c r="J106" s="330">
        <v>1.1227493345858777</v>
      </c>
      <c r="K106" s="426">
        <v>1.1232509065017526</v>
      </c>
      <c r="L106" s="433">
        <v>0.69789766171632805</v>
      </c>
      <c r="M106" s="14">
        <v>34915.122118006177</v>
      </c>
      <c r="N106" s="426">
        <f>Lisäosat[[#This Row],[HYTE-kerroin (sis. Kulttuurihyte)]]/$N$7</f>
        <v>0.99351350907468727</v>
      </c>
      <c r="O106" s="438">
        <v>0</v>
      </c>
      <c r="P106" s="197">
        <v>0</v>
      </c>
      <c r="Q106" s="159">
        <v>0</v>
      </c>
      <c r="R106" s="159">
        <v>815391.18541596842</v>
      </c>
      <c r="S106" s="159">
        <v>1063178.9843201921</v>
      </c>
      <c r="T106" s="159">
        <v>0</v>
      </c>
      <c r="U106" s="308">
        <f t="shared" si="2"/>
        <v>1878570.1697361604</v>
      </c>
      <c r="V106" s="44"/>
      <c r="W106" s="44"/>
      <c r="X106" s="110"/>
      <c r="Y106" s="110"/>
      <c r="Z106" s="111"/>
    </row>
    <row r="107" spans="1:26" s="45" customFormat="1" x14ac:dyDescent="0.25">
      <c r="A107" s="127">
        <v>286</v>
      </c>
      <c r="B107" s="124" t="s">
        <v>111</v>
      </c>
      <c r="C107" s="407">
        <v>77625</v>
      </c>
      <c r="D107" s="411">
        <v>0</v>
      </c>
      <c r="E107" s="419">
        <v>0</v>
      </c>
      <c r="F107" s="155">
        <v>0</v>
      </c>
      <c r="G107" s="418">
        <v>0</v>
      </c>
      <c r="H107" s="269">
        <v>29271</v>
      </c>
      <c r="I107" s="15">
        <v>30734</v>
      </c>
      <c r="J107" s="330">
        <v>0.95239799570508232</v>
      </c>
      <c r="K107" s="426">
        <v>0.95282346564094955</v>
      </c>
      <c r="L107" s="433">
        <v>0.67163325618217395</v>
      </c>
      <c r="M107" s="14">
        <v>52135.531511141256</v>
      </c>
      <c r="N107" s="426">
        <f>Lisäosat[[#This Row],[HYTE-kerroin (sis. Kulttuurihyte)]]/$N$7</f>
        <v>0.95612401325401719</v>
      </c>
      <c r="O107" s="438">
        <v>0</v>
      </c>
      <c r="P107" s="197">
        <v>0</v>
      </c>
      <c r="Q107" s="159">
        <v>0</v>
      </c>
      <c r="R107" s="159">
        <v>1073201.991260695</v>
      </c>
      <c r="S107" s="159">
        <v>1587547.1164519538</v>
      </c>
      <c r="T107" s="159">
        <v>0</v>
      </c>
      <c r="U107" s="308">
        <f t="shared" si="2"/>
        <v>2660749.1077126488</v>
      </c>
      <c r="V107" s="44"/>
      <c r="W107" s="44"/>
      <c r="X107" s="110"/>
      <c r="Y107" s="110"/>
      <c r="Z107" s="111"/>
    </row>
    <row r="108" spans="1:26" s="45" customFormat="1" x14ac:dyDescent="0.25">
      <c r="A108" s="127">
        <v>287</v>
      </c>
      <c r="B108" s="124" t="s">
        <v>112</v>
      </c>
      <c r="C108" s="407">
        <v>6113</v>
      </c>
      <c r="D108" s="411">
        <v>0.94283333333333341</v>
      </c>
      <c r="E108" s="419">
        <v>0</v>
      </c>
      <c r="F108" s="155">
        <v>0</v>
      </c>
      <c r="G108" s="418">
        <v>0</v>
      </c>
      <c r="H108" s="269">
        <v>2355</v>
      </c>
      <c r="I108" s="15">
        <v>2414</v>
      </c>
      <c r="J108" s="330">
        <v>0.97555923777961884</v>
      </c>
      <c r="K108" s="426">
        <v>0.97599505466311143</v>
      </c>
      <c r="L108" s="433">
        <v>0.61898776418957602</v>
      </c>
      <c r="M108" s="14">
        <v>3783.8722024908784</v>
      </c>
      <c r="N108" s="426">
        <f>Lisäosat[[#This Row],[HYTE-kerroin (sis. Kulttuurihyte)]]/$N$7</f>
        <v>0.88117891692298933</v>
      </c>
      <c r="O108" s="438">
        <v>0</v>
      </c>
      <c r="P108" s="197">
        <v>399586.23975500005</v>
      </c>
      <c r="Q108" s="159">
        <v>0</v>
      </c>
      <c r="R108" s="159">
        <v>86570.400230447747</v>
      </c>
      <c r="S108" s="159">
        <v>115220.37332262349</v>
      </c>
      <c r="T108" s="159">
        <v>0</v>
      </c>
      <c r="U108" s="308">
        <f t="shared" si="2"/>
        <v>601377.0133080713</v>
      </c>
      <c r="V108" s="44"/>
      <c r="W108" s="44"/>
      <c r="X108" s="110"/>
      <c r="Y108" s="110"/>
      <c r="Z108" s="111"/>
    </row>
    <row r="109" spans="1:26" s="45" customFormat="1" x14ac:dyDescent="0.25">
      <c r="A109" s="127">
        <v>288</v>
      </c>
      <c r="B109" s="124" t="s">
        <v>113</v>
      </c>
      <c r="C109" s="407">
        <v>6268</v>
      </c>
      <c r="D109" s="411">
        <v>0</v>
      </c>
      <c r="E109" s="419">
        <v>0</v>
      </c>
      <c r="F109" s="155">
        <v>0</v>
      </c>
      <c r="G109" s="418">
        <v>0</v>
      </c>
      <c r="H109" s="269">
        <v>2178</v>
      </c>
      <c r="I109" s="15">
        <v>2807</v>
      </c>
      <c r="J109" s="330">
        <v>0.77591734948343427</v>
      </c>
      <c r="K109" s="426">
        <v>0.77626397926049362</v>
      </c>
      <c r="L109" s="433">
        <v>0.78356997395227002</v>
      </c>
      <c r="M109" s="14">
        <v>4911.4165967328281</v>
      </c>
      <c r="N109" s="426">
        <f>Lisäosat[[#This Row],[HYTE-kerroin (sis. Kulttuurihyte)]]/$N$7</f>
        <v>1.11547494300577</v>
      </c>
      <c r="O109" s="438">
        <v>0</v>
      </c>
      <c r="P109" s="197">
        <v>0</v>
      </c>
      <c r="Q109" s="159">
        <v>0</v>
      </c>
      <c r="R109" s="159">
        <v>70600.18424528926</v>
      </c>
      <c r="S109" s="159">
        <v>149554.53660563997</v>
      </c>
      <c r="T109" s="159">
        <v>0</v>
      </c>
      <c r="U109" s="308">
        <f t="shared" si="2"/>
        <v>220154.72085092921</v>
      </c>
      <c r="V109" s="44"/>
      <c r="W109" s="44"/>
      <c r="X109" s="110"/>
      <c r="Y109" s="110"/>
      <c r="Z109" s="111"/>
    </row>
    <row r="110" spans="1:26" s="45" customFormat="1" x14ac:dyDescent="0.25">
      <c r="A110" s="127">
        <v>290</v>
      </c>
      <c r="B110" s="124" t="s">
        <v>114</v>
      </c>
      <c r="C110" s="407">
        <v>7300</v>
      </c>
      <c r="D110" s="411">
        <v>1.4461833333333334</v>
      </c>
      <c r="E110" s="419">
        <v>0</v>
      </c>
      <c r="F110" s="155">
        <v>0</v>
      </c>
      <c r="G110" s="418">
        <v>0</v>
      </c>
      <c r="H110" s="269">
        <v>2565</v>
      </c>
      <c r="I110" s="15">
        <v>2559</v>
      </c>
      <c r="J110" s="330">
        <v>1.0023446658851114</v>
      </c>
      <c r="K110" s="426">
        <v>1.0027924487685638</v>
      </c>
      <c r="L110" s="433">
        <v>0.71741595923415502</v>
      </c>
      <c r="M110" s="14">
        <v>5237.136502409332</v>
      </c>
      <c r="N110" s="426">
        <f>Lisäosat[[#This Row],[HYTE-kerroin (sis. Kulttuurihyte)]]/$N$7</f>
        <v>1.0212993770061121</v>
      </c>
      <c r="O110" s="438">
        <v>0</v>
      </c>
      <c r="P110" s="197">
        <v>1097889.6009750001</v>
      </c>
      <c r="Q110" s="159">
        <v>0</v>
      </c>
      <c r="R110" s="159">
        <v>106218.78455091258</v>
      </c>
      <c r="S110" s="159">
        <v>159472.83382137338</v>
      </c>
      <c r="T110" s="159">
        <v>0</v>
      </c>
      <c r="U110" s="308">
        <f t="shared" si="2"/>
        <v>1363581.219347286</v>
      </c>
      <c r="V110" s="44"/>
      <c r="W110" s="44"/>
      <c r="X110" s="110"/>
      <c r="Y110" s="110"/>
      <c r="Z110" s="111"/>
    </row>
    <row r="111" spans="1:26" s="45" customFormat="1" x14ac:dyDescent="0.25">
      <c r="A111" s="127">
        <v>291</v>
      </c>
      <c r="B111" s="124" t="s">
        <v>115</v>
      </c>
      <c r="C111" s="407">
        <v>1979</v>
      </c>
      <c r="D111" s="411">
        <v>1.3818166666666667</v>
      </c>
      <c r="E111" s="419">
        <v>0</v>
      </c>
      <c r="F111" s="155">
        <v>0</v>
      </c>
      <c r="G111" s="418">
        <v>0</v>
      </c>
      <c r="H111" s="269">
        <v>552</v>
      </c>
      <c r="I111" s="15">
        <v>667</v>
      </c>
      <c r="J111" s="330">
        <v>0.82758620689655171</v>
      </c>
      <c r="K111" s="426">
        <v>0.82795591898326426</v>
      </c>
      <c r="L111" s="433">
        <v>0.71854258310487695</v>
      </c>
      <c r="M111" s="14">
        <v>1421.9957719645515</v>
      </c>
      <c r="N111" s="426">
        <f>Lisäosat[[#This Row],[HYTE-kerroin (sis. Kulttuurihyte)]]/$N$7</f>
        <v>1.02290321679038</v>
      </c>
      <c r="O111" s="438">
        <v>0</v>
      </c>
      <c r="P111" s="197">
        <v>284386.30599074997</v>
      </c>
      <c r="Q111" s="159">
        <v>0</v>
      </c>
      <c r="R111" s="159">
        <v>23774.994320820941</v>
      </c>
      <c r="S111" s="159">
        <v>43300.321718342384</v>
      </c>
      <c r="T111" s="159">
        <v>0</v>
      </c>
      <c r="U111" s="308">
        <f t="shared" si="2"/>
        <v>351461.6220299133</v>
      </c>
      <c r="V111" s="44"/>
      <c r="W111" s="44"/>
      <c r="X111" s="110"/>
      <c r="Y111" s="110"/>
      <c r="Z111" s="111"/>
    </row>
    <row r="112" spans="1:26" s="45" customFormat="1" x14ac:dyDescent="0.25">
      <c r="A112" s="127">
        <v>297</v>
      </c>
      <c r="B112" s="124" t="s">
        <v>116</v>
      </c>
      <c r="C112" s="407">
        <v>126572</v>
      </c>
      <c r="D112" s="411">
        <v>0</v>
      </c>
      <c r="E112" s="419">
        <v>0</v>
      </c>
      <c r="F112" s="155">
        <v>0</v>
      </c>
      <c r="G112" s="418">
        <v>0</v>
      </c>
      <c r="H112" s="269">
        <v>55391</v>
      </c>
      <c r="I112" s="15">
        <v>53782</v>
      </c>
      <c r="J112" s="330">
        <v>1.0299170726265294</v>
      </c>
      <c r="K112" s="426">
        <v>1.0303771730811873</v>
      </c>
      <c r="L112" s="433">
        <v>0.72540939847127595</v>
      </c>
      <c r="M112" s="14">
        <v>91816.518383306335</v>
      </c>
      <c r="N112" s="426">
        <f>Lisäosat[[#This Row],[HYTE-kerroin (sis. Kulttuurihyte)]]/$N$7</f>
        <v>1.0326786813105808</v>
      </c>
      <c r="O112" s="438">
        <v>1.0704505895072918</v>
      </c>
      <c r="P112" s="197">
        <v>0</v>
      </c>
      <c r="Q112" s="159">
        <v>0</v>
      </c>
      <c r="R112" s="159">
        <v>1892349.2124883768</v>
      </c>
      <c r="S112" s="159">
        <v>2795848.5274275285</v>
      </c>
      <c r="T112" s="159">
        <v>1536446.0766514258</v>
      </c>
      <c r="U112" s="308">
        <f t="shared" si="2"/>
        <v>6224643.8165673316</v>
      </c>
      <c r="V112" s="44"/>
      <c r="W112" s="44"/>
      <c r="X112" s="110"/>
      <c r="Y112" s="110"/>
      <c r="Z112" s="111"/>
    </row>
    <row r="113" spans="1:26" s="45" customFormat="1" x14ac:dyDescent="0.25">
      <c r="A113" s="127">
        <v>300</v>
      </c>
      <c r="B113" s="124" t="s">
        <v>117</v>
      </c>
      <c r="C113" s="407">
        <v>3306</v>
      </c>
      <c r="D113" s="411">
        <v>0.40506666666666669</v>
      </c>
      <c r="E113" s="419">
        <v>0</v>
      </c>
      <c r="F113" s="155">
        <v>0</v>
      </c>
      <c r="G113" s="418">
        <v>0</v>
      </c>
      <c r="H113" s="269">
        <v>1295</v>
      </c>
      <c r="I113" s="15">
        <v>1343</v>
      </c>
      <c r="J113" s="330">
        <v>0.96425912137006697</v>
      </c>
      <c r="K113" s="426">
        <v>0.96468989009110473</v>
      </c>
      <c r="L113" s="433">
        <v>0.64893430073033498</v>
      </c>
      <c r="M113" s="14">
        <v>2145.3767982144873</v>
      </c>
      <c r="N113" s="426">
        <f>Lisäosat[[#This Row],[HYTE-kerroin (sis. Kulttuurihyte)]]/$N$7</f>
        <v>0.92381022267929958</v>
      </c>
      <c r="O113" s="438">
        <v>0</v>
      </c>
      <c r="P113" s="197">
        <v>92843.297231999997</v>
      </c>
      <c r="Q113" s="159">
        <v>0</v>
      </c>
      <c r="R113" s="159">
        <v>46276.231909063703</v>
      </c>
      <c r="S113" s="159">
        <v>65327.553992242378</v>
      </c>
      <c r="T113" s="159">
        <v>0</v>
      </c>
      <c r="U113" s="308">
        <f t="shared" si="2"/>
        <v>204447.08313330606</v>
      </c>
      <c r="V113" s="44"/>
      <c r="W113" s="44"/>
      <c r="X113" s="110"/>
      <c r="Y113" s="110"/>
      <c r="Z113" s="111"/>
    </row>
    <row r="114" spans="1:26" s="45" customFormat="1" x14ac:dyDescent="0.25">
      <c r="A114" s="127">
        <v>301</v>
      </c>
      <c r="B114" s="124" t="s">
        <v>118</v>
      </c>
      <c r="C114" s="407">
        <v>19441</v>
      </c>
      <c r="D114" s="411">
        <v>0</v>
      </c>
      <c r="E114" s="419">
        <v>0</v>
      </c>
      <c r="F114" s="155">
        <v>0</v>
      </c>
      <c r="G114" s="418">
        <v>0</v>
      </c>
      <c r="H114" s="269">
        <v>6780</v>
      </c>
      <c r="I114" s="15">
        <v>7691</v>
      </c>
      <c r="J114" s="330">
        <v>0.8815498634767911</v>
      </c>
      <c r="K114" s="426">
        <v>0.88194368304126802</v>
      </c>
      <c r="L114" s="433">
        <v>0.68724109890023599</v>
      </c>
      <c r="M114" s="14">
        <v>13360.654203719489</v>
      </c>
      <c r="N114" s="426">
        <f>Lisäosat[[#This Row],[HYTE-kerroin (sis. Kulttuurihyte)]]/$N$7</f>
        <v>0.97834303394792888</v>
      </c>
      <c r="O114" s="438">
        <v>0</v>
      </c>
      <c r="P114" s="197">
        <v>0</v>
      </c>
      <c r="Q114" s="159">
        <v>0</v>
      </c>
      <c r="R114" s="159">
        <v>248786.53223049678</v>
      </c>
      <c r="S114" s="159">
        <v>406837.0924825783</v>
      </c>
      <c r="T114" s="159">
        <v>0</v>
      </c>
      <c r="U114" s="308">
        <f t="shared" si="2"/>
        <v>655623.62471307511</v>
      </c>
      <c r="V114" s="44"/>
      <c r="W114" s="44"/>
      <c r="X114" s="110"/>
      <c r="Y114" s="110"/>
      <c r="Z114" s="111"/>
    </row>
    <row r="115" spans="1:26" s="104" customFormat="1" x14ac:dyDescent="0.25">
      <c r="A115" s="124">
        <v>304</v>
      </c>
      <c r="B115" s="124" t="s">
        <v>119</v>
      </c>
      <c r="C115" s="407">
        <v>972</v>
      </c>
      <c r="D115" s="411">
        <v>1.30155</v>
      </c>
      <c r="E115" s="419">
        <v>0</v>
      </c>
      <c r="F115" s="155">
        <v>0</v>
      </c>
      <c r="G115" s="418">
        <v>0</v>
      </c>
      <c r="H115" s="269">
        <v>298</v>
      </c>
      <c r="I115" s="15">
        <v>363</v>
      </c>
      <c r="J115" s="330">
        <v>0.82093663911845727</v>
      </c>
      <c r="K115" s="426">
        <v>0.82130338060759511</v>
      </c>
      <c r="L115" s="433">
        <v>0.57601942713254295</v>
      </c>
      <c r="M115" s="14">
        <v>559.89088317283176</v>
      </c>
      <c r="N115" s="426">
        <f>Lisäosat[[#This Row],[HYTE-kerroin (sis. Kulttuurihyte)]]/$N$7</f>
        <v>0.82001002974882831</v>
      </c>
      <c r="O115" s="437">
        <v>0.77125934887624459</v>
      </c>
      <c r="P115" s="197">
        <v>131564.760867</v>
      </c>
      <c r="Q115" s="159">
        <v>0</v>
      </c>
      <c r="R115" s="159">
        <v>11583.432915142952</v>
      </c>
      <c r="S115" s="159">
        <v>17048.894129310269</v>
      </c>
      <c r="T115" s="159">
        <v>8501.1907478014291</v>
      </c>
      <c r="U115" s="308">
        <f t="shared" si="2"/>
        <v>168698.27865925463</v>
      </c>
      <c r="V115" s="59"/>
      <c r="W115" s="59"/>
      <c r="X115" s="109"/>
      <c r="Y115" s="110"/>
      <c r="Z115" s="111"/>
    </row>
    <row r="116" spans="1:26" s="45" customFormat="1" x14ac:dyDescent="0.25">
      <c r="A116" s="127">
        <v>305</v>
      </c>
      <c r="B116" s="124" t="s">
        <v>120</v>
      </c>
      <c r="C116" s="407">
        <v>14800</v>
      </c>
      <c r="D116" s="411">
        <v>0.90171666666666672</v>
      </c>
      <c r="E116" s="419">
        <v>0</v>
      </c>
      <c r="F116" s="155">
        <v>0</v>
      </c>
      <c r="G116" s="418">
        <v>0</v>
      </c>
      <c r="H116" s="269">
        <v>5985</v>
      </c>
      <c r="I116" s="15">
        <v>5772</v>
      </c>
      <c r="J116" s="330">
        <v>1.0369022869022868</v>
      </c>
      <c r="K116" s="426">
        <v>1.0373655078997044</v>
      </c>
      <c r="L116" s="433">
        <v>0.58960454393051198</v>
      </c>
      <c r="M116" s="14">
        <v>8726.147250171578</v>
      </c>
      <c r="N116" s="426">
        <f>Lisäosat[[#This Row],[HYTE-kerroin (sis. Kulttuurihyte)]]/$N$7</f>
        <v>0.83934953724616934</v>
      </c>
      <c r="O116" s="438">
        <v>0</v>
      </c>
      <c r="P116" s="197">
        <v>925237.0442</v>
      </c>
      <c r="Q116" s="159">
        <v>0</v>
      </c>
      <c r="R116" s="159">
        <v>222772.16809044572</v>
      </c>
      <c r="S116" s="159">
        <v>265714.5617050943</v>
      </c>
      <c r="T116" s="159">
        <v>0</v>
      </c>
      <c r="U116" s="308">
        <f t="shared" si="2"/>
        <v>1413723.7739955401</v>
      </c>
      <c r="V116" s="44"/>
      <c r="W116" s="44"/>
      <c r="X116" s="110"/>
      <c r="Y116" s="110"/>
      <c r="Z116" s="111"/>
    </row>
    <row r="117" spans="1:26" s="45" customFormat="1" x14ac:dyDescent="0.25">
      <c r="A117" s="127">
        <v>309</v>
      </c>
      <c r="B117" s="124" t="s">
        <v>121</v>
      </c>
      <c r="C117" s="407">
        <v>6365</v>
      </c>
      <c r="D117" s="411">
        <v>0.377</v>
      </c>
      <c r="E117" s="419">
        <v>0</v>
      </c>
      <c r="F117" s="155">
        <v>0</v>
      </c>
      <c r="G117" s="418">
        <v>0</v>
      </c>
      <c r="H117" s="269">
        <v>2353</v>
      </c>
      <c r="I117" s="15">
        <v>2111</v>
      </c>
      <c r="J117" s="330">
        <v>1.1146376125059214</v>
      </c>
      <c r="K117" s="426">
        <v>1.1151355606280793</v>
      </c>
      <c r="L117" s="433">
        <v>0.69917402556656805</v>
      </c>
      <c r="M117" s="14">
        <v>4450.2426727312059</v>
      </c>
      <c r="N117" s="426">
        <f>Lisäosat[[#This Row],[HYTE-kerroin (sis. Kulttuurihyte)]]/$N$7</f>
        <v>0.99533051577533949</v>
      </c>
      <c r="O117" s="438">
        <v>0</v>
      </c>
      <c r="P117" s="197">
        <v>166364.61465</v>
      </c>
      <c r="Q117" s="159">
        <v>0</v>
      </c>
      <c r="R117" s="159">
        <v>102989.62710770099</v>
      </c>
      <c r="S117" s="159">
        <v>135511.61209694567</v>
      </c>
      <c r="T117" s="159">
        <v>0</v>
      </c>
      <c r="U117" s="308">
        <f t="shared" si="2"/>
        <v>404865.85385464667</v>
      </c>
      <c r="V117" s="44"/>
      <c r="W117" s="44"/>
      <c r="X117" s="110"/>
      <c r="Y117" s="110"/>
      <c r="Z117" s="111"/>
    </row>
    <row r="118" spans="1:26" s="45" customFormat="1" x14ac:dyDescent="0.25">
      <c r="A118" s="127">
        <v>312</v>
      </c>
      <c r="B118" s="124" t="s">
        <v>122</v>
      </c>
      <c r="C118" s="407">
        <v>1129</v>
      </c>
      <c r="D118" s="411">
        <v>1.3499166666666667</v>
      </c>
      <c r="E118" s="419">
        <v>0</v>
      </c>
      <c r="F118" s="155">
        <v>0</v>
      </c>
      <c r="G118" s="418">
        <v>0</v>
      </c>
      <c r="H118" s="269">
        <v>397</v>
      </c>
      <c r="I118" s="15">
        <v>374</v>
      </c>
      <c r="J118" s="330">
        <v>1.0614973262032086</v>
      </c>
      <c r="K118" s="426">
        <v>1.0619715346762835</v>
      </c>
      <c r="L118" s="433">
        <v>0.63440240643740597</v>
      </c>
      <c r="M118" s="14">
        <v>716.24031686783132</v>
      </c>
      <c r="N118" s="426">
        <f>Lisäosat[[#This Row],[HYTE-kerroin (sis. Kulttuurihyte)]]/$N$7</f>
        <v>0.90312290119298877</v>
      </c>
      <c r="O118" s="438">
        <v>0</v>
      </c>
      <c r="P118" s="197">
        <v>158494.19505375001</v>
      </c>
      <c r="Q118" s="159">
        <v>0</v>
      </c>
      <c r="R118" s="159">
        <v>17396.994667044593</v>
      </c>
      <c r="S118" s="159">
        <v>21809.794909008855</v>
      </c>
      <c r="T118" s="159">
        <v>0</v>
      </c>
      <c r="U118" s="308">
        <f t="shared" si="2"/>
        <v>197700.98462980348</v>
      </c>
      <c r="V118" s="44"/>
      <c r="W118" s="44"/>
      <c r="X118" s="110"/>
      <c r="Y118" s="110"/>
      <c r="Z118" s="111"/>
    </row>
    <row r="119" spans="1:26" s="45" customFormat="1" x14ac:dyDescent="0.25">
      <c r="A119" s="127">
        <v>316</v>
      </c>
      <c r="B119" s="124" t="s">
        <v>123</v>
      </c>
      <c r="C119" s="407">
        <v>4052</v>
      </c>
      <c r="D119" s="411">
        <v>0</v>
      </c>
      <c r="E119" s="419">
        <v>0</v>
      </c>
      <c r="F119" s="155">
        <v>0</v>
      </c>
      <c r="G119" s="418">
        <v>0</v>
      </c>
      <c r="H119" s="269">
        <v>1566</v>
      </c>
      <c r="I119" s="15">
        <v>1693</v>
      </c>
      <c r="J119" s="330">
        <v>0.92498523331364446</v>
      </c>
      <c r="K119" s="426">
        <v>0.925398456997095</v>
      </c>
      <c r="L119" s="433">
        <v>0.61433246136341302</v>
      </c>
      <c r="M119" s="14">
        <v>2489.2751334445497</v>
      </c>
      <c r="N119" s="426">
        <f>Lisäosat[[#This Row],[HYTE-kerroin (sis. Kulttuurihyte)]]/$N$7</f>
        <v>0.87455171855231117</v>
      </c>
      <c r="O119" s="438">
        <v>0</v>
      </c>
      <c r="P119" s="197">
        <v>0</v>
      </c>
      <c r="Q119" s="159">
        <v>0</v>
      </c>
      <c r="R119" s="159">
        <v>54408.358087884844</v>
      </c>
      <c r="S119" s="159">
        <v>75799.391424847112</v>
      </c>
      <c r="T119" s="159">
        <v>0</v>
      </c>
      <c r="U119" s="308">
        <f t="shared" si="2"/>
        <v>130207.74951273196</v>
      </c>
      <c r="V119" s="44"/>
      <c r="W119" s="44"/>
      <c r="X119" s="110"/>
      <c r="Y119" s="110"/>
      <c r="Z119" s="111"/>
    </row>
    <row r="120" spans="1:26" s="45" customFormat="1" x14ac:dyDescent="0.25">
      <c r="A120" s="127">
        <v>317</v>
      </c>
      <c r="B120" s="124" t="s">
        <v>124</v>
      </c>
      <c r="C120" s="407">
        <v>2324</v>
      </c>
      <c r="D120" s="411">
        <v>1.2173500000000002</v>
      </c>
      <c r="E120" s="419">
        <v>0</v>
      </c>
      <c r="F120" s="155">
        <v>0</v>
      </c>
      <c r="G120" s="418">
        <v>0</v>
      </c>
      <c r="H120" s="269">
        <v>945</v>
      </c>
      <c r="I120" s="15">
        <v>857</v>
      </c>
      <c r="J120" s="330">
        <v>1.1026837806301051</v>
      </c>
      <c r="K120" s="426">
        <v>1.1031763885519428</v>
      </c>
      <c r="L120" s="433">
        <v>0.56616622391503202</v>
      </c>
      <c r="M120" s="14">
        <v>1315.7703043785343</v>
      </c>
      <c r="N120" s="426">
        <f>Lisäosat[[#This Row],[HYTE-kerroin (sis. Kulttuurihyte)]]/$N$7</f>
        <v>0.80598320168899407</v>
      </c>
      <c r="O120" s="438">
        <v>0</v>
      </c>
      <c r="P120" s="197">
        <v>294214.47999300004</v>
      </c>
      <c r="Q120" s="159">
        <v>0</v>
      </c>
      <c r="R120" s="159">
        <v>37200.475760693313</v>
      </c>
      <c r="S120" s="159">
        <v>40065.715109912504</v>
      </c>
      <c r="T120" s="159">
        <v>0</v>
      </c>
      <c r="U120" s="308">
        <f t="shared" si="2"/>
        <v>371480.67086360586</v>
      </c>
      <c r="V120" s="44"/>
      <c r="W120" s="44"/>
      <c r="X120" s="110"/>
      <c r="Y120" s="110"/>
      <c r="Z120" s="111"/>
    </row>
    <row r="121" spans="1:26" s="45" customFormat="1" x14ac:dyDescent="0.25">
      <c r="A121" s="127">
        <v>320</v>
      </c>
      <c r="B121" s="124" t="s">
        <v>125</v>
      </c>
      <c r="C121" s="407">
        <v>6919</v>
      </c>
      <c r="D121" s="411">
        <v>1.4655333333333334</v>
      </c>
      <c r="E121" s="419">
        <v>0</v>
      </c>
      <c r="F121" s="155">
        <v>0</v>
      </c>
      <c r="G121" s="418">
        <v>0</v>
      </c>
      <c r="H121" s="269">
        <v>2131</v>
      </c>
      <c r="I121" s="15">
        <v>2289</v>
      </c>
      <c r="J121" s="330">
        <v>0.93097422455220624</v>
      </c>
      <c r="K121" s="426">
        <v>0.93139012373028152</v>
      </c>
      <c r="L121" s="433">
        <v>0.66502281878206304</v>
      </c>
      <c r="M121" s="14">
        <v>4601.2928831530944</v>
      </c>
      <c r="N121" s="426">
        <f>Lisäosat[[#This Row],[HYTE-kerroin (sis. Kulttuurihyte)]]/$N$7</f>
        <v>0.94671352340977377</v>
      </c>
      <c r="O121" s="438">
        <v>0</v>
      </c>
      <c r="P121" s="197">
        <v>1054511.913741</v>
      </c>
      <c r="Q121" s="159">
        <v>0</v>
      </c>
      <c r="R121" s="159">
        <v>93506.622740963256</v>
      </c>
      <c r="S121" s="159">
        <v>140111.14947662089</v>
      </c>
      <c r="T121" s="159">
        <v>0</v>
      </c>
      <c r="U121" s="308">
        <f t="shared" si="2"/>
        <v>1288129.6859585841</v>
      </c>
      <c r="V121" s="44"/>
      <c r="W121" s="44"/>
      <c r="X121" s="110"/>
      <c r="Y121" s="110"/>
      <c r="Z121" s="111"/>
    </row>
    <row r="122" spans="1:26" s="45" customFormat="1" x14ac:dyDescent="0.25">
      <c r="A122" s="127">
        <v>322</v>
      </c>
      <c r="B122" s="124" t="s">
        <v>126</v>
      </c>
      <c r="C122" s="407">
        <v>6340</v>
      </c>
      <c r="D122" s="411">
        <v>1.2882500000000001</v>
      </c>
      <c r="E122" s="419">
        <v>0</v>
      </c>
      <c r="F122" s="155">
        <v>0</v>
      </c>
      <c r="G122" s="418">
        <v>0</v>
      </c>
      <c r="H122" s="269">
        <v>2155</v>
      </c>
      <c r="I122" s="15">
        <v>2522</v>
      </c>
      <c r="J122" s="330">
        <v>0.8544805709754163</v>
      </c>
      <c r="K122" s="426">
        <v>0.85486229772764832</v>
      </c>
      <c r="L122" s="433">
        <v>0.67038618503733705</v>
      </c>
      <c r="M122" s="14">
        <v>4250.2484131367173</v>
      </c>
      <c r="N122" s="426">
        <f>Lisäosat[[#This Row],[HYTE-kerroin (sis. Kulttuurihyte)]]/$N$7</f>
        <v>0.95434870707785713</v>
      </c>
      <c r="O122" s="438">
        <v>0</v>
      </c>
      <c r="P122" s="197">
        <v>849379.68247500015</v>
      </c>
      <c r="Q122" s="159">
        <v>0</v>
      </c>
      <c r="R122" s="159">
        <v>78641.689299778649</v>
      </c>
      <c r="S122" s="159">
        <v>129421.70947346662</v>
      </c>
      <c r="T122" s="159">
        <v>0</v>
      </c>
      <c r="U122" s="308">
        <f t="shared" si="2"/>
        <v>1057443.0812482454</v>
      </c>
      <c r="V122" s="44"/>
      <c r="W122" s="44"/>
      <c r="X122" s="110"/>
      <c r="Y122" s="110"/>
      <c r="Z122" s="111"/>
    </row>
    <row r="123" spans="1:26" s="45" customFormat="1" x14ac:dyDescent="0.25">
      <c r="A123" s="127">
        <v>398</v>
      </c>
      <c r="B123" s="124" t="s">
        <v>127</v>
      </c>
      <c r="C123" s="407">
        <v>121832</v>
      </c>
      <c r="D123" s="411">
        <v>0</v>
      </c>
      <c r="E123" s="419">
        <v>0</v>
      </c>
      <c r="F123" s="155">
        <v>20</v>
      </c>
      <c r="G123" s="418">
        <v>1.641604832884628E-4</v>
      </c>
      <c r="H123" s="269">
        <v>51282</v>
      </c>
      <c r="I123" s="15">
        <v>48395</v>
      </c>
      <c r="J123" s="330">
        <v>1.0596549230292385</v>
      </c>
      <c r="K123" s="426">
        <v>1.0601283084355244</v>
      </c>
      <c r="L123" s="433">
        <v>0.67697166449162105</v>
      </c>
      <c r="M123" s="14">
        <v>82476.811828343169</v>
      </c>
      <c r="N123" s="426">
        <f>Lisäosat[[#This Row],[HYTE-kerroin (sis. Kulttuurihyte)]]/$N$7</f>
        <v>0.96372366727685599</v>
      </c>
      <c r="O123" s="438">
        <v>0.45752599540484312</v>
      </c>
      <c r="P123" s="197">
        <v>0</v>
      </c>
      <c r="Q123" s="159">
        <v>0</v>
      </c>
      <c r="R123" s="159">
        <v>1874076.0805838269</v>
      </c>
      <c r="S123" s="159">
        <v>2511450.8473795052</v>
      </c>
      <c r="T123" s="159">
        <v>632106.42219832668</v>
      </c>
      <c r="U123" s="308">
        <f t="shared" si="2"/>
        <v>5017633.3501616586</v>
      </c>
      <c r="V123" s="44"/>
      <c r="W123" s="44"/>
      <c r="X123" s="110"/>
      <c r="Y123" s="110"/>
      <c r="Z123" s="111"/>
    </row>
    <row r="124" spans="1:26" s="104" customFormat="1" x14ac:dyDescent="0.25">
      <c r="A124" s="124">
        <v>399</v>
      </c>
      <c r="B124" s="124" t="s">
        <v>128</v>
      </c>
      <c r="C124" s="407">
        <v>7534</v>
      </c>
      <c r="D124" s="411">
        <v>0</v>
      </c>
      <c r="E124" s="419">
        <v>0</v>
      </c>
      <c r="F124" s="155">
        <v>0</v>
      </c>
      <c r="G124" s="418">
        <v>0</v>
      </c>
      <c r="H124" s="269">
        <v>1730</v>
      </c>
      <c r="I124" s="15">
        <v>3322</v>
      </c>
      <c r="J124" s="330">
        <v>0.5207706201083685</v>
      </c>
      <c r="K124" s="426">
        <v>0.52100326679949793</v>
      </c>
      <c r="L124" s="433">
        <v>0.613404668333842</v>
      </c>
      <c r="M124" s="14">
        <v>4621.3907712271657</v>
      </c>
      <c r="N124" s="426">
        <f>Lisäosat[[#This Row],[HYTE-kerroin (sis. Kulttuurihyte)]]/$N$7</f>
        <v>0.87323093047825862</v>
      </c>
      <c r="O124" s="437">
        <v>0</v>
      </c>
      <c r="P124" s="197">
        <v>0</v>
      </c>
      <c r="Q124" s="159">
        <v>0</v>
      </c>
      <c r="R124" s="159">
        <v>56955.212261098226</v>
      </c>
      <c r="S124" s="159">
        <v>140723.13794847426</v>
      </c>
      <c r="T124" s="159">
        <v>0</v>
      </c>
      <c r="U124" s="308">
        <f t="shared" si="2"/>
        <v>197678.3502095725</v>
      </c>
      <c r="V124" s="59"/>
      <c r="W124" s="59"/>
      <c r="X124" s="109"/>
      <c r="Y124" s="110"/>
      <c r="Z124" s="111"/>
    </row>
    <row r="125" spans="1:26" s="45" customFormat="1" x14ac:dyDescent="0.25">
      <c r="A125" s="127">
        <v>400</v>
      </c>
      <c r="B125" s="124" t="s">
        <v>129</v>
      </c>
      <c r="C125" s="407">
        <v>8400</v>
      </c>
      <c r="D125" s="411">
        <v>0</v>
      </c>
      <c r="E125" s="419">
        <v>0</v>
      </c>
      <c r="F125" s="155">
        <v>0</v>
      </c>
      <c r="G125" s="418">
        <v>0</v>
      </c>
      <c r="H125" s="269">
        <v>3664</v>
      </c>
      <c r="I125" s="15">
        <v>3630</v>
      </c>
      <c r="J125" s="330">
        <v>1.0093663911845729</v>
      </c>
      <c r="K125" s="426">
        <v>1.0098173109215531</v>
      </c>
      <c r="L125" s="433">
        <v>0.66684816762956201</v>
      </c>
      <c r="M125" s="14">
        <v>5601.5246080883207</v>
      </c>
      <c r="N125" s="426">
        <f>Lisäosat[[#This Row],[HYTE-kerroin (sis. Kulttuurihyte)]]/$N$7</f>
        <v>0.94931205445271238</v>
      </c>
      <c r="O125" s="438">
        <v>0.13831858593808347</v>
      </c>
      <c r="P125" s="197">
        <v>0</v>
      </c>
      <c r="Q125" s="159">
        <v>0</v>
      </c>
      <c r="R125" s="159">
        <v>123080.57312436258</v>
      </c>
      <c r="S125" s="159">
        <v>170568.59269584555</v>
      </c>
      <c r="T125" s="159">
        <v>13175.675222118078</v>
      </c>
      <c r="U125" s="308">
        <f t="shared" si="2"/>
        <v>306824.84104232624</v>
      </c>
      <c r="V125" s="44"/>
      <c r="W125" s="44"/>
      <c r="X125" s="110"/>
      <c r="Y125" s="110"/>
      <c r="Z125" s="111"/>
    </row>
    <row r="126" spans="1:26" s="45" customFormat="1" x14ac:dyDescent="0.25">
      <c r="A126" s="127">
        <v>402</v>
      </c>
      <c r="B126" s="124" t="s">
        <v>130</v>
      </c>
      <c r="C126" s="407">
        <v>8803</v>
      </c>
      <c r="D126" s="411">
        <v>0.42025000000000001</v>
      </c>
      <c r="E126" s="419">
        <v>0</v>
      </c>
      <c r="F126" s="155">
        <v>0</v>
      </c>
      <c r="G126" s="418">
        <v>0</v>
      </c>
      <c r="H126" s="269">
        <v>2648</v>
      </c>
      <c r="I126" s="15">
        <v>3448</v>
      </c>
      <c r="J126" s="330">
        <v>0.76798143851508116</v>
      </c>
      <c r="K126" s="426">
        <v>0.76832452303947729</v>
      </c>
      <c r="L126" s="433">
        <v>0.74268192830285296</v>
      </c>
      <c r="M126" s="14">
        <v>6537.8290148500146</v>
      </c>
      <c r="N126" s="426">
        <f>Lisäosat[[#This Row],[HYTE-kerroin (sis. Kulttuurihyte)]]/$N$7</f>
        <v>1.0572675181342561</v>
      </c>
      <c r="O126" s="438">
        <v>0</v>
      </c>
      <c r="P126" s="197">
        <v>256483.6137975</v>
      </c>
      <c r="Q126" s="159">
        <v>0</v>
      </c>
      <c r="R126" s="159">
        <v>98139.266864352685</v>
      </c>
      <c r="S126" s="159">
        <v>199079.42433008598</v>
      </c>
      <c r="T126" s="159">
        <v>0</v>
      </c>
      <c r="U126" s="308">
        <f t="shared" si="2"/>
        <v>553702.30499193864</v>
      </c>
      <c r="V126" s="44"/>
      <c r="W126" s="44"/>
      <c r="X126" s="110"/>
      <c r="Y126" s="110"/>
      <c r="Z126" s="111"/>
    </row>
    <row r="127" spans="1:26" s="45" customFormat="1" x14ac:dyDescent="0.25">
      <c r="A127" s="127">
        <v>403</v>
      </c>
      <c r="B127" s="124" t="s">
        <v>131</v>
      </c>
      <c r="C127" s="407">
        <v>2704</v>
      </c>
      <c r="D127" s="411">
        <v>0.9875166666666666</v>
      </c>
      <c r="E127" s="419">
        <v>0</v>
      </c>
      <c r="F127" s="155">
        <v>0</v>
      </c>
      <c r="G127" s="418">
        <v>0</v>
      </c>
      <c r="H127" s="269">
        <v>805</v>
      </c>
      <c r="I127" s="15">
        <v>934</v>
      </c>
      <c r="J127" s="330">
        <v>0.86188436830835113</v>
      </c>
      <c r="K127" s="426">
        <v>0.86226940259922835</v>
      </c>
      <c r="L127" s="433">
        <v>0.67580624063608596</v>
      </c>
      <c r="M127" s="14">
        <v>1827.3800746799764</v>
      </c>
      <c r="N127" s="426">
        <f>Lisäosat[[#This Row],[HYTE-kerroin (sis. Kulttuurihyte)]]/$N$7</f>
        <v>0.96206459259042632</v>
      </c>
      <c r="O127" s="438">
        <v>0</v>
      </c>
      <c r="P127" s="197">
        <v>185128.09047199998</v>
      </c>
      <c r="Q127" s="159">
        <v>0</v>
      </c>
      <c r="R127" s="159">
        <v>33831.174501756825</v>
      </c>
      <c r="S127" s="159">
        <v>55644.430662416926</v>
      </c>
      <c r="T127" s="159">
        <v>0</v>
      </c>
      <c r="U127" s="308">
        <f t="shared" si="2"/>
        <v>274603.69563617371</v>
      </c>
      <c r="V127" s="44"/>
      <c r="W127" s="44"/>
      <c r="X127" s="110"/>
      <c r="Y127" s="110"/>
      <c r="Z127" s="111"/>
    </row>
    <row r="128" spans="1:26" s="45" customFormat="1" x14ac:dyDescent="0.25">
      <c r="A128" s="127">
        <v>405</v>
      </c>
      <c r="B128" s="124" t="s">
        <v>132</v>
      </c>
      <c r="C128" s="407">
        <v>73241</v>
      </c>
      <c r="D128" s="411">
        <v>0</v>
      </c>
      <c r="E128" s="419">
        <v>0</v>
      </c>
      <c r="F128" s="155">
        <v>0</v>
      </c>
      <c r="G128" s="418">
        <v>0</v>
      </c>
      <c r="H128" s="269">
        <v>31615</v>
      </c>
      <c r="I128" s="15">
        <v>29403</v>
      </c>
      <c r="J128" s="330">
        <v>1.0752304186647621</v>
      </c>
      <c r="K128" s="426">
        <v>1.0757107621969144</v>
      </c>
      <c r="L128" s="433">
        <v>0.69070540008817904</v>
      </c>
      <c r="M128" s="14">
        <v>50587.954207858318</v>
      </c>
      <c r="N128" s="426">
        <f>Lisäosat[[#This Row],[HYTE-kerroin (sis. Kulttuurihyte)]]/$N$7</f>
        <v>0.98327474559926242</v>
      </c>
      <c r="O128" s="438">
        <v>0.27080712568794407</v>
      </c>
      <c r="P128" s="197">
        <v>0</v>
      </c>
      <c r="Q128" s="159">
        <v>0</v>
      </c>
      <c r="R128" s="159">
        <v>1143186.7743632717</v>
      </c>
      <c r="S128" s="159">
        <v>1540422.7884916971</v>
      </c>
      <c r="T128" s="159">
        <v>224919.65441307149</v>
      </c>
      <c r="U128" s="308">
        <f t="shared" si="2"/>
        <v>2908529.2172680404</v>
      </c>
      <c r="V128" s="44"/>
      <c r="W128" s="44"/>
      <c r="X128" s="110"/>
      <c r="Y128" s="110"/>
      <c r="Z128" s="111"/>
    </row>
    <row r="129" spans="1:26" s="45" customFormat="1" x14ac:dyDescent="0.25">
      <c r="A129" s="127">
        <v>407</v>
      </c>
      <c r="B129" s="124" t="s">
        <v>133</v>
      </c>
      <c r="C129" s="407">
        <v>2430</v>
      </c>
      <c r="D129" s="411">
        <v>0.19713333333333333</v>
      </c>
      <c r="E129" s="419">
        <v>0</v>
      </c>
      <c r="F129" s="155">
        <v>0</v>
      </c>
      <c r="G129" s="418">
        <v>0</v>
      </c>
      <c r="H129" s="269">
        <v>768</v>
      </c>
      <c r="I129" s="15">
        <v>1009</v>
      </c>
      <c r="J129" s="330">
        <v>0.76114965312190286</v>
      </c>
      <c r="K129" s="426">
        <v>0.76148968564565822</v>
      </c>
      <c r="L129" s="433">
        <v>0.59917542231058596</v>
      </c>
      <c r="M129" s="14">
        <v>1455.9962762147238</v>
      </c>
      <c r="N129" s="426">
        <f>Lisäosat[[#This Row],[HYTE-kerroin (sis. Kulttuurihyte)]]/$N$7</f>
        <v>0.85297445316998766</v>
      </c>
      <c r="O129" s="438">
        <v>0</v>
      </c>
      <c r="P129" s="197">
        <v>33211.427219999998</v>
      </c>
      <c r="Q129" s="159">
        <v>0</v>
      </c>
      <c r="R129" s="159">
        <v>26849.593273085957</v>
      </c>
      <c r="S129" s="159">
        <v>44335.650234533663</v>
      </c>
      <c r="T129" s="159">
        <v>0</v>
      </c>
      <c r="U129" s="308">
        <f t="shared" si="2"/>
        <v>104396.67072761961</v>
      </c>
      <c r="V129" s="44"/>
      <c r="W129" s="44"/>
      <c r="X129" s="110"/>
      <c r="Y129" s="110"/>
      <c r="Z129" s="111"/>
    </row>
    <row r="130" spans="1:26" s="45" customFormat="1" x14ac:dyDescent="0.25">
      <c r="A130" s="127">
        <v>408</v>
      </c>
      <c r="B130" s="124" t="s">
        <v>134</v>
      </c>
      <c r="C130" s="407">
        <v>13927</v>
      </c>
      <c r="D130" s="411">
        <v>0</v>
      </c>
      <c r="E130" s="419">
        <v>0</v>
      </c>
      <c r="F130" s="155">
        <v>0</v>
      </c>
      <c r="G130" s="418">
        <v>0</v>
      </c>
      <c r="H130" s="269">
        <v>4498</v>
      </c>
      <c r="I130" s="15">
        <v>5842</v>
      </c>
      <c r="J130" s="330">
        <v>0.76994180075316676</v>
      </c>
      <c r="K130" s="426">
        <v>0.77028576104084612</v>
      </c>
      <c r="L130" s="433">
        <v>0.71990558472934396</v>
      </c>
      <c r="M130" s="14">
        <v>10026.125078525572</v>
      </c>
      <c r="N130" s="426">
        <f>Lisäosat[[#This Row],[HYTE-kerroin (sis. Kulttuurihyte)]]/$N$7</f>
        <v>1.0248435593378367</v>
      </c>
      <c r="O130" s="438">
        <v>0</v>
      </c>
      <c r="P130" s="197">
        <v>0</v>
      </c>
      <c r="Q130" s="159">
        <v>0</v>
      </c>
      <c r="R130" s="159">
        <v>155659.93971117018</v>
      </c>
      <c r="S130" s="159">
        <v>305299.38980670931</v>
      </c>
      <c r="T130" s="159">
        <v>0</v>
      </c>
      <c r="U130" s="308">
        <f t="shared" si="2"/>
        <v>460959.32951787952</v>
      </c>
      <c r="V130" s="44"/>
      <c r="W130" s="44"/>
      <c r="X130" s="110"/>
      <c r="Y130" s="110"/>
      <c r="Z130" s="111"/>
    </row>
    <row r="131" spans="1:26" s="45" customFormat="1" x14ac:dyDescent="0.25">
      <c r="A131" s="127">
        <v>410</v>
      </c>
      <c r="B131" s="124" t="s">
        <v>135</v>
      </c>
      <c r="C131" s="407">
        <v>18808</v>
      </c>
      <c r="D131" s="411">
        <v>0</v>
      </c>
      <c r="E131" s="419">
        <v>0</v>
      </c>
      <c r="F131" s="155">
        <v>0</v>
      </c>
      <c r="G131" s="418">
        <v>0</v>
      </c>
      <c r="H131" s="269">
        <v>5286</v>
      </c>
      <c r="I131" s="15">
        <v>7545</v>
      </c>
      <c r="J131" s="330">
        <v>0.70059642147117296</v>
      </c>
      <c r="K131" s="426">
        <v>0.70090940272045787</v>
      </c>
      <c r="L131" s="433">
        <v>0.65862925017568497</v>
      </c>
      <c r="M131" s="14">
        <v>12387.498937304283</v>
      </c>
      <c r="N131" s="426">
        <f>Lisäosat[[#This Row],[HYTE-kerroin (sis. Kulttuurihyte)]]/$N$7</f>
        <v>0.93761176375347854</v>
      </c>
      <c r="O131" s="438">
        <v>5.9409323174449323E-2</v>
      </c>
      <c r="P131" s="197">
        <v>0</v>
      </c>
      <c r="Q131" s="159">
        <v>0</v>
      </c>
      <c r="R131" s="159">
        <v>191281.03571277607</v>
      </c>
      <c r="S131" s="159">
        <v>377204.13790672738</v>
      </c>
      <c r="T131" s="159">
        <v>12670.982040005585</v>
      </c>
      <c r="U131" s="308">
        <f t="shared" si="2"/>
        <v>581156.15565950901</v>
      </c>
      <c r="V131" s="44"/>
      <c r="W131" s="44"/>
      <c r="X131" s="110"/>
      <c r="Y131" s="110"/>
      <c r="Z131" s="111"/>
    </row>
    <row r="132" spans="1:26" s="45" customFormat="1" x14ac:dyDescent="0.25">
      <c r="A132" s="127">
        <v>416</v>
      </c>
      <c r="B132" s="124" t="s">
        <v>136</v>
      </c>
      <c r="C132" s="407">
        <v>2878</v>
      </c>
      <c r="D132" s="411">
        <v>0</v>
      </c>
      <c r="E132" s="419">
        <v>0</v>
      </c>
      <c r="F132" s="155">
        <v>0</v>
      </c>
      <c r="G132" s="418">
        <v>0</v>
      </c>
      <c r="H132" s="269">
        <v>480</v>
      </c>
      <c r="I132" s="15">
        <v>1181</v>
      </c>
      <c r="J132" s="330">
        <v>0.40643522438611346</v>
      </c>
      <c r="K132" s="426">
        <v>0.40661679340414331</v>
      </c>
      <c r="L132" s="433">
        <v>0.59777312311742903</v>
      </c>
      <c r="M132" s="14">
        <v>1720.3910483319607</v>
      </c>
      <c r="N132" s="426">
        <f>Lisäosat[[#This Row],[HYTE-kerroin (sis. Kulttuurihyte)]]/$N$7</f>
        <v>0.85097816736966037</v>
      </c>
      <c r="O132" s="438">
        <v>0</v>
      </c>
      <c r="P132" s="197">
        <v>0</v>
      </c>
      <c r="Q132" s="159">
        <v>0</v>
      </c>
      <c r="R132" s="159">
        <v>16980.227836862476</v>
      </c>
      <c r="S132" s="159">
        <v>52386.573394106585</v>
      </c>
      <c r="T132" s="159">
        <v>0</v>
      </c>
      <c r="U132" s="308">
        <f t="shared" si="2"/>
        <v>69366.801230969053</v>
      </c>
      <c r="V132" s="44"/>
      <c r="W132" s="44"/>
      <c r="X132" s="110"/>
      <c r="Y132" s="110"/>
      <c r="Z132" s="111"/>
    </row>
    <row r="133" spans="1:26" s="45" customFormat="1" x14ac:dyDescent="0.25">
      <c r="A133" s="127">
        <v>418</v>
      </c>
      <c r="B133" s="124" t="s">
        <v>137</v>
      </c>
      <c r="C133" s="407">
        <v>25041</v>
      </c>
      <c r="D133" s="411">
        <v>0</v>
      </c>
      <c r="E133" s="419">
        <v>0</v>
      </c>
      <c r="F133" s="155">
        <v>0</v>
      </c>
      <c r="G133" s="418">
        <v>0</v>
      </c>
      <c r="H133" s="269">
        <v>7890</v>
      </c>
      <c r="I133" s="15">
        <v>11473</v>
      </c>
      <c r="J133" s="330">
        <v>0.68770156018478168</v>
      </c>
      <c r="K133" s="426">
        <v>0.68800878084256045</v>
      </c>
      <c r="L133" s="433">
        <v>0.80052986923525804</v>
      </c>
      <c r="M133" s="14">
        <v>20046.068455520097</v>
      </c>
      <c r="N133" s="426">
        <f>Lisäosat[[#This Row],[HYTE-kerroin (sis. Kulttuurihyte)]]/$N$7</f>
        <v>1.1396187193793745</v>
      </c>
      <c r="O133" s="438">
        <v>0.62134575135320469</v>
      </c>
      <c r="P133" s="197">
        <v>0</v>
      </c>
      <c r="Q133" s="159">
        <v>0</v>
      </c>
      <c r="R133" s="159">
        <v>249984.48855444981</v>
      </c>
      <c r="S133" s="159">
        <v>610410.54440882907</v>
      </c>
      <c r="T133" s="159">
        <v>176440.40900226767</v>
      </c>
      <c r="U133" s="308">
        <f t="shared" si="2"/>
        <v>1036835.4419655466</v>
      </c>
      <c r="V133" s="44"/>
      <c r="W133" s="44"/>
      <c r="X133" s="110"/>
      <c r="Y133" s="110"/>
      <c r="Z133" s="111"/>
    </row>
    <row r="134" spans="1:26" s="45" customFormat="1" x14ac:dyDescent="0.25">
      <c r="A134" s="127">
        <v>420</v>
      </c>
      <c r="B134" s="124" t="s">
        <v>138</v>
      </c>
      <c r="C134" s="407">
        <v>8924</v>
      </c>
      <c r="D134" s="411">
        <v>0</v>
      </c>
      <c r="E134" s="419">
        <v>0</v>
      </c>
      <c r="F134" s="155">
        <v>0</v>
      </c>
      <c r="G134" s="418">
        <v>0</v>
      </c>
      <c r="H134" s="269">
        <v>2746</v>
      </c>
      <c r="I134" s="15">
        <v>3415</v>
      </c>
      <c r="J134" s="330">
        <v>0.80409956076134703</v>
      </c>
      <c r="K134" s="426">
        <v>0.80445878053090858</v>
      </c>
      <c r="L134" s="433">
        <v>0.70357867764401905</v>
      </c>
      <c r="M134" s="14">
        <v>6278.7361192952258</v>
      </c>
      <c r="N134" s="426">
        <f>Lisäosat[[#This Row],[HYTE-kerroin (sis. Kulttuurihyte)]]/$N$7</f>
        <v>1.001600892625377</v>
      </c>
      <c r="O134" s="438">
        <v>0</v>
      </c>
      <c r="P134" s="197">
        <v>0</v>
      </c>
      <c r="Q134" s="159">
        <v>0</v>
      </c>
      <c r="R134" s="159">
        <v>104167.14718471309</v>
      </c>
      <c r="S134" s="159">
        <v>191189.94536422382</v>
      </c>
      <c r="T134" s="159">
        <v>0</v>
      </c>
      <c r="U134" s="308">
        <f t="shared" si="2"/>
        <v>295357.0925489369</v>
      </c>
      <c r="V134" s="44"/>
      <c r="W134" s="44"/>
      <c r="X134" s="110"/>
      <c r="Y134" s="110"/>
      <c r="Z134" s="111"/>
    </row>
    <row r="135" spans="1:26" s="45" customFormat="1" x14ac:dyDescent="0.25">
      <c r="A135" s="127">
        <v>421</v>
      </c>
      <c r="B135" s="124" t="s">
        <v>139</v>
      </c>
      <c r="C135" s="407">
        <v>656</v>
      </c>
      <c r="D135" s="411">
        <v>1.5782666666666665</v>
      </c>
      <c r="E135" s="419">
        <v>0</v>
      </c>
      <c r="F135" s="155">
        <v>0</v>
      </c>
      <c r="G135" s="418">
        <v>0</v>
      </c>
      <c r="H135" s="269">
        <v>227</v>
      </c>
      <c r="I135" s="15">
        <v>244</v>
      </c>
      <c r="J135" s="330">
        <v>0.93032786885245899</v>
      </c>
      <c r="K135" s="426">
        <v>0.93074347928053758</v>
      </c>
      <c r="L135" s="433">
        <v>0.53703789337275898</v>
      </c>
      <c r="M135" s="14">
        <v>352.2968580525299</v>
      </c>
      <c r="N135" s="426">
        <f>Lisäosat[[#This Row],[HYTE-kerroin (sis. Kulttuurihyte)]]/$N$7</f>
        <v>0.76451667804515366</v>
      </c>
      <c r="O135" s="438">
        <v>0</v>
      </c>
      <c r="P135" s="197">
        <v>215340.97670399997</v>
      </c>
      <c r="Q135" s="159">
        <v>0</v>
      </c>
      <c r="R135" s="159">
        <v>8859.3376521405535</v>
      </c>
      <c r="S135" s="159">
        <v>10727.575703661108</v>
      </c>
      <c r="T135" s="159">
        <v>0</v>
      </c>
      <c r="U135" s="308">
        <f t="shared" si="2"/>
        <v>234927.89005980163</v>
      </c>
      <c r="V135" s="44"/>
      <c r="W135" s="44"/>
      <c r="X135" s="110"/>
      <c r="Y135" s="110"/>
      <c r="Z135" s="111"/>
    </row>
    <row r="136" spans="1:26" s="45" customFormat="1" x14ac:dyDescent="0.25">
      <c r="A136" s="127">
        <v>422</v>
      </c>
      <c r="B136" s="124" t="s">
        <v>140</v>
      </c>
      <c r="C136" s="407">
        <v>9846</v>
      </c>
      <c r="D136" s="411">
        <v>1.20475</v>
      </c>
      <c r="E136" s="419">
        <v>0</v>
      </c>
      <c r="F136" s="155">
        <v>0</v>
      </c>
      <c r="G136" s="418">
        <v>0</v>
      </c>
      <c r="H136" s="269">
        <v>3282</v>
      </c>
      <c r="I136" s="15">
        <v>3206</v>
      </c>
      <c r="J136" s="330">
        <v>1.0237055520898315</v>
      </c>
      <c r="K136" s="426">
        <v>1.0241628776381408</v>
      </c>
      <c r="L136" s="433">
        <v>0.61928186656556605</v>
      </c>
      <c r="M136" s="14">
        <v>6097.4492582045632</v>
      </c>
      <c r="N136" s="426">
        <f>Lisäosat[[#This Row],[HYTE-kerroin (sis. Kulttuurihyte)]]/$N$7</f>
        <v>0.88159759533334314</v>
      </c>
      <c r="O136" s="438">
        <v>0</v>
      </c>
      <c r="P136" s="197">
        <v>1233585.4141575</v>
      </c>
      <c r="Q136" s="159">
        <v>0</v>
      </c>
      <c r="R136" s="159">
        <v>146317.50062869673</v>
      </c>
      <c r="S136" s="159">
        <v>185669.69026691836</v>
      </c>
      <c r="T136" s="159">
        <v>0</v>
      </c>
      <c r="U136" s="308">
        <f t="shared" si="2"/>
        <v>1565572.6050531152</v>
      </c>
      <c r="V136" s="44"/>
      <c r="W136" s="44"/>
      <c r="X136" s="110"/>
      <c r="Y136" s="110"/>
      <c r="Z136" s="111"/>
    </row>
    <row r="137" spans="1:26" s="45" customFormat="1" x14ac:dyDescent="0.25">
      <c r="A137" s="127">
        <v>423</v>
      </c>
      <c r="B137" s="124" t="s">
        <v>141</v>
      </c>
      <c r="C137" s="407">
        <v>20732</v>
      </c>
      <c r="D137" s="411">
        <v>0</v>
      </c>
      <c r="E137" s="419">
        <v>0</v>
      </c>
      <c r="F137" s="155">
        <v>0</v>
      </c>
      <c r="G137" s="418">
        <v>0</v>
      </c>
      <c r="H137" s="269">
        <v>7012</v>
      </c>
      <c r="I137" s="15">
        <v>9733</v>
      </c>
      <c r="J137" s="330">
        <v>0.72043563135723832</v>
      </c>
      <c r="K137" s="426">
        <v>0.72075747548464342</v>
      </c>
      <c r="L137" s="433">
        <v>0.70874962536609298</v>
      </c>
      <c r="M137" s="14">
        <v>14693.797233089839</v>
      </c>
      <c r="N137" s="426">
        <f>Lisäosat[[#This Row],[HYTE-kerroin (sis. Kulttuurihyte)]]/$N$7</f>
        <v>1.0089621530198669</v>
      </c>
      <c r="O137" s="438">
        <v>0.38097207541040551</v>
      </c>
      <c r="P137" s="197">
        <v>0</v>
      </c>
      <c r="Q137" s="159">
        <v>0</v>
      </c>
      <c r="R137" s="159">
        <v>216819.21517515808</v>
      </c>
      <c r="S137" s="159">
        <v>447431.81379356456</v>
      </c>
      <c r="T137" s="159">
        <v>89566.870184412692</v>
      </c>
      <c r="U137" s="308">
        <f t="shared" ref="U137:U199" si="3">SUM(P137:T137)</f>
        <v>753817.89915313537</v>
      </c>
      <c r="V137" s="44"/>
      <c r="W137" s="44"/>
      <c r="X137" s="110"/>
      <c r="Y137" s="110"/>
      <c r="Z137" s="111"/>
    </row>
    <row r="138" spans="1:26" s="45" customFormat="1" x14ac:dyDescent="0.25">
      <c r="A138" s="127">
        <v>425</v>
      </c>
      <c r="B138" s="124" t="s">
        <v>142</v>
      </c>
      <c r="C138" s="407">
        <v>10116</v>
      </c>
      <c r="D138" s="411">
        <v>0</v>
      </c>
      <c r="E138" s="419">
        <v>0</v>
      </c>
      <c r="F138" s="155">
        <v>0</v>
      </c>
      <c r="G138" s="418">
        <v>0</v>
      </c>
      <c r="H138" s="269">
        <v>2503</v>
      </c>
      <c r="I138" s="15">
        <v>4293</v>
      </c>
      <c r="J138" s="330">
        <v>0.58304216165851386</v>
      </c>
      <c r="K138" s="426">
        <v>0.58330262725403947</v>
      </c>
      <c r="L138" s="433">
        <v>0.72033577749462996</v>
      </c>
      <c r="M138" s="14">
        <v>7286.9167251356766</v>
      </c>
      <c r="N138" s="426">
        <f>Lisäosat[[#This Row],[HYTE-kerroin (sis. Kulttuurihyte)]]/$N$7</f>
        <v>1.0254559733739674</v>
      </c>
      <c r="O138" s="438">
        <v>0</v>
      </c>
      <c r="P138" s="197">
        <v>0</v>
      </c>
      <c r="Q138" s="159">
        <v>0</v>
      </c>
      <c r="R138" s="159">
        <v>85619.002864650043</v>
      </c>
      <c r="S138" s="159">
        <v>221889.43508406606</v>
      </c>
      <c r="T138" s="159">
        <v>0</v>
      </c>
      <c r="U138" s="308">
        <f t="shared" si="3"/>
        <v>307508.43794871611</v>
      </c>
      <c r="V138" s="44"/>
      <c r="W138" s="44"/>
      <c r="X138" s="110"/>
      <c r="Y138" s="110"/>
      <c r="Z138" s="111"/>
    </row>
    <row r="139" spans="1:26" s="45" customFormat="1" x14ac:dyDescent="0.25">
      <c r="A139" s="127">
        <v>426</v>
      </c>
      <c r="B139" s="124" t="s">
        <v>143</v>
      </c>
      <c r="C139" s="407">
        <v>11980</v>
      </c>
      <c r="D139" s="411">
        <v>0</v>
      </c>
      <c r="E139" s="419">
        <v>0</v>
      </c>
      <c r="F139" s="155">
        <v>0</v>
      </c>
      <c r="G139" s="418">
        <v>0</v>
      </c>
      <c r="H139" s="269">
        <v>3481</v>
      </c>
      <c r="I139" s="15">
        <v>4960</v>
      </c>
      <c r="J139" s="330">
        <v>0.70181451612903223</v>
      </c>
      <c r="K139" s="426">
        <v>0.7021280415443677</v>
      </c>
      <c r="L139" s="433">
        <v>0.68974585972917701</v>
      </c>
      <c r="M139" s="14">
        <v>8263.1553995555405</v>
      </c>
      <c r="N139" s="426">
        <f>Lisäosat[[#This Row],[HYTE-kerroin (sis. Kulttuurihyte)]]/$N$7</f>
        <v>0.98190876264579274</v>
      </c>
      <c r="O139" s="438">
        <v>5.1018036481820239E-2</v>
      </c>
      <c r="P139" s="197">
        <v>0</v>
      </c>
      <c r="Q139" s="159">
        <v>0</v>
      </c>
      <c r="R139" s="159">
        <v>122050.77703604913</v>
      </c>
      <c r="S139" s="159">
        <v>251616.28062726223</v>
      </c>
      <c r="T139" s="159">
        <v>6930.9635137720206</v>
      </c>
      <c r="U139" s="308">
        <f t="shared" si="3"/>
        <v>380598.02117708337</v>
      </c>
      <c r="V139" s="44"/>
      <c r="W139" s="44"/>
      <c r="X139" s="110"/>
      <c r="Y139" s="110"/>
      <c r="Z139" s="111"/>
    </row>
    <row r="140" spans="1:26" s="45" customFormat="1" x14ac:dyDescent="0.25">
      <c r="A140" s="127">
        <v>430</v>
      </c>
      <c r="B140" s="124" t="s">
        <v>144</v>
      </c>
      <c r="C140" s="407">
        <v>15124</v>
      </c>
      <c r="D140" s="411">
        <v>0</v>
      </c>
      <c r="E140" s="419">
        <v>0</v>
      </c>
      <c r="F140" s="155">
        <v>0</v>
      </c>
      <c r="G140" s="418">
        <v>0</v>
      </c>
      <c r="H140" s="269">
        <v>6067</v>
      </c>
      <c r="I140" s="15">
        <v>5823</v>
      </c>
      <c r="J140" s="330">
        <v>1.0419027992443757</v>
      </c>
      <c r="K140" s="426">
        <v>1.0423682541478652</v>
      </c>
      <c r="L140" s="433">
        <v>0.58010282773998101</v>
      </c>
      <c r="M140" s="14">
        <v>8773.4751667394721</v>
      </c>
      <c r="N140" s="426">
        <f>Lisäosat[[#This Row],[HYTE-kerroin (sis. Kulttuurihyte)]]/$N$7</f>
        <v>0.82582307926740162</v>
      </c>
      <c r="O140" s="438">
        <v>0</v>
      </c>
      <c r="P140" s="197">
        <v>0</v>
      </c>
      <c r="Q140" s="159">
        <v>0</v>
      </c>
      <c r="R140" s="159">
        <v>228746.92117287585</v>
      </c>
      <c r="S140" s="159">
        <v>267155.71508547151</v>
      </c>
      <c r="T140" s="159">
        <v>0</v>
      </c>
      <c r="U140" s="308">
        <f t="shared" si="3"/>
        <v>495902.63625834737</v>
      </c>
      <c r="V140" s="44"/>
      <c r="W140" s="44"/>
      <c r="X140" s="110"/>
      <c r="Y140" s="110"/>
      <c r="Z140" s="111"/>
    </row>
    <row r="141" spans="1:26" s="45" customFormat="1" x14ac:dyDescent="0.25">
      <c r="A141" s="127">
        <v>433</v>
      </c>
      <c r="B141" s="124" t="s">
        <v>145</v>
      </c>
      <c r="C141" s="407">
        <v>7574</v>
      </c>
      <c r="D141" s="411">
        <v>0</v>
      </c>
      <c r="E141" s="419">
        <v>0</v>
      </c>
      <c r="F141" s="155">
        <v>0</v>
      </c>
      <c r="G141" s="418">
        <v>0</v>
      </c>
      <c r="H141" s="269">
        <v>1868</v>
      </c>
      <c r="I141" s="15">
        <v>3304</v>
      </c>
      <c r="J141" s="330">
        <v>0.56537530266343827</v>
      </c>
      <c r="K141" s="426">
        <v>0.56562787584697072</v>
      </c>
      <c r="L141" s="433">
        <v>0.70418995335490797</v>
      </c>
      <c r="M141" s="14">
        <v>5333.5347067100729</v>
      </c>
      <c r="N141" s="426">
        <f>Lisäosat[[#This Row],[HYTE-kerroin (sis. Kulttuurihyte)]]/$N$7</f>
        <v>1.0024710928135305</v>
      </c>
      <c r="O141" s="438">
        <v>0</v>
      </c>
      <c r="P141" s="197">
        <v>0</v>
      </c>
      <c r="Q141" s="159">
        <v>0</v>
      </c>
      <c r="R141" s="159">
        <v>62161.790864458519</v>
      </c>
      <c r="S141" s="159">
        <v>162408.19645858146</v>
      </c>
      <c r="T141" s="159">
        <v>0</v>
      </c>
      <c r="U141" s="308">
        <f t="shared" si="3"/>
        <v>224569.98732303997</v>
      </c>
      <c r="V141" s="44"/>
      <c r="W141" s="44"/>
      <c r="X141" s="110"/>
      <c r="Y141" s="110"/>
      <c r="Z141" s="111"/>
    </row>
    <row r="142" spans="1:26" s="45" customFormat="1" x14ac:dyDescent="0.25">
      <c r="A142" s="127">
        <v>434</v>
      </c>
      <c r="B142" s="124" t="s">
        <v>146</v>
      </c>
      <c r="C142" s="407">
        <v>14196</v>
      </c>
      <c r="D142" s="411">
        <v>0</v>
      </c>
      <c r="E142" s="419">
        <v>0</v>
      </c>
      <c r="F142" s="155">
        <v>0</v>
      </c>
      <c r="G142" s="418">
        <v>0</v>
      </c>
      <c r="H142" s="269">
        <v>4704</v>
      </c>
      <c r="I142" s="15">
        <v>5844</v>
      </c>
      <c r="J142" s="330">
        <v>0.80492813141683783</v>
      </c>
      <c r="K142" s="426">
        <v>0.8052877213382742</v>
      </c>
      <c r="L142" s="433">
        <v>0.69318029351834198</v>
      </c>
      <c r="M142" s="14">
        <v>9840.3874467863825</v>
      </c>
      <c r="N142" s="426">
        <f>Lisäosat[[#This Row],[HYTE-kerroin (sis. Kulttuurihyte)]]/$N$7</f>
        <v>0.98679795565034656</v>
      </c>
      <c r="O142" s="438">
        <v>0</v>
      </c>
      <c r="P142" s="197">
        <v>0</v>
      </c>
      <c r="Q142" s="159">
        <v>0</v>
      </c>
      <c r="R142" s="159">
        <v>165876.35378063421</v>
      </c>
      <c r="S142" s="159">
        <v>299643.60702023952</v>
      </c>
      <c r="T142" s="159">
        <v>0</v>
      </c>
      <c r="U142" s="308">
        <f t="shared" si="3"/>
        <v>465519.9608008737</v>
      </c>
      <c r="V142" s="44"/>
      <c r="W142" s="44"/>
      <c r="X142" s="110"/>
      <c r="Y142" s="110"/>
      <c r="Z142" s="111"/>
    </row>
    <row r="143" spans="1:26" s="45" customFormat="1" x14ac:dyDescent="0.25">
      <c r="A143" s="127">
        <v>435</v>
      </c>
      <c r="B143" s="124" t="s">
        <v>147</v>
      </c>
      <c r="C143" s="407">
        <v>695</v>
      </c>
      <c r="D143" s="411">
        <v>1.5087833333333334</v>
      </c>
      <c r="E143" s="419">
        <v>0</v>
      </c>
      <c r="F143" s="155">
        <v>0</v>
      </c>
      <c r="G143" s="418">
        <v>0</v>
      </c>
      <c r="H143" s="269">
        <v>147</v>
      </c>
      <c r="I143" s="15">
        <v>243</v>
      </c>
      <c r="J143" s="330">
        <v>0.60493827160493829</v>
      </c>
      <c r="K143" s="426">
        <v>0.60520851896873384</v>
      </c>
      <c r="L143" s="433">
        <v>0.57354744176927497</v>
      </c>
      <c r="M143" s="14">
        <v>398.61547202964613</v>
      </c>
      <c r="N143" s="426">
        <f>Lisäosat[[#This Row],[HYTE-kerroin (sis. Kulttuurihyte)]]/$N$7</f>
        <v>0.8164909595650971</v>
      </c>
      <c r="O143" s="438">
        <v>0.15892878993778817</v>
      </c>
      <c r="P143" s="197">
        <v>218099.23262249999</v>
      </c>
      <c r="Q143" s="159">
        <v>0</v>
      </c>
      <c r="R143" s="159">
        <v>6103.1950491142479</v>
      </c>
      <c r="S143" s="159">
        <v>12137.995429442712</v>
      </c>
      <c r="T143" s="159">
        <v>1252.56547213669</v>
      </c>
      <c r="U143" s="308">
        <f t="shared" si="3"/>
        <v>237592.98857319361</v>
      </c>
      <c r="V143" s="44"/>
      <c r="W143" s="44"/>
      <c r="X143" s="110"/>
      <c r="Y143" s="110"/>
      <c r="Z143" s="111"/>
    </row>
    <row r="144" spans="1:26" s="45" customFormat="1" x14ac:dyDescent="0.25">
      <c r="A144" s="127">
        <v>436</v>
      </c>
      <c r="B144" s="124" t="s">
        <v>148</v>
      </c>
      <c r="C144" s="407">
        <v>2018</v>
      </c>
      <c r="D144" s="411">
        <v>6.2333333333333331E-2</v>
      </c>
      <c r="E144" s="419">
        <v>0</v>
      </c>
      <c r="F144" s="155">
        <v>0</v>
      </c>
      <c r="G144" s="418">
        <v>0</v>
      </c>
      <c r="H144" s="269">
        <v>494</v>
      </c>
      <c r="I144" s="15">
        <v>787</v>
      </c>
      <c r="J144" s="330">
        <v>0.62770012706480305</v>
      </c>
      <c r="K144" s="426">
        <v>0.62798054295606964</v>
      </c>
      <c r="L144" s="433">
        <v>0.47166313025616802</v>
      </c>
      <c r="M144" s="14">
        <v>951.81619685694704</v>
      </c>
      <c r="N144" s="426">
        <f>Lisäosat[[#This Row],[HYTE-kerroin (sis. Kulttuurihyte)]]/$N$7</f>
        <v>0.67145043943767857</v>
      </c>
      <c r="O144" s="438">
        <v>0.51062655619038921</v>
      </c>
      <c r="P144" s="197">
        <v>8720.9282599999988</v>
      </c>
      <c r="Q144" s="159">
        <v>0</v>
      </c>
      <c r="R144" s="159">
        <v>18388.011314794407</v>
      </c>
      <c r="S144" s="159">
        <v>28983.171647336185</v>
      </c>
      <c r="T144" s="159">
        <v>11685.239387047608</v>
      </c>
      <c r="U144" s="308">
        <f t="shared" si="3"/>
        <v>67777.350609178204</v>
      </c>
      <c r="V144" s="44"/>
      <c r="W144" s="44"/>
      <c r="X144" s="110"/>
      <c r="Y144" s="110"/>
      <c r="Z144" s="111"/>
    </row>
    <row r="145" spans="1:26" s="45" customFormat="1" x14ac:dyDescent="0.25">
      <c r="A145" s="127">
        <v>440</v>
      </c>
      <c r="B145" s="124" t="s">
        <v>149</v>
      </c>
      <c r="C145" s="407">
        <v>5955</v>
      </c>
      <c r="D145" s="411">
        <v>0</v>
      </c>
      <c r="E145" s="419">
        <v>0</v>
      </c>
      <c r="F145" s="155">
        <v>0</v>
      </c>
      <c r="G145" s="418">
        <v>0</v>
      </c>
      <c r="H145" s="269">
        <v>1169</v>
      </c>
      <c r="I145" s="15">
        <v>2553</v>
      </c>
      <c r="J145" s="330">
        <v>0.45789267528397964</v>
      </c>
      <c r="K145" s="426">
        <v>0.45809723216888043</v>
      </c>
      <c r="L145" s="433">
        <v>0.74756140773297897</v>
      </c>
      <c r="M145" s="14">
        <v>4451.7281830498896</v>
      </c>
      <c r="N145" s="426">
        <f>Lisäosat[[#This Row],[HYTE-kerroin (sis. Kulttuurihyte)]]/$N$7</f>
        <v>1.0642138499490956</v>
      </c>
      <c r="O145" s="438">
        <v>1.2816177764796599</v>
      </c>
      <c r="P145" s="197">
        <v>0</v>
      </c>
      <c r="Q145" s="159">
        <v>0</v>
      </c>
      <c r="R145" s="159">
        <v>39582.830444878055</v>
      </c>
      <c r="S145" s="159">
        <v>135556.84646119844</v>
      </c>
      <c r="T145" s="159">
        <v>86547.263960338489</v>
      </c>
      <c r="U145" s="308">
        <f t="shared" si="3"/>
        <v>261686.94086641498</v>
      </c>
      <c r="V145" s="44"/>
      <c r="W145" s="44"/>
      <c r="X145" s="110"/>
      <c r="Y145" s="110"/>
      <c r="Z145" s="111"/>
    </row>
    <row r="146" spans="1:26" s="45" customFormat="1" x14ac:dyDescent="0.25">
      <c r="A146" s="127">
        <v>441</v>
      </c>
      <c r="B146" s="124" t="s">
        <v>150</v>
      </c>
      <c r="C146" s="407">
        <v>4304</v>
      </c>
      <c r="D146" s="411">
        <v>0.6498666666666667</v>
      </c>
      <c r="E146" s="419">
        <v>0</v>
      </c>
      <c r="F146" s="155">
        <v>0</v>
      </c>
      <c r="G146" s="418">
        <v>0</v>
      </c>
      <c r="H146" s="269">
        <v>1146</v>
      </c>
      <c r="I146" s="15">
        <v>1633</v>
      </c>
      <c r="J146" s="330">
        <v>0.70177587262706675</v>
      </c>
      <c r="K146" s="426">
        <v>0.70208938077898053</v>
      </c>
      <c r="L146" s="433">
        <v>0.60060053472253105</v>
      </c>
      <c r="M146" s="14">
        <v>2584.9847014457737</v>
      </c>
      <c r="N146" s="426">
        <f>Lisäosat[[#This Row],[HYTE-kerroin (sis. Kulttuurihyte)]]/$N$7</f>
        <v>0.8550032154239483</v>
      </c>
      <c r="O146" s="438">
        <v>0</v>
      </c>
      <c r="P146" s="197">
        <v>193917.82182399998</v>
      </c>
      <c r="Q146" s="159">
        <v>0</v>
      </c>
      <c r="R146" s="159">
        <v>43846.212002603344</v>
      </c>
      <c r="S146" s="159">
        <v>78713.784820160174</v>
      </c>
      <c r="T146" s="159">
        <v>0</v>
      </c>
      <c r="U146" s="308">
        <f t="shared" si="3"/>
        <v>316477.81864676351</v>
      </c>
      <c r="V146" s="44"/>
      <c r="W146" s="44"/>
      <c r="X146" s="110"/>
      <c r="Y146" s="110"/>
      <c r="Z146" s="111"/>
    </row>
    <row r="147" spans="1:26" s="45" customFormat="1" x14ac:dyDescent="0.25">
      <c r="A147" s="127">
        <v>444</v>
      </c>
      <c r="B147" s="124" t="s">
        <v>151</v>
      </c>
      <c r="C147" s="407">
        <v>45435</v>
      </c>
      <c r="D147" s="411">
        <v>0</v>
      </c>
      <c r="E147" s="419">
        <v>0</v>
      </c>
      <c r="F147" s="155">
        <v>0</v>
      </c>
      <c r="G147" s="418">
        <v>0</v>
      </c>
      <c r="H147" s="269">
        <v>14993</v>
      </c>
      <c r="I147" s="15">
        <v>19293</v>
      </c>
      <c r="J147" s="330">
        <v>0.77712123568133518</v>
      </c>
      <c r="K147" s="426">
        <v>0.7774684032770226</v>
      </c>
      <c r="L147" s="433">
        <v>0.69395692355956895</v>
      </c>
      <c r="M147" s="14">
        <v>31529.932821929015</v>
      </c>
      <c r="N147" s="426">
        <f>Lisäosat[[#This Row],[HYTE-kerroin (sis. Kulttuurihyte)]]/$N$7</f>
        <v>0.98790355104038508</v>
      </c>
      <c r="O147" s="438">
        <v>0</v>
      </c>
      <c r="P147" s="197">
        <v>0</v>
      </c>
      <c r="Q147" s="159">
        <v>0</v>
      </c>
      <c r="R147" s="159">
        <v>512555.25786095596</v>
      </c>
      <c r="S147" s="159">
        <v>960098.65983011061</v>
      </c>
      <c r="T147" s="159">
        <v>0</v>
      </c>
      <c r="U147" s="308">
        <f t="shared" si="3"/>
        <v>1472653.9176910666</v>
      </c>
      <c r="V147" s="44"/>
      <c r="W147" s="44"/>
      <c r="X147" s="110"/>
      <c r="Y147" s="110"/>
      <c r="Z147" s="111"/>
    </row>
    <row r="148" spans="1:26" s="45" customFormat="1" x14ac:dyDescent="0.25">
      <c r="A148" s="127">
        <v>445</v>
      </c>
      <c r="B148" s="124" t="s">
        <v>152</v>
      </c>
      <c r="C148" s="407">
        <v>14712</v>
      </c>
      <c r="D148" s="411">
        <v>0</v>
      </c>
      <c r="E148" s="419">
        <v>0</v>
      </c>
      <c r="F148" s="155">
        <v>0</v>
      </c>
      <c r="G148" s="418">
        <v>0</v>
      </c>
      <c r="H148" s="269">
        <v>4986</v>
      </c>
      <c r="I148" s="15">
        <v>6362</v>
      </c>
      <c r="J148" s="330">
        <v>0.78371581263753531</v>
      </c>
      <c r="K148" s="426">
        <v>0.78406592626444838</v>
      </c>
      <c r="L148" s="433">
        <v>0.66475612795745398</v>
      </c>
      <c r="M148" s="14">
        <v>9779.8921545100638</v>
      </c>
      <c r="N148" s="426">
        <f>Lisäosat[[#This Row],[HYTE-kerroin (sis. Kulttuurihyte)]]/$N$7</f>
        <v>0.94633386754971005</v>
      </c>
      <c r="O148" s="438">
        <v>0</v>
      </c>
      <c r="P148" s="197">
        <v>0</v>
      </c>
      <c r="Q148" s="159">
        <v>0</v>
      </c>
      <c r="R148" s="159">
        <v>167375.43143350919</v>
      </c>
      <c r="S148" s="159">
        <v>297801.50195238064</v>
      </c>
      <c r="T148" s="159">
        <v>0</v>
      </c>
      <c r="U148" s="308">
        <f t="shared" si="3"/>
        <v>465176.93338588986</v>
      </c>
      <c r="V148" s="44"/>
      <c r="W148" s="44"/>
      <c r="X148" s="110"/>
      <c r="Y148" s="110"/>
      <c r="Z148" s="111"/>
    </row>
    <row r="149" spans="1:26" s="45" customFormat="1" x14ac:dyDescent="0.25">
      <c r="A149" s="127">
        <v>475</v>
      </c>
      <c r="B149" s="124" t="s">
        <v>153</v>
      </c>
      <c r="C149" s="407">
        <v>5392</v>
      </c>
      <c r="D149" s="411">
        <v>8.0533333333333332E-2</v>
      </c>
      <c r="E149" s="419">
        <v>0</v>
      </c>
      <c r="F149" s="155">
        <v>0</v>
      </c>
      <c r="G149" s="418">
        <v>0</v>
      </c>
      <c r="H149" s="269">
        <v>1693</v>
      </c>
      <c r="I149" s="15">
        <v>2432</v>
      </c>
      <c r="J149" s="330">
        <v>0.69613486842105265</v>
      </c>
      <c r="K149" s="426">
        <v>0.69644585653648106</v>
      </c>
      <c r="L149" s="433">
        <v>0.72474199170468001</v>
      </c>
      <c r="M149" s="14">
        <v>3907.8088192716345</v>
      </c>
      <c r="N149" s="426">
        <f>Lisäosat[[#This Row],[HYTE-kerroin (sis. Kulttuurihyte)]]/$N$7</f>
        <v>1.0317285740455269</v>
      </c>
      <c r="O149" s="438">
        <v>0</v>
      </c>
      <c r="P149" s="197">
        <v>30105.563391999996</v>
      </c>
      <c r="Q149" s="159">
        <v>0</v>
      </c>
      <c r="R149" s="159">
        <v>54488.475208032687</v>
      </c>
      <c r="S149" s="159">
        <v>118994.29128011197</v>
      </c>
      <c r="T149" s="159">
        <v>0</v>
      </c>
      <c r="U149" s="308">
        <f t="shared" si="3"/>
        <v>203588.32988014465</v>
      </c>
      <c r="V149" s="44"/>
      <c r="W149" s="44"/>
      <c r="X149" s="110"/>
      <c r="Y149" s="110"/>
      <c r="Z149" s="111"/>
    </row>
    <row r="150" spans="1:26" s="45" customFormat="1" x14ac:dyDescent="0.25">
      <c r="A150" s="127">
        <v>480</v>
      </c>
      <c r="B150" s="124" t="s">
        <v>154</v>
      </c>
      <c r="C150" s="407">
        <v>1890</v>
      </c>
      <c r="D150" s="411">
        <v>0</v>
      </c>
      <c r="E150" s="419">
        <v>0</v>
      </c>
      <c r="F150" s="155">
        <v>0</v>
      </c>
      <c r="G150" s="418">
        <v>0</v>
      </c>
      <c r="H150" s="269">
        <v>504</v>
      </c>
      <c r="I150" s="15">
        <v>814</v>
      </c>
      <c r="J150" s="330">
        <v>0.61916461916461918</v>
      </c>
      <c r="K150" s="426">
        <v>0.61944122194202444</v>
      </c>
      <c r="L150" s="433">
        <v>0.64985701904712001</v>
      </c>
      <c r="M150" s="14">
        <v>1228.2297659990568</v>
      </c>
      <c r="N150" s="426">
        <f>Lisäosat[[#This Row],[HYTE-kerroin (sis. Kulttuurihyte)]]/$N$7</f>
        <v>0.92512378649113713</v>
      </c>
      <c r="O150" s="438">
        <v>0</v>
      </c>
      <c r="P150" s="197">
        <v>0</v>
      </c>
      <c r="Q150" s="159">
        <v>0</v>
      </c>
      <c r="R150" s="159">
        <v>16987.494126415884</v>
      </c>
      <c r="S150" s="159">
        <v>37400.071828855856</v>
      </c>
      <c r="T150" s="159">
        <v>0</v>
      </c>
      <c r="U150" s="308">
        <f t="shared" si="3"/>
        <v>54387.565955271741</v>
      </c>
      <c r="V150" s="44"/>
      <c r="W150" s="44"/>
      <c r="X150" s="110"/>
      <c r="Y150" s="110"/>
      <c r="Z150" s="111"/>
    </row>
    <row r="151" spans="1:26" s="45" customFormat="1" x14ac:dyDescent="0.25">
      <c r="A151" s="127">
        <v>481</v>
      </c>
      <c r="B151" s="124" t="s">
        <v>155</v>
      </c>
      <c r="C151" s="407">
        <v>9612</v>
      </c>
      <c r="D151" s="411">
        <v>0</v>
      </c>
      <c r="E151" s="419">
        <v>0</v>
      </c>
      <c r="F151" s="155">
        <v>0</v>
      </c>
      <c r="G151" s="418">
        <v>0</v>
      </c>
      <c r="H151" s="269">
        <v>2413</v>
      </c>
      <c r="I151" s="15">
        <v>4656</v>
      </c>
      <c r="J151" s="330">
        <v>0.51825601374570451</v>
      </c>
      <c r="K151" s="426">
        <v>0.51848753707305884</v>
      </c>
      <c r="L151" s="433">
        <v>0.83966744857919495</v>
      </c>
      <c r="M151" s="14">
        <v>8070.8835157432222</v>
      </c>
      <c r="N151" s="426">
        <f>Lisäosat[[#This Row],[HYTE-kerroin (sis. Kulttuurihyte)]]/$N$7</f>
        <v>1.1953342145352943</v>
      </c>
      <c r="O151" s="438">
        <v>0</v>
      </c>
      <c r="P151" s="197">
        <v>0</v>
      </c>
      <c r="Q151" s="159">
        <v>0</v>
      </c>
      <c r="R151" s="159">
        <v>72313.51901408397</v>
      </c>
      <c r="S151" s="159">
        <v>245761.52733572241</v>
      </c>
      <c r="T151" s="159">
        <v>0</v>
      </c>
      <c r="U151" s="308">
        <f t="shared" si="3"/>
        <v>318075.04634980636</v>
      </c>
      <c r="V151" s="44"/>
      <c r="W151" s="44"/>
      <c r="X151" s="110"/>
      <c r="Y151" s="110"/>
      <c r="Z151" s="111"/>
    </row>
    <row r="152" spans="1:26" s="45" customFormat="1" x14ac:dyDescent="0.25">
      <c r="A152" s="127">
        <v>483</v>
      </c>
      <c r="B152" s="124" t="s">
        <v>156</v>
      </c>
      <c r="C152" s="407">
        <v>1031</v>
      </c>
      <c r="D152" s="411">
        <v>0.44555</v>
      </c>
      <c r="E152" s="419">
        <v>0</v>
      </c>
      <c r="F152" s="155">
        <v>0</v>
      </c>
      <c r="G152" s="418">
        <v>0</v>
      </c>
      <c r="H152" s="269">
        <v>262</v>
      </c>
      <c r="I152" s="15">
        <v>361</v>
      </c>
      <c r="J152" s="330">
        <v>0.72576177285318555</v>
      </c>
      <c r="K152" s="426">
        <v>0.72608599635674531</v>
      </c>
      <c r="L152" s="433">
        <v>0.53763974516194701</v>
      </c>
      <c r="M152" s="14">
        <v>554.30657726196739</v>
      </c>
      <c r="N152" s="426">
        <f>Lisäosat[[#This Row],[HYTE-kerroin (sis. Kulttuurihyte)]]/$N$7</f>
        <v>0.76537346252204752</v>
      </c>
      <c r="O152" s="438">
        <v>0</v>
      </c>
      <c r="P152" s="197">
        <v>31847.5709265</v>
      </c>
      <c r="Q152" s="159">
        <v>0</v>
      </c>
      <c r="R152" s="159">
        <v>10862.108549157603</v>
      </c>
      <c r="S152" s="159">
        <v>16878.849852610343</v>
      </c>
      <c r="T152" s="159">
        <v>0</v>
      </c>
      <c r="U152" s="308">
        <f t="shared" si="3"/>
        <v>59588.529328267949</v>
      </c>
      <c r="V152" s="44"/>
      <c r="W152" s="44"/>
      <c r="X152" s="110"/>
      <c r="Y152" s="110"/>
      <c r="Z152" s="111"/>
    </row>
    <row r="153" spans="1:26" s="45" customFormat="1" x14ac:dyDescent="0.25">
      <c r="A153" s="127">
        <v>484</v>
      </c>
      <c r="B153" s="124" t="s">
        <v>157</v>
      </c>
      <c r="C153" s="407">
        <v>2834</v>
      </c>
      <c r="D153" s="411">
        <v>0.84028333333333327</v>
      </c>
      <c r="E153" s="419">
        <v>0</v>
      </c>
      <c r="F153" s="155">
        <v>0</v>
      </c>
      <c r="G153" s="418">
        <v>0</v>
      </c>
      <c r="H153" s="269">
        <v>943</v>
      </c>
      <c r="I153" s="15">
        <v>1016</v>
      </c>
      <c r="J153" s="330">
        <v>0.92814960629921262</v>
      </c>
      <c r="K153" s="426">
        <v>0.92856424362021517</v>
      </c>
      <c r="L153" s="433">
        <v>0.59990296275670296</v>
      </c>
      <c r="M153" s="14">
        <v>1700.1249964524961</v>
      </c>
      <c r="N153" s="426">
        <f>Lisäosat[[#This Row],[HYTE-kerroin (sis. Kulttuurihyte)]]/$N$7</f>
        <v>0.85401016556919218</v>
      </c>
      <c r="O153" s="438">
        <v>0</v>
      </c>
      <c r="P153" s="197">
        <v>165099.89447899998</v>
      </c>
      <c r="Q153" s="159">
        <v>0</v>
      </c>
      <c r="R153" s="159">
        <v>38183.805973749702</v>
      </c>
      <c r="S153" s="159">
        <v>51769.464269281911</v>
      </c>
      <c r="T153" s="159">
        <v>0</v>
      </c>
      <c r="U153" s="308">
        <f t="shared" si="3"/>
        <v>255053.16472203159</v>
      </c>
      <c r="V153" s="44"/>
      <c r="W153" s="44"/>
      <c r="X153" s="110"/>
      <c r="Y153" s="110"/>
      <c r="Z153" s="111"/>
    </row>
    <row r="154" spans="1:26" s="45" customFormat="1" x14ac:dyDescent="0.25">
      <c r="A154" s="127">
        <v>489</v>
      </c>
      <c r="B154" s="124" t="s">
        <v>158</v>
      </c>
      <c r="C154" s="407">
        <v>1664</v>
      </c>
      <c r="D154" s="411">
        <v>1.1574333333333333</v>
      </c>
      <c r="E154" s="419">
        <v>0</v>
      </c>
      <c r="F154" s="155">
        <v>0</v>
      </c>
      <c r="G154" s="418">
        <v>0</v>
      </c>
      <c r="H154" s="269">
        <v>442</v>
      </c>
      <c r="I154" s="15">
        <v>617</v>
      </c>
      <c r="J154" s="330">
        <v>0.71636952998379255</v>
      </c>
      <c r="K154" s="426">
        <v>0.71668955763961917</v>
      </c>
      <c r="L154" s="433">
        <v>0.81822521702709605</v>
      </c>
      <c r="M154" s="14">
        <v>1361.5267611330878</v>
      </c>
      <c r="N154" s="426">
        <f>Lisäosat[[#This Row],[HYTE-kerroin (sis. Kulttuurihyte)]]/$N$7</f>
        <v>1.1648094716104831</v>
      </c>
      <c r="O154" s="438">
        <v>0</v>
      </c>
      <c r="P154" s="197">
        <v>200291.15308799996</v>
      </c>
      <c r="Q154" s="159">
        <v>0</v>
      </c>
      <c r="R154" s="159">
        <v>17304.211360967853</v>
      </c>
      <c r="S154" s="159">
        <v>41459.016930653059</v>
      </c>
      <c r="T154" s="159">
        <v>0</v>
      </c>
      <c r="U154" s="308">
        <f t="shared" si="3"/>
        <v>259054.38137962087</v>
      </c>
      <c r="V154" s="44"/>
      <c r="W154" s="44"/>
      <c r="X154" s="110"/>
      <c r="Y154" s="110"/>
      <c r="Z154" s="111"/>
    </row>
    <row r="155" spans="1:26" s="45" customFormat="1" x14ac:dyDescent="0.25">
      <c r="A155" s="127">
        <v>491</v>
      </c>
      <c r="B155" s="124" t="s">
        <v>159</v>
      </c>
      <c r="C155" s="407">
        <v>51551</v>
      </c>
      <c r="D155" s="411">
        <v>0</v>
      </c>
      <c r="E155" s="419">
        <v>0</v>
      </c>
      <c r="F155" s="155">
        <v>0</v>
      </c>
      <c r="G155" s="418">
        <v>0</v>
      </c>
      <c r="H155" s="269">
        <v>21399</v>
      </c>
      <c r="I155" s="15">
        <v>20786</v>
      </c>
      <c r="J155" s="330">
        <v>1.0294910035600886</v>
      </c>
      <c r="K155" s="426">
        <v>1.0299509136745952</v>
      </c>
      <c r="L155" s="433">
        <v>0.67956025196727698</v>
      </c>
      <c r="M155" s="14">
        <v>35032.010549165097</v>
      </c>
      <c r="N155" s="426">
        <f>Lisäosat[[#This Row],[HYTE-kerroin (sis. Kulttuurihyte)]]/$N$7</f>
        <v>0.96740872995518756</v>
      </c>
      <c r="O155" s="438">
        <v>0</v>
      </c>
      <c r="P155" s="197">
        <v>0</v>
      </c>
      <c r="Q155" s="159">
        <v>0</v>
      </c>
      <c r="R155" s="159">
        <v>770408.44348267466</v>
      </c>
      <c r="S155" s="159">
        <v>1066738.2822971062</v>
      </c>
      <c r="T155" s="159">
        <v>0</v>
      </c>
      <c r="U155" s="308">
        <f t="shared" si="3"/>
        <v>1837146.7257797809</v>
      </c>
      <c r="V155" s="44"/>
      <c r="W155" s="44"/>
      <c r="X155" s="110"/>
      <c r="Y155" s="110"/>
      <c r="Z155" s="111"/>
    </row>
    <row r="156" spans="1:26" s="45" customFormat="1" x14ac:dyDescent="0.25">
      <c r="A156" s="127">
        <v>494</v>
      </c>
      <c r="B156" s="124" t="s">
        <v>160</v>
      </c>
      <c r="C156" s="407">
        <v>8767</v>
      </c>
      <c r="D156" s="411">
        <v>0.19033333333333333</v>
      </c>
      <c r="E156" s="419">
        <v>0</v>
      </c>
      <c r="F156" s="155">
        <v>0</v>
      </c>
      <c r="G156" s="418">
        <v>0</v>
      </c>
      <c r="H156" s="269">
        <v>2495</v>
      </c>
      <c r="I156" s="15">
        <v>3431</v>
      </c>
      <c r="J156" s="330">
        <v>0.72719323812299619</v>
      </c>
      <c r="K156" s="426">
        <v>0.72751810111282034</v>
      </c>
      <c r="L156" s="433">
        <v>0.66870904997696301</v>
      </c>
      <c r="M156" s="14">
        <v>5862.5722411480347</v>
      </c>
      <c r="N156" s="426">
        <f>Lisäosat[[#This Row],[HYTE-kerroin (sis. Kulttuurihyte)]]/$N$7</f>
        <v>0.95196117029355753</v>
      </c>
      <c r="O156" s="438">
        <v>0</v>
      </c>
      <c r="P156" s="197">
        <v>115687.66626999999</v>
      </c>
      <c r="Q156" s="159">
        <v>0</v>
      </c>
      <c r="R156" s="159">
        <v>92546.973802537948</v>
      </c>
      <c r="S156" s="159">
        <v>178517.59417542181</v>
      </c>
      <c r="T156" s="159">
        <v>0</v>
      </c>
      <c r="U156" s="308">
        <f t="shared" si="3"/>
        <v>386752.23424795974</v>
      </c>
      <c r="V156" s="44"/>
      <c r="W156" s="44"/>
      <c r="X156" s="110"/>
      <c r="Y156" s="110"/>
      <c r="Z156" s="111"/>
    </row>
    <row r="157" spans="1:26" s="45" customFormat="1" x14ac:dyDescent="0.25">
      <c r="A157" s="127">
        <v>495</v>
      </c>
      <c r="B157" s="124" t="s">
        <v>161</v>
      </c>
      <c r="C157" s="407">
        <v>1386</v>
      </c>
      <c r="D157" s="411">
        <v>0.85261666666666658</v>
      </c>
      <c r="E157" s="419">
        <v>0</v>
      </c>
      <c r="F157" s="155">
        <v>0</v>
      </c>
      <c r="G157" s="418">
        <v>0</v>
      </c>
      <c r="H157" s="269">
        <v>521</v>
      </c>
      <c r="I157" s="15">
        <v>475</v>
      </c>
      <c r="J157" s="330">
        <v>1.0968421052631578</v>
      </c>
      <c r="K157" s="426">
        <v>1.097332103501591</v>
      </c>
      <c r="L157" s="433">
        <v>0.54501843621787704</v>
      </c>
      <c r="M157" s="14">
        <v>755.3955525979776</v>
      </c>
      <c r="N157" s="426">
        <f>Lisäosat[[#This Row],[HYTE-kerroin (sis. Kulttuurihyte)]]/$N$7</f>
        <v>0.77587762329732002</v>
      </c>
      <c r="O157" s="438">
        <v>0</v>
      </c>
      <c r="P157" s="197">
        <v>81929.112110999995</v>
      </c>
      <c r="Q157" s="159">
        <v>0</v>
      </c>
      <c r="R157" s="159">
        <v>22068.292307026008</v>
      </c>
      <c r="S157" s="159">
        <v>23002.086994188929</v>
      </c>
      <c r="T157" s="159">
        <v>0</v>
      </c>
      <c r="U157" s="308">
        <f t="shared" si="3"/>
        <v>126999.49141221493</v>
      </c>
      <c r="V157" s="44"/>
      <c r="W157" s="44"/>
      <c r="X157" s="110"/>
      <c r="Y157" s="110"/>
      <c r="Z157" s="111"/>
    </row>
    <row r="158" spans="1:26" s="45" customFormat="1" x14ac:dyDescent="0.25">
      <c r="A158" s="127">
        <v>498</v>
      </c>
      <c r="B158" s="124" t="s">
        <v>162</v>
      </c>
      <c r="C158" s="407">
        <v>2323</v>
      </c>
      <c r="D158" s="411">
        <v>1.8335333333333335</v>
      </c>
      <c r="E158" s="419">
        <v>0</v>
      </c>
      <c r="F158" s="155">
        <v>13</v>
      </c>
      <c r="G158" s="418">
        <v>5.5962117950925528E-3</v>
      </c>
      <c r="H158" s="269">
        <v>1038</v>
      </c>
      <c r="I158" s="15">
        <v>987</v>
      </c>
      <c r="J158" s="330">
        <v>1.0516717325227964</v>
      </c>
      <c r="K158" s="426">
        <v>1.0521415515549739</v>
      </c>
      <c r="L158" s="433">
        <v>0.71163400203706495</v>
      </c>
      <c r="M158" s="14">
        <v>1653.1257867321019</v>
      </c>
      <c r="N158" s="426">
        <f>Lisäosat[[#This Row],[HYTE-kerroin (sis. Kulttuurihyte)]]/$N$7</f>
        <v>1.0130682954316683</v>
      </c>
      <c r="O158" s="438">
        <v>0.61506281322514977</v>
      </c>
      <c r="P158" s="197">
        <v>885891.37715399999</v>
      </c>
      <c r="Q158" s="159">
        <v>0</v>
      </c>
      <c r="R158" s="159">
        <v>35464.251200044586</v>
      </c>
      <c r="S158" s="159">
        <v>50338.320139655305</v>
      </c>
      <c r="T158" s="159">
        <v>16202.488977483739</v>
      </c>
      <c r="U158" s="308">
        <f t="shared" si="3"/>
        <v>987896.4374711836</v>
      </c>
      <c r="V158" s="44"/>
      <c r="W158" s="44"/>
      <c r="X158" s="110"/>
      <c r="Y158" s="110"/>
      <c r="Z158" s="111"/>
    </row>
    <row r="159" spans="1:26" s="45" customFormat="1" x14ac:dyDescent="0.25">
      <c r="A159" s="127">
        <v>499</v>
      </c>
      <c r="B159" s="124" t="s">
        <v>163</v>
      </c>
      <c r="C159" s="407">
        <v>19792</v>
      </c>
      <c r="D159" s="411">
        <v>0</v>
      </c>
      <c r="E159" s="419">
        <v>0</v>
      </c>
      <c r="F159" s="155">
        <v>0</v>
      </c>
      <c r="G159" s="418">
        <v>0</v>
      </c>
      <c r="H159" s="269">
        <v>5381</v>
      </c>
      <c r="I159" s="15">
        <v>9337</v>
      </c>
      <c r="J159" s="330">
        <v>0.57630930705794148</v>
      </c>
      <c r="K159" s="426">
        <v>0.57656676484871738</v>
      </c>
      <c r="L159" s="433">
        <v>0.77939184100721004</v>
      </c>
      <c r="M159" s="14">
        <v>15425.723317214701</v>
      </c>
      <c r="N159" s="426">
        <f>Lisäosat[[#This Row],[HYTE-kerroin (sis. Kulttuurihyte)]]/$N$7</f>
        <v>1.1095270343777075</v>
      </c>
      <c r="O159" s="438">
        <v>0.22025538297500238</v>
      </c>
      <c r="P159" s="197">
        <v>0</v>
      </c>
      <c r="Q159" s="159">
        <v>0</v>
      </c>
      <c r="R159" s="159">
        <v>165579.55053744317</v>
      </c>
      <c r="S159" s="159">
        <v>469719.24638759275</v>
      </c>
      <c r="T159" s="159">
        <v>49434.400081799744</v>
      </c>
      <c r="U159" s="308">
        <f t="shared" si="3"/>
        <v>684733.1970068356</v>
      </c>
      <c r="V159" s="44"/>
      <c r="W159" s="44"/>
      <c r="X159" s="110"/>
      <c r="Y159" s="110"/>
      <c r="Z159" s="111"/>
    </row>
    <row r="160" spans="1:26" s="45" customFormat="1" x14ac:dyDescent="0.25">
      <c r="A160" s="127">
        <v>500</v>
      </c>
      <c r="B160" s="124" t="s">
        <v>164</v>
      </c>
      <c r="C160" s="407">
        <v>10646</v>
      </c>
      <c r="D160" s="411">
        <v>0</v>
      </c>
      <c r="E160" s="419">
        <v>0</v>
      </c>
      <c r="F160" s="155">
        <v>0</v>
      </c>
      <c r="G160" s="418">
        <v>0</v>
      </c>
      <c r="H160" s="269">
        <v>2849</v>
      </c>
      <c r="I160" s="15">
        <v>4618</v>
      </c>
      <c r="J160" s="330">
        <v>0.61693373754872238</v>
      </c>
      <c r="K160" s="426">
        <v>0.61720934371225167</v>
      </c>
      <c r="L160" s="433">
        <v>0.79683642583248304</v>
      </c>
      <c r="M160" s="14">
        <v>8483.1205894126142</v>
      </c>
      <c r="N160" s="426">
        <f>Lisäosat[[#This Row],[HYTE-kerroin (sis. Kulttuurihyte)]]/$N$7</f>
        <v>1.1343608053370271</v>
      </c>
      <c r="O160" s="438">
        <v>0.50615417293350029</v>
      </c>
      <c r="P160" s="197">
        <v>0</v>
      </c>
      <c r="Q160" s="159">
        <v>0</v>
      </c>
      <c r="R160" s="159">
        <v>95342.462867560753</v>
      </c>
      <c r="S160" s="159">
        <v>258314.30580808883</v>
      </c>
      <c r="T160" s="159">
        <v>61105.786466067497</v>
      </c>
      <c r="U160" s="308">
        <f t="shared" si="3"/>
        <v>414762.55514171708</v>
      </c>
      <c r="V160" s="44"/>
      <c r="W160" s="44"/>
      <c r="X160" s="110"/>
      <c r="Y160" s="110"/>
      <c r="Z160" s="111"/>
    </row>
    <row r="161" spans="1:26" s="45" customFormat="1" x14ac:dyDescent="0.25">
      <c r="A161" s="127">
        <v>503</v>
      </c>
      <c r="B161" s="124" t="s">
        <v>165</v>
      </c>
      <c r="C161" s="407">
        <v>7424</v>
      </c>
      <c r="D161" s="411">
        <v>0</v>
      </c>
      <c r="E161" s="419">
        <v>0</v>
      </c>
      <c r="F161" s="155">
        <v>0</v>
      </c>
      <c r="G161" s="418">
        <v>0</v>
      </c>
      <c r="H161" s="269">
        <v>1899</v>
      </c>
      <c r="I161" s="15">
        <v>3198</v>
      </c>
      <c r="J161" s="330">
        <v>0.59380863039399623</v>
      </c>
      <c r="K161" s="426">
        <v>0.59407390575264929</v>
      </c>
      <c r="L161" s="433">
        <v>0.636293686196584</v>
      </c>
      <c r="M161" s="14">
        <v>4723.8443263234394</v>
      </c>
      <c r="N161" s="426">
        <f>Lisäosat[[#This Row],[HYTE-kerroin (sis. Kulttuurihyte)]]/$N$7</f>
        <v>0.90581529019678886</v>
      </c>
      <c r="O161" s="438">
        <v>0</v>
      </c>
      <c r="P161" s="197">
        <v>0</v>
      </c>
      <c r="Q161" s="159">
        <v>0</v>
      </c>
      <c r="R161" s="159">
        <v>63994.97185322427</v>
      </c>
      <c r="S161" s="159">
        <v>143842.88836146434</v>
      </c>
      <c r="T161" s="159">
        <v>0</v>
      </c>
      <c r="U161" s="308">
        <f t="shared" si="3"/>
        <v>207837.86021468861</v>
      </c>
      <c r="V161" s="44"/>
      <c r="W161" s="44"/>
      <c r="X161" s="110"/>
      <c r="Y161" s="110"/>
      <c r="Z161" s="111"/>
    </row>
    <row r="162" spans="1:26" s="45" customFormat="1" x14ac:dyDescent="0.25">
      <c r="A162" s="127">
        <v>504</v>
      </c>
      <c r="B162" s="124" t="s">
        <v>166</v>
      </c>
      <c r="C162" s="407">
        <v>1692</v>
      </c>
      <c r="D162" s="411">
        <v>0</v>
      </c>
      <c r="E162" s="419">
        <v>0</v>
      </c>
      <c r="F162" s="155">
        <v>0</v>
      </c>
      <c r="G162" s="418">
        <v>0</v>
      </c>
      <c r="H162" s="269">
        <v>454</v>
      </c>
      <c r="I162" s="15">
        <v>691</v>
      </c>
      <c r="J162" s="330">
        <v>0.65701881331403766</v>
      </c>
      <c r="K162" s="426">
        <v>0.65731232690145058</v>
      </c>
      <c r="L162" s="433">
        <v>0.70866257519064502</v>
      </c>
      <c r="M162" s="14">
        <v>1199.0570772225715</v>
      </c>
      <c r="N162" s="426">
        <f>Lisäosat[[#This Row],[HYTE-kerroin (sis. Kulttuurihyte)]]/$N$7</f>
        <v>1.008838230086722</v>
      </c>
      <c r="O162" s="438">
        <v>0</v>
      </c>
      <c r="P162" s="197">
        <v>0</v>
      </c>
      <c r="Q162" s="159">
        <v>0</v>
      </c>
      <c r="R162" s="159">
        <v>16137.622352771361</v>
      </c>
      <c r="S162" s="159">
        <v>36511.752162711033</v>
      </c>
      <c r="T162" s="159">
        <v>0</v>
      </c>
      <c r="U162" s="308">
        <f t="shared" si="3"/>
        <v>52649.374515482392</v>
      </c>
      <c r="V162" s="44"/>
      <c r="W162" s="44"/>
      <c r="X162" s="110"/>
      <c r="Y162" s="110"/>
      <c r="Z162" s="111"/>
    </row>
    <row r="163" spans="1:26" s="45" customFormat="1" x14ac:dyDescent="0.25">
      <c r="A163" s="127">
        <v>505</v>
      </c>
      <c r="B163" s="124" t="s">
        <v>167</v>
      </c>
      <c r="C163" s="407">
        <v>20861</v>
      </c>
      <c r="D163" s="411">
        <v>0</v>
      </c>
      <c r="E163" s="419">
        <v>0</v>
      </c>
      <c r="F163" s="155">
        <v>0</v>
      </c>
      <c r="G163" s="418">
        <v>0</v>
      </c>
      <c r="H163" s="269">
        <v>6138</v>
      </c>
      <c r="I163" s="15">
        <v>9615</v>
      </c>
      <c r="J163" s="330">
        <v>0.63837753510140405</v>
      </c>
      <c r="K163" s="426">
        <v>0.63866272096922772</v>
      </c>
      <c r="L163" s="433">
        <v>0.66016796318664805</v>
      </c>
      <c r="M163" s="14">
        <v>13771.763880036666</v>
      </c>
      <c r="N163" s="426">
        <f>Lisäosat[[#This Row],[HYTE-kerroin (sis. Kulttuurihyte)]]/$N$7</f>
        <v>0.93980224560610615</v>
      </c>
      <c r="O163" s="438">
        <v>0</v>
      </c>
      <c r="P163" s="197">
        <v>0</v>
      </c>
      <c r="Q163" s="159">
        <v>0</v>
      </c>
      <c r="R163" s="159">
        <v>193318.80525123776</v>
      </c>
      <c r="S163" s="159">
        <v>419355.54126914835</v>
      </c>
      <c r="T163" s="159">
        <v>0</v>
      </c>
      <c r="U163" s="308">
        <f t="shared" si="3"/>
        <v>612674.34652038617</v>
      </c>
      <c r="V163" s="44"/>
      <c r="W163" s="44"/>
      <c r="X163" s="110"/>
      <c r="Y163" s="110"/>
      <c r="Z163" s="111"/>
    </row>
    <row r="164" spans="1:26" s="45" customFormat="1" x14ac:dyDescent="0.25">
      <c r="A164" s="127">
        <v>507</v>
      </c>
      <c r="B164" s="124" t="s">
        <v>168</v>
      </c>
      <c r="C164" s="407">
        <v>7034</v>
      </c>
      <c r="D164" s="411">
        <v>1.02258</v>
      </c>
      <c r="E164" s="419">
        <v>0</v>
      </c>
      <c r="F164" s="155">
        <v>0</v>
      </c>
      <c r="G164" s="418">
        <v>0</v>
      </c>
      <c r="H164" s="269">
        <v>2341</v>
      </c>
      <c r="I164" s="15">
        <v>2456</v>
      </c>
      <c r="J164" s="330">
        <v>0.95317589576547235</v>
      </c>
      <c r="K164" s="426">
        <v>0.95360171321686393</v>
      </c>
      <c r="L164" s="433">
        <v>0.64002976786920096</v>
      </c>
      <c r="M164" s="14">
        <v>4501.9693871919599</v>
      </c>
      <c r="N164" s="426">
        <f>Lisäosat[[#This Row],[HYTE-kerroin (sis. Kulttuurihyte)]]/$N$7</f>
        <v>0.91113390324905619</v>
      </c>
      <c r="O164" s="438">
        <v>0</v>
      </c>
      <c r="P164" s="197">
        <v>748018.11874140007</v>
      </c>
      <c r="Q164" s="159">
        <v>0</v>
      </c>
      <c r="R164" s="159">
        <v>97327.775880635279</v>
      </c>
      <c r="S164" s="159">
        <v>137086.7105759581</v>
      </c>
      <c r="T164" s="159">
        <v>0</v>
      </c>
      <c r="U164" s="308">
        <f t="shared" si="3"/>
        <v>982432.60519799346</v>
      </c>
      <c r="V164" s="44"/>
      <c r="W164" s="44"/>
      <c r="X164" s="110"/>
      <c r="Y164" s="110"/>
      <c r="Z164" s="111"/>
    </row>
    <row r="165" spans="1:26" s="45" customFormat="1" x14ac:dyDescent="0.25">
      <c r="A165" s="127">
        <v>508</v>
      </c>
      <c r="B165" s="124" t="s">
        <v>169</v>
      </c>
      <c r="C165" s="407">
        <v>9109</v>
      </c>
      <c r="D165" s="411">
        <v>0.56678333333333331</v>
      </c>
      <c r="E165" s="419">
        <v>0</v>
      </c>
      <c r="F165" s="155">
        <v>0</v>
      </c>
      <c r="G165" s="418">
        <v>0</v>
      </c>
      <c r="H165" s="269">
        <v>3407</v>
      </c>
      <c r="I165" s="15">
        <v>3250</v>
      </c>
      <c r="J165" s="330">
        <v>1.0483076923076924</v>
      </c>
      <c r="K165" s="426">
        <v>1.0487760085038904</v>
      </c>
      <c r="L165" s="433">
        <v>0.687436040296871</v>
      </c>
      <c r="M165" s="14">
        <v>6261.8548910641975</v>
      </c>
      <c r="N165" s="426">
        <f>Lisäosat[[#This Row],[HYTE-kerroin (sis. Kulttuurihyte)]]/$N$7</f>
        <v>0.97862054872073734</v>
      </c>
      <c r="O165" s="438">
        <v>0</v>
      </c>
      <c r="P165" s="197">
        <v>357938.96114649996</v>
      </c>
      <c r="Q165" s="159">
        <v>0</v>
      </c>
      <c r="R165" s="159">
        <v>138618.39259781269</v>
      </c>
      <c r="S165" s="159">
        <v>190675.90542977702</v>
      </c>
      <c r="T165" s="159">
        <v>0</v>
      </c>
      <c r="U165" s="308">
        <f t="shared" si="3"/>
        <v>687233.25917408965</v>
      </c>
      <c r="V165" s="44"/>
      <c r="W165" s="44"/>
      <c r="X165" s="110"/>
      <c r="Y165" s="110"/>
      <c r="Z165" s="111"/>
    </row>
    <row r="166" spans="1:26" s="45" customFormat="1" x14ac:dyDescent="0.25">
      <c r="A166" s="127">
        <v>529</v>
      </c>
      <c r="B166" s="124" t="s">
        <v>170</v>
      </c>
      <c r="C166" s="407">
        <v>20390</v>
      </c>
      <c r="D166" s="411">
        <v>0</v>
      </c>
      <c r="E166" s="419">
        <v>0</v>
      </c>
      <c r="F166" s="155">
        <v>0</v>
      </c>
      <c r="G166" s="418">
        <v>0</v>
      </c>
      <c r="H166" s="269">
        <v>5221</v>
      </c>
      <c r="I166" s="15">
        <v>8683</v>
      </c>
      <c r="J166" s="330">
        <v>0.60128987677070134</v>
      </c>
      <c r="K166" s="426">
        <v>0.60155849426723218</v>
      </c>
      <c r="L166" s="433">
        <v>0.70251354014392997</v>
      </c>
      <c r="M166" s="14">
        <v>14324.251083534733</v>
      </c>
      <c r="N166" s="426">
        <f>Lisäosat[[#This Row],[HYTE-kerroin (sis. Kulttuurihyte)]]/$N$7</f>
        <v>1.0000845836399621</v>
      </c>
      <c r="O166" s="438">
        <v>0.89909963929167469</v>
      </c>
      <c r="P166" s="197">
        <v>0</v>
      </c>
      <c r="Q166" s="159">
        <v>0</v>
      </c>
      <c r="R166" s="159">
        <v>177976.43439955963</v>
      </c>
      <c r="S166" s="159">
        <v>436178.9904863587</v>
      </c>
      <c r="T166" s="159">
        <v>207892.1562560832</v>
      </c>
      <c r="U166" s="308">
        <f t="shared" si="3"/>
        <v>822047.58114200155</v>
      </c>
      <c r="V166" s="44"/>
      <c r="W166" s="44"/>
      <c r="X166" s="110"/>
      <c r="Y166" s="110"/>
      <c r="Z166" s="111"/>
    </row>
    <row r="167" spans="1:26" s="45" customFormat="1" x14ac:dyDescent="0.25">
      <c r="A167" s="127">
        <v>531</v>
      </c>
      <c r="B167" s="124" t="s">
        <v>171</v>
      </c>
      <c r="C167" s="407">
        <v>4890</v>
      </c>
      <c r="D167" s="411">
        <v>0</v>
      </c>
      <c r="E167" s="419">
        <v>0</v>
      </c>
      <c r="F167" s="155">
        <v>0</v>
      </c>
      <c r="G167" s="418">
        <v>0</v>
      </c>
      <c r="H167" s="269">
        <v>1340</v>
      </c>
      <c r="I167" s="15">
        <v>1968</v>
      </c>
      <c r="J167" s="330">
        <v>0.68089430894308944</v>
      </c>
      <c r="K167" s="426">
        <v>0.68119848856050236</v>
      </c>
      <c r="L167" s="433">
        <v>0.66171559246613199</v>
      </c>
      <c r="M167" s="14">
        <v>3235.7892471593855</v>
      </c>
      <c r="N167" s="426">
        <f>Lisäosat[[#This Row],[HYTE-kerroin (sis. Kulttuurihyte)]]/$N$7</f>
        <v>0.94200542048482039</v>
      </c>
      <c r="O167" s="438">
        <v>0</v>
      </c>
      <c r="P167" s="197">
        <v>0</v>
      </c>
      <c r="Q167" s="159">
        <v>0</v>
      </c>
      <c r="R167" s="159">
        <v>48333.689437473033</v>
      </c>
      <c r="S167" s="159">
        <v>98531.035166992806</v>
      </c>
      <c r="T167" s="159">
        <v>0</v>
      </c>
      <c r="U167" s="308">
        <f t="shared" si="3"/>
        <v>146864.72460446582</v>
      </c>
      <c r="V167" s="44"/>
      <c r="W167" s="44"/>
      <c r="X167" s="110"/>
      <c r="Y167" s="110"/>
      <c r="Z167" s="111"/>
    </row>
    <row r="168" spans="1:26" s="45" customFormat="1" x14ac:dyDescent="0.25">
      <c r="A168" s="127">
        <v>535</v>
      </c>
      <c r="B168" s="124" t="s">
        <v>172</v>
      </c>
      <c r="C168" s="407">
        <v>10300</v>
      </c>
      <c r="D168" s="411">
        <v>8.7833333333333333E-2</v>
      </c>
      <c r="E168" s="419">
        <v>0</v>
      </c>
      <c r="F168" s="155">
        <v>0</v>
      </c>
      <c r="G168" s="418">
        <v>0</v>
      </c>
      <c r="H168" s="269">
        <v>3729</v>
      </c>
      <c r="I168" s="15">
        <v>3954</v>
      </c>
      <c r="J168" s="330">
        <v>0.94309559939301968</v>
      </c>
      <c r="K168" s="426">
        <v>0.94351691361879497</v>
      </c>
      <c r="L168" s="433">
        <v>0.63472884054112</v>
      </c>
      <c r="M168" s="14">
        <v>6537.7070575735361</v>
      </c>
      <c r="N168" s="426">
        <f>Lisäosat[[#This Row],[HYTE-kerroin (sis. Kulttuurihyte)]]/$N$7</f>
        <v>0.90358760642077951</v>
      </c>
      <c r="O168" s="438">
        <v>0</v>
      </c>
      <c r="P168" s="197">
        <v>62721.695499999994</v>
      </c>
      <c r="Q168" s="159">
        <v>0</v>
      </c>
      <c r="R168" s="159">
        <v>141011.43329106978</v>
      </c>
      <c r="S168" s="159">
        <v>199075.71068380689</v>
      </c>
      <c r="T168" s="159">
        <v>0</v>
      </c>
      <c r="U168" s="308">
        <f t="shared" si="3"/>
        <v>402808.83947487664</v>
      </c>
      <c r="V168" s="44"/>
      <c r="W168" s="44"/>
      <c r="X168" s="110"/>
      <c r="Y168" s="110"/>
      <c r="Z168" s="111"/>
    </row>
    <row r="169" spans="1:26" s="45" customFormat="1" x14ac:dyDescent="0.25">
      <c r="A169" s="127">
        <v>536</v>
      </c>
      <c r="B169" s="124" t="s">
        <v>173</v>
      </c>
      <c r="C169" s="407">
        <v>36571</v>
      </c>
      <c r="D169" s="411">
        <v>0</v>
      </c>
      <c r="E169" s="419">
        <v>0</v>
      </c>
      <c r="F169" s="155">
        <v>0</v>
      </c>
      <c r="G169" s="418">
        <v>0</v>
      </c>
      <c r="H169" s="269">
        <v>12345</v>
      </c>
      <c r="I169" s="15">
        <v>16017</v>
      </c>
      <c r="J169" s="330">
        <v>0.77074358494100015</v>
      </c>
      <c r="K169" s="426">
        <v>0.77108790341408995</v>
      </c>
      <c r="L169" s="433">
        <v>0.67797889882806595</v>
      </c>
      <c r="M169" s="14">
        <v>24794.366309041201</v>
      </c>
      <c r="N169" s="426">
        <f>Lisäosat[[#This Row],[HYTE-kerroin (sis. Kulttuurihyte)]]/$N$7</f>
        <v>0.96515754644704965</v>
      </c>
      <c r="O169" s="438">
        <v>1.1424871595878905</v>
      </c>
      <c r="P169" s="197">
        <v>0</v>
      </c>
      <c r="Q169" s="159">
        <v>0</v>
      </c>
      <c r="R169" s="159">
        <v>409174.10243562947</v>
      </c>
      <c r="S169" s="159">
        <v>754998.05213955103</v>
      </c>
      <c r="T169" s="159">
        <v>473806.72233669431</v>
      </c>
      <c r="U169" s="308">
        <f t="shared" si="3"/>
        <v>1637978.8769118749</v>
      </c>
      <c r="V169" s="44"/>
      <c r="W169" s="44"/>
      <c r="X169" s="110"/>
      <c r="Y169" s="110"/>
      <c r="Z169" s="111"/>
    </row>
    <row r="170" spans="1:26" s="45" customFormat="1" x14ac:dyDescent="0.25">
      <c r="A170" s="127">
        <v>538</v>
      </c>
      <c r="B170" s="124" t="s">
        <v>174</v>
      </c>
      <c r="C170" s="407">
        <v>4667</v>
      </c>
      <c r="D170" s="411">
        <v>0</v>
      </c>
      <c r="E170" s="419">
        <v>0</v>
      </c>
      <c r="F170" s="155">
        <v>0</v>
      </c>
      <c r="G170" s="418">
        <v>0</v>
      </c>
      <c r="H170" s="269">
        <v>929</v>
      </c>
      <c r="I170" s="15">
        <v>2154</v>
      </c>
      <c r="J170" s="330">
        <v>0.43129062209842156</v>
      </c>
      <c r="K170" s="426">
        <v>0.43148329490343784</v>
      </c>
      <c r="L170" s="433">
        <v>0.76468276097507704</v>
      </c>
      <c r="M170" s="14">
        <v>3568.7744454706844</v>
      </c>
      <c r="N170" s="426">
        <f>Lisäosat[[#This Row],[HYTE-kerroin (sis. Kulttuurihyte)]]/$N$7</f>
        <v>1.0885874747264461</v>
      </c>
      <c r="O170" s="438">
        <v>0.16770957301873354</v>
      </c>
      <c r="P170" s="197">
        <v>0</v>
      </c>
      <c r="Q170" s="159">
        <v>0</v>
      </c>
      <c r="R170" s="159">
        <v>29219.259116431138</v>
      </c>
      <c r="S170" s="159">
        <v>108670.56335588866</v>
      </c>
      <c r="T170" s="159">
        <v>8875.8245463373896</v>
      </c>
      <c r="U170" s="308">
        <f t="shared" si="3"/>
        <v>146765.64701865718</v>
      </c>
      <c r="V170" s="44"/>
      <c r="W170" s="44"/>
      <c r="X170" s="110"/>
      <c r="Y170" s="110"/>
      <c r="Z170" s="111"/>
    </row>
    <row r="171" spans="1:26" s="45" customFormat="1" x14ac:dyDescent="0.25">
      <c r="A171" s="127">
        <v>541</v>
      </c>
      <c r="B171" s="124" t="s">
        <v>175</v>
      </c>
      <c r="C171" s="407">
        <v>8760</v>
      </c>
      <c r="D171" s="411">
        <v>1.181</v>
      </c>
      <c r="E171" s="419">
        <v>0</v>
      </c>
      <c r="F171" s="155">
        <v>0</v>
      </c>
      <c r="G171" s="418">
        <v>0</v>
      </c>
      <c r="H171" s="269">
        <v>3153</v>
      </c>
      <c r="I171" s="15">
        <v>3140</v>
      </c>
      <c r="J171" s="330">
        <v>1.0041401273885351</v>
      </c>
      <c r="K171" s="426">
        <v>1.0045887123682689</v>
      </c>
      <c r="L171" s="433">
        <v>0.63137648683095504</v>
      </c>
      <c r="M171" s="14">
        <v>5530.8580246391666</v>
      </c>
      <c r="N171" s="426">
        <f>Lisäosat[[#This Row],[HYTE-kerroin (sis. Kulttuurihyte)]]/$N$7</f>
        <v>0.89881526101693532</v>
      </c>
      <c r="O171" s="438">
        <v>0</v>
      </c>
      <c r="P171" s="197">
        <v>1075886.5122</v>
      </c>
      <c r="Q171" s="159">
        <v>0</v>
      </c>
      <c r="R171" s="159">
        <v>127690.86021622096</v>
      </c>
      <c r="S171" s="159">
        <v>168416.76787441369</v>
      </c>
      <c r="T171" s="159">
        <v>0</v>
      </c>
      <c r="U171" s="308">
        <f t="shared" si="3"/>
        <v>1371994.1402906347</v>
      </c>
      <c r="V171" s="44"/>
      <c r="W171" s="44"/>
      <c r="X171" s="110"/>
      <c r="Y171" s="110"/>
      <c r="Z171" s="111"/>
    </row>
    <row r="172" spans="1:26" s="45" customFormat="1" x14ac:dyDescent="0.25">
      <c r="A172" s="127">
        <v>543</v>
      </c>
      <c r="B172" s="124" t="s">
        <v>176</v>
      </c>
      <c r="C172" s="407">
        <v>45333</v>
      </c>
      <c r="D172" s="411">
        <v>0</v>
      </c>
      <c r="E172" s="419">
        <v>0</v>
      </c>
      <c r="F172" s="155">
        <v>0</v>
      </c>
      <c r="G172" s="418">
        <v>0</v>
      </c>
      <c r="H172" s="269">
        <v>12258</v>
      </c>
      <c r="I172" s="15">
        <v>21421</v>
      </c>
      <c r="J172" s="330">
        <v>0.57224219224125861</v>
      </c>
      <c r="K172" s="426">
        <v>0.57249783310771507</v>
      </c>
      <c r="L172" s="433">
        <v>0.70604666737645605</v>
      </c>
      <c r="M172" s="14">
        <v>32007.213572176883</v>
      </c>
      <c r="N172" s="426">
        <f>Lisäosat[[#This Row],[HYTE-kerroin (sis. Kulttuurihyte)]]/$N$7</f>
        <v>1.0051142747069328</v>
      </c>
      <c r="O172" s="438">
        <v>0.65181145255091744</v>
      </c>
      <c r="P172" s="197">
        <v>0</v>
      </c>
      <c r="Q172" s="159">
        <v>0</v>
      </c>
      <c r="R172" s="159">
        <v>376578.67233262741</v>
      </c>
      <c r="S172" s="159">
        <v>974632.04343303991</v>
      </c>
      <c r="T172" s="159">
        <v>335080.76768008497</v>
      </c>
      <c r="U172" s="308">
        <f t="shared" si="3"/>
        <v>1686291.4834457524</v>
      </c>
      <c r="V172" s="44"/>
      <c r="W172" s="44"/>
      <c r="X172" s="110"/>
      <c r="Y172" s="110"/>
      <c r="Z172" s="111"/>
    </row>
    <row r="173" spans="1:26" s="45" customFormat="1" x14ac:dyDescent="0.25">
      <c r="A173" s="127">
        <v>545</v>
      </c>
      <c r="B173" s="124" t="s">
        <v>177</v>
      </c>
      <c r="C173" s="407">
        <v>9538</v>
      </c>
      <c r="D173" s="411">
        <v>0.75511666666666666</v>
      </c>
      <c r="E173" s="419">
        <v>0</v>
      </c>
      <c r="F173" s="155">
        <v>0</v>
      </c>
      <c r="G173" s="418">
        <v>0</v>
      </c>
      <c r="H173" s="269">
        <v>4536</v>
      </c>
      <c r="I173" s="15">
        <v>4267</v>
      </c>
      <c r="J173" s="330">
        <v>1.0630419498476682</v>
      </c>
      <c r="K173" s="426">
        <v>1.0635168483588637</v>
      </c>
      <c r="L173" s="433">
        <v>0.70679994188717199</v>
      </c>
      <c r="M173" s="14">
        <v>6741.4578457198468</v>
      </c>
      <c r="N173" s="426">
        <f>Lisäosat[[#This Row],[HYTE-kerroin (sis. Kulttuurihyte)]]/$N$7</f>
        <v>1.006186621618939</v>
      </c>
      <c r="O173" s="438">
        <v>0</v>
      </c>
      <c r="P173" s="197">
        <v>499335.65081299999</v>
      </c>
      <c r="Q173" s="159">
        <v>0</v>
      </c>
      <c r="R173" s="159">
        <v>147186.88188187568</v>
      </c>
      <c r="S173" s="159">
        <v>205280.0010558608</v>
      </c>
      <c r="T173" s="159">
        <v>0</v>
      </c>
      <c r="U173" s="308">
        <f t="shared" si="3"/>
        <v>851802.5337507365</v>
      </c>
      <c r="V173" s="44"/>
      <c r="W173" s="44"/>
      <c r="X173" s="110"/>
      <c r="Y173" s="110"/>
      <c r="Z173" s="111"/>
    </row>
    <row r="174" spans="1:26" s="45" customFormat="1" x14ac:dyDescent="0.25">
      <c r="A174" s="127">
        <v>560</v>
      </c>
      <c r="B174" s="124" t="s">
        <v>178</v>
      </c>
      <c r="C174" s="407">
        <v>15575</v>
      </c>
      <c r="D174" s="411">
        <v>0</v>
      </c>
      <c r="E174" s="419">
        <v>0</v>
      </c>
      <c r="F174" s="155">
        <v>0</v>
      </c>
      <c r="G174" s="418">
        <v>0</v>
      </c>
      <c r="H174" s="269">
        <v>4544</v>
      </c>
      <c r="I174" s="15">
        <v>6412</v>
      </c>
      <c r="J174" s="330">
        <v>0.70867124142233318</v>
      </c>
      <c r="K174" s="426">
        <v>0.70898782997984655</v>
      </c>
      <c r="L174" s="433">
        <v>0.66355457423029096</v>
      </c>
      <c r="M174" s="14">
        <v>10334.862493636781</v>
      </c>
      <c r="N174" s="426">
        <f>Lisäosat[[#This Row],[HYTE-kerroin (sis. Kulttuurihyte)]]/$N$7</f>
        <v>0.94462335908220829</v>
      </c>
      <c r="O174" s="438">
        <v>0</v>
      </c>
      <c r="P174" s="197">
        <v>0</v>
      </c>
      <c r="Q174" s="159">
        <v>0</v>
      </c>
      <c r="R174" s="159">
        <v>160226.46390759296</v>
      </c>
      <c r="S174" s="159">
        <v>314700.56361071841</v>
      </c>
      <c r="T174" s="159">
        <v>0</v>
      </c>
      <c r="U174" s="308">
        <f t="shared" si="3"/>
        <v>474927.0275183114</v>
      </c>
      <c r="V174" s="44"/>
      <c r="W174" s="44"/>
      <c r="X174" s="110"/>
      <c r="Y174" s="110"/>
      <c r="Z174" s="111"/>
    </row>
    <row r="175" spans="1:26" s="45" customFormat="1" x14ac:dyDescent="0.25">
      <c r="A175" s="127">
        <v>561</v>
      </c>
      <c r="B175" s="124" t="s">
        <v>179</v>
      </c>
      <c r="C175" s="407">
        <v>1264</v>
      </c>
      <c r="D175" s="411">
        <v>0</v>
      </c>
      <c r="E175" s="419">
        <v>0</v>
      </c>
      <c r="F175" s="155">
        <v>0</v>
      </c>
      <c r="G175" s="418">
        <v>0</v>
      </c>
      <c r="H175" s="269">
        <v>486</v>
      </c>
      <c r="I175" s="15">
        <v>542</v>
      </c>
      <c r="J175" s="330">
        <v>0.89667896678966785</v>
      </c>
      <c r="K175" s="426">
        <v>0.8970795450607415</v>
      </c>
      <c r="L175" s="433">
        <v>0.55149011205337295</v>
      </c>
      <c r="M175" s="14">
        <v>697.08350163546345</v>
      </c>
      <c r="N175" s="426">
        <f>Lisäosat[[#This Row],[HYTE-kerroin (sis. Kulttuurihyte)]]/$N$7</f>
        <v>0.7850905748826642</v>
      </c>
      <c r="O175" s="438">
        <v>0</v>
      </c>
      <c r="P175" s="197">
        <v>0</v>
      </c>
      <c r="Q175" s="159">
        <v>0</v>
      </c>
      <c r="R175" s="159">
        <v>16453.012987322836</v>
      </c>
      <c r="S175" s="159">
        <v>21226.462469479597</v>
      </c>
      <c r="T175" s="159">
        <v>0</v>
      </c>
      <c r="U175" s="308">
        <f t="shared" si="3"/>
        <v>37679.475456802436</v>
      </c>
      <c r="V175" s="44"/>
      <c r="W175" s="44"/>
      <c r="X175" s="110"/>
      <c r="Y175" s="110"/>
      <c r="Z175" s="111"/>
    </row>
    <row r="176" spans="1:26" s="45" customFormat="1" x14ac:dyDescent="0.25">
      <c r="A176" s="127">
        <v>562</v>
      </c>
      <c r="B176" s="124" t="s">
        <v>180</v>
      </c>
      <c r="C176" s="407">
        <v>8858</v>
      </c>
      <c r="D176" s="411">
        <v>0.28939999999999999</v>
      </c>
      <c r="E176" s="419">
        <v>0</v>
      </c>
      <c r="F176" s="155">
        <v>0</v>
      </c>
      <c r="G176" s="418">
        <v>0</v>
      </c>
      <c r="H176" s="269">
        <v>2367</v>
      </c>
      <c r="I176" s="15">
        <v>3433</v>
      </c>
      <c r="J176" s="330">
        <v>0.68948441596271481</v>
      </c>
      <c r="K176" s="426">
        <v>0.68979243308535054</v>
      </c>
      <c r="L176" s="433">
        <v>0.76012098002531903</v>
      </c>
      <c r="M176" s="14">
        <v>6733.1516410642762</v>
      </c>
      <c r="N176" s="426">
        <f>Lisäosat[[#This Row],[HYTE-kerroin (sis. Kulttuurihyte)]]/$N$7</f>
        <v>1.0820934122762609</v>
      </c>
      <c r="O176" s="438">
        <v>0</v>
      </c>
      <c r="P176" s="197">
        <v>177727.815516</v>
      </c>
      <c r="Q176" s="159">
        <v>0</v>
      </c>
      <c r="R176" s="159">
        <v>88658.731711638218</v>
      </c>
      <c r="S176" s="159">
        <v>205027.07390872334</v>
      </c>
      <c r="T176" s="159">
        <v>0</v>
      </c>
      <c r="U176" s="308">
        <f t="shared" si="3"/>
        <v>471413.6211363615</v>
      </c>
      <c r="V176" s="44"/>
      <c r="W176" s="44"/>
      <c r="X176" s="110"/>
      <c r="Y176" s="110"/>
      <c r="Z176" s="111"/>
    </row>
    <row r="177" spans="1:26" s="45" customFormat="1" x14ac:dyDescent="0.25">
      <c r="A177" s="127">
        <v>563</v>
      </c>
      <c r="B177" s="124" t="s">
        <v>181</v>
      </c>
      <c r="C177" s="407">
        <v>6832</v>
      </c>
      <c r="D177" s="411">
        <v>0.48</v>
      </c>
      <c r="E177" s="419">
        <v>0</v>
      </c>
      <c r="F177" s="155">
        <v>0</v>
      </c>
      <c r="G177" s="418">
        <v>0</v>
      </c>
      <c r="H177" s="269">
        <v>2564</v>
      </c>
      <c r="I177" s="15">
        <v>2527</v>
      </c>
      <c r="J177" s="330">
        <v>1.0146418678274634</v>
      </c>
      <c r="K177" s="426">
        <v>1.015095144306813</v>
      </c>
      <c r="L177" s="433">
        <v>0.69213102739500099</v>
      </c>
      <c r="M177" s="14">
        <v>4728.6391791626465</v>
      </c>
      <c r="N177" s="426">
        <f>Lisäosat[[#This Row],[HYTE-kerroin (sis. Kulttuurihyte)]]/$N$7</f>
        <v>0.98530424084753432</v>
      </c>
      <c r="O177" s="438">
        <v>0</v>
      </c>
      <c r="P177" s="197">
        <v>227358.02879999997</v>
      </c>
      <c r="Q177" s="159">
        <v>0</v>
      </c>
      <c r="R177" s="159">
        <v>100628.73667586916</v>
      </c>
      <c r="S177" s="159">
        <v>143988.8934865309</v>
      </c>
      <c r="T177" s="159">
        <v>0</v>
      </c>
      <c r="U177" s="308">
        <f t="shared" si="3"/>
        <v>471975.65896240005</v>
      </c>
      <c r="V177" s="44"/>
      <c r="W177" s="44"/>
      <c r="X177" s="110"/>
      <c r="Y177" s="110"/>
      <c r="Z177" s="111"/>
    </row>
    <row r="178" spans="1:26" s="45" customFormat="1" x14ac:dyDescent="0.25">
      <c r="A178" s="127">
        <v>564</v>
      </c>
      <c r="B178" s="124" t="s">
        <v>182</v>
      </c>
      <c r="C178" s="407">
        <v>217469</v>
      </c>
      <c r="D178" s="411">
        <v>0</v>
      </c>
      <c r="E178" s="419">
        <v>0</v>
      </c>
      <c r="F178" s="155">
        <v>159</v>
      </c>
      <c r="G178" s="418">
        <v>7.3113869103182518E-4</v>
      </c>
      <c r="H178" s="269">
        <v>97873</v>
      </c>
      <c r="I178" s="15">
        <v>93504</v>
      </c>
      <c r="J178" s="330">
        <v>1.0467252737850787</v>
      </c>
      <c r="K178" s="426">
        <v>1.0471928830588448</v>
      </c>
      <c r="L178" s="433">
        <v>0.687982160151561</v>
      </c>
      <c r="M178" s="14">
        <v>149614.79238599981</v>
      </c>
      <c r="N178" s="426">
        <f>Lisäosat[[#This Row],[HYTE-kerroin (sis. Kulttuurihyte)]]/$N$7</f>
        <v>0.97939799430190466</v>
      </c>
      <c r="O178" s="438">
        <v>0.87721165114253241</v>
      </c>
      <c r="P178" s="197">
        <v>0</v>
      </c>
      <c r="Q178" s="159">
        <v>0</v>
      </c>
      <c r="R178" s="159">
        <v>3304391.1616367563</v>
      </c>
      <c r="S178" s="159">
        <v>4555828.3448245665</v>
      </c>
      <c r="T178" s="159">
        <v>2163290.3019766561</v>
      </c>
      <c r="U178" s="308">
        <f t="shared" si="3"/>
        <v>10023509.808437979</v>
      </c>
      <c r="V178" s="44"/>
      <c r="W178" s="44"/>
      <c r="X178" s="110"/>
      <c r="Y178" s="110"/>
      <c r="Z178" s="111"/>
    </row>
    <row r="179" spans="1:26" s="45" customFormat="1" x14ac:dyDescent="0.25">
      <c r="A179" s="127">
        <v>576</v>
      </c>
      <c r="B179" s="124" t="s">
        <v>183</v>
      </c>
      <c r="C179" s="407">
        <v>2656</v>
      </c>
      <c r="D179" s="411">
        <v>1.1095333333333333</v>
      </c>
      <c r="E179" s="419">
        <v>0</v>
      </c>
      <c r="F179" s="155">
        <v>0</v>
      </c>
      <c r="G179" s="418">
        <v>0</v>
      </c>
      <c r="H179" s="269">
        <v>684</v>
      </c>
      <c r="I179" s="15">
        <v>880</v>
      </c>
      <c r="J179" s="330">
        <v>0.77727272727272723</v>
      </c>
      <c r="K179" s="426">
        <v>0.77761996254507704</v>
      </c>
      <c r="L179" s="433">
        <v>0.59407469050011297</v>
      </c>
      <c r="M179" s="14">
        <v>1577.8623779683001</v>
      </c>
      <c r="N179" s="426">
        <f>Lisäosat[[#This Row],[HYTE-kerroin (sis. Kulttuurihyte)]]/$N$7</f>
        <v>0.84571315077873288</v>
      </c>
      <c r="O179" s="438">
        <v>0</v>
      </c>
      <c r="P179" s="197">
        <v>306465.00086399994</v>
      </c>
      <c r="Q179" s="159">
        <v>0</v>
      </c>
      <c r="R179" s="159">
        <v>29968.353583741206</v>
      </c>
      <c r="S179" s="159">
        <v>48046.520207937247</v>
      </c>
      <c r="T179" s="159">
        <v>0</v>
      </c>
      <c r="U179" s="308">
        <f t="shared" si="3"/>
        <v>384479.8746556784</v>
      </c>
      <c r="V179" s="44"/>
      <c r="W179" s="44"/>
      <c r="X179" s="110"/>
      <c r="Y179" s="110"/>
      <c r="Z179" s="111"/>
    </row>
    <row r="180" spans="1:26" s="45" customFormat="1" x14ac:dyDescent="0.25">
      <c r="A180" s="127">
        <v>577</v>
      </c>
      <c r="B180" s="124" t="s">
        <v>184</v>
      </c>
      <c r="C180" s="407">
        <v>11284</v>
      </c>
      <c r="D180" s="411">
        <v>0</v>
      </c>
      <c r="E180" s="419">
        <v>0</v>
      </c>
      <c r="F180" s="155">
        <v>0</v>
      </c>
      <c r="G180" s="418">
        <v>0</v>
      </c>
      <c r="H180" s="269">
        <v>3188</v>
      </c>
      <c r="I180" s="15">
        <v>5005</v>
      </c>
      <c r="J180" s="330">
        <v>0.63696303696303691</v>
      </c>
      <c r="K180" s="426">
        <v>0.63724759092441507</v>
      </c>
      <c r="L180" s="433">
        <v>0.66060689558554897</v>
      </c>
      <c r="M180" s="14">
        <v>7454.2882097873344</v>
      </c>
      <c r="N180" s="426">
        <f>Lisäosat[[#This Row],[HYTE-kerroin (sis. Kulttuurihyte)]]/$N$7</f>
        <v>0.94042710121431405</v>
      </c>
      <c r="O180" s="438">
        <v>0.43593951107027501</v>
      </c>
      <c r="P180" s="197">
        <v>0</v>
      </c>
      <c r="Q180" s="159">
        <v>0</v>
      </c>
      <c r="R180" s="159">
        <v>104337.08335003085</v>
      </c>
      <c r="S180" s="159">
        <v>226985.96158208861</v>
      </c>
      <c r="T180" s="159">
        <v>55783.063962678592</v>
      </c>
      <c r="U180" s="308">
        <f t="shared" si="3"/>
        <v>387106.10889479803</v>
      </c>
      <c r="V180" s="44"/>
      <c r="W180" s="44"/>
      <c r="X180" s="110"/>
      <c r="Y180" s="110"/>
      <c r="Z180" s="111"/>
    </row>
    <row r="181" spans="1:26" s="45" customFormat="1" x14ac:dyDescent="0.25">
      <c r="A181" s="127">
        <v>578</v>
      </c>
      <c r="B181" s="124" t="s">
        <v>185</v>
      </c>
      <c r="C181" s="407">
        <v>2941</v>
      </c>
      <c r="D181" s="411">
        <v>0.96758333333333335</v>
      </c>
      <c r="E181" s="419">
        <v>0</v>
      </c>
      <c r="F181" s="155">
        <v>0</v>
      </c>
      <c r="G181" s="418">
        <v>0</v>
      </c>
      <c r="H181" s="269">
        <v>810</v>
      </c>
      <c r="I181" s="15">
        <v>1054</v>
      </c>
      <c r="J181" s="330">
        <v>0.76850094876660346</v>
      </c>
      <c r="K181" s="426">
        <v>0.76884426537463935</v>
      </c>
      <c r="L181" s="433">
        <v>0.688281335545745</v>
      </c>
      <c r="M181" s="14">
        <v>2024.235407840036</v>
      </c>
      <c r="N181" s="426">
        <f>Lisäosat[[#This Row],[HYTE-kerroin (sis. Kulttuurihyte)]]/$N$7</f>
        <v>0.97982389456208552</v>
      </c>
      <c r="O181" s="438">
        <v>0</v>
      </c>
      <c r="P181" s="197">
        <v>197289.7869025</v>
      </c>
      <c r="Q181" s="159">
        <v>0</v>
      </c>
      <c r="R181" s="159">
        <v>32809.590984613475</v>
      </c>
      <c r="S181" s="159">
        <v>61638.751760872736</v>
      </c>
      <c r="T181" s="159">
        <v>0</v>
      </c>
      <c r="U181" s="308">
        <f t="shared" si="3"/>
        <v>291738.12964798621</v>
      </c>
      <c r="V181" s="44"/>
      <c r="W181" s="44"/>
      <c r="X181" s="110"/>
      <c r="Y181" s="110"/>
      <c r="Z181" s="111"/>
    </row>
    <row r="182" spans="1:26" s="45" customFormat="1" x14ac:dyDescent="0.25">
      <c r="A182" s="127">
        <v>580</v>
      </c>
      <c r="B182" s="124" t="s">
        <v>186</v>
      </c>
      <c r="C182" s="407">
        <v>4235</v>
      </c>
      <c r="D182" s="411">
        <v>1.3523166666666668</v>
      </c>
      <c r="E182" s="419">
        <v>0</v>
      </c>
      <c r="F182" s="155">
        <v>0</v>
      </c>
      <c r="G182" s="418">
        <v>0</v>
      </c>
      <c r="H182" s="269">
        <v>1134</v>
      </c>
      <c r="I182" s="15">
        <v>1380</v>
      </c>
      <c r="J182" s="330">
        <v>0.82173913043478264</v>
      </c>
      <c r="K182" s="426">
        <v>0.82210623042523034</v>
      </c>
      <c r="L182" s="433">
        <v>0.66228774049366801</v>
      </c>
      <c r="M182" s="14">
        <v>2804.7885809906838</v>
      </c>
      <c r="N182" s="426">
        <f>Lisäosat[[#This Row],[HYTE-kerroin (sis. Kulttuurihyte)]]/$N$7</f>
        <v>0.94281991926555775</v>
      </c>
      <c r="O182" s="438">
        <v>0</v>
      </c>
      <c r="P182" s="197">
        <v>595585.71736124996</v>
      </c>
      <c r="Q182" s="159">
        <v>0</v>
      </c>
      <c r="R182" s="159">
        <v>50518.304543695842</v>
      </c>
      <c r="S182" s="159">
        <v>85406.898039537336</v>
      </c>
      <c r="T182" s="159">
        <v>0</v>
      </c>
      <c r="U182" s="308">
        <f t="shared" si="3"/>
        <v>731510.9199444832</v>
      </c>
      <c r="V182" s="44"/>
      <c r="W182" s="44"/>
      <c r="X182" s="110"/>
      <c r="Y182" s="110"/>
      <c r="Z182" s="111"/>
    </row>
    <row r="183" spans="1:26" s="45" customFormat="1" x14ac:dyDescent="0.25">
      <c r="A183" s="127">
        <v>581</v>
      </c>
      <c r="B183" s="124" t="s">
        <v>187</v>
      </c>
      <c r="C183" s="407">
        <v>6011</v>
      </c>
      <c r="D183" s="411">
        <v>0.81511666666666671</v>
      </c>
      <c r="E183" s="419">
        <v>0</v>
      </c>
      <c r="F183" s="155">
        <v>0</v>
      </c>
      <c r="G183" s="418">
        <v>0</v>
      </c>
      <c r="H183" s="269">
        <v>2348</v>
      </c>
      <c r="I183" s="15">
        <v>2225</v>
      </c>
      <c r="J183" s="330">
        <v>1.0552808988764044</v>
      </c>
      <c r="K183" s="426">
        <v>1.0557523302510941</v>
      </c>
      <c r="L183" s="433">
        <v>0.61184778314392196</v>
      </c>
      <c r="M183" s="14">
        <v>3677.8170244781149</v>
      </c>
      <c r="N183" s="426">
        <f>Lisäosat[[#This Row],[HYTE-kerroin (sis. Kulttuurihyte)]]/$N$7</f>
        <v>0.87101457906584678</v>
      </c>
      <c r="O183" s="438">
        <v>0</v>
      </c>
      <c r="P183" s="197">
        <v>339693.86342350004</v>
      </c>
      <c r="Q183" s="159">
        <v>0</v>
      </c>
      <c r="R183" s="159">
        <v>92082.306501091633</v>
      </c>
      <c r="S183" s="159">
        <v>111990.95209761917</v>
      </c>
      <c r="T183" s="159">
        <v>0</v>
      </c>
      <c r="U183" s="308">
        <f t="shared" si="3"/>
        <v>543767.12202221085</v>
      </c>
      <c r="V183" s="44"/>
      <c r="W183" s="44"/>
      <c r="X183" s="110"/>
      <c r="Y183" s="110"/>
      <c r="Z183" s="111"/>
    </row>
    <row r="184" spans="1:26" s="45" customFormat="1" x14ac:dyDescent="0.25">
      <c r="A184" s="127">
        <v>583</v>
      </c>
      <c r="B184" s="124" t="s">
        <v>188</v>
      </c>
      <c r="C184" s="407">
        <v>932</v>
      </c>
      <c r="D184" s="411">
        <v>1.8659666666666666</v>
      </c>
      <c r="E184" s="419">
        <v>0</v>
      </c>
      <c r="F184" s="155">
        <v>0</v>
      </c>
      <c r="G184" s="418">
        <v>0</v>
      </c>
      <c r="H184" s="269">
        <v>408</v>
      </c>
      <c r="I184" s="15">
        <v>372</v>
      </c>
      <c r="J184" s="330">
        <v>1.096774193548387</v>
      </c>
      <c r="K184" s="426">
        <v>1.0972641614482506</v>
      </c>
      <c r="L184" s="433">
        <v>0.77749060542328097</v>
      </c>
      <c r="M184" s="14">
        <v>724.62124425449781</v>
      </c>
      <c r="N184" s="426">
        <f>Lisäosat[[#This Row],[HYTE-kerroin (sis. Kulttuurihyte)]]/$N$7</f>
        <v>1.1068204724558326</v>
      </c>
      <c r="O184" s="438">
        <v>0</v>
      </c>
      <c r="P184" s="197">
        <v>361711.44332399999</v>
      </c>
      <c r="Q184" s="159">
        <v>0</v>
      </c>
      <c r="R184" s="159">
        <v>14838.654379796355</v>
      </c>
      <c r="S184" s="159">
        <v>22064.997392233799</v>
      </c>
      <c r="T184" s="159">
        <v>0</v>
      </c>
      <c r="U184" s="308">
        <f t="shared" si="3"/>
        <v>398615.09509603016</v>
      </c>
      <c r="V184" s="44"/>
      <c r="W184" s="44"/>
      <c r="X184" s="110"/>
      <c r="Y184" s="110"/>
      <c r="Z184" s="111"/>
    </row>
    <row r="185" spans="1:26" s="45" customFormat="1" x14ac:dyDescent="0.25">
      <c r="A185" s="127">
        <v>584</v>
      </c>
      <c r="B185" s="124" t="s">
        <v>189</v>
      </c>
      <c r="C185" s="407">
        <v>2547</v>
      </c>
      <c r="D185" s="411">
        <v>1.371</v>
      </c>
      <c r="E185" s="419">
        <v>0</v>
      </c>
      <c r="F185" s="155">
        <v>0</v>
      </c>
      <c r="G185" s="418">
        <v>0</v>
      </c>
      <c r="H185" s="269">
        <v>814</v>
      </c>
      <c r="I185" s="15">
        <v>861</v>
      </c>
      <c r="J185" s="330">
        <v>0.94541231126596981</v>
      </c>
      <c r="K185" s="426">
        <v>0.94583466044903863</v>
      </c>
      <c r="L185" s="433">
        <v>0.63674575691662905</v>
      </c>
      <c r="M185" s="14">
        <v>1621.7914428666543</v>
      </c>
      <c r="N185" s="426">
        <f>Lisäosat[[#This Row],[HYTE-kerroin (sis. Kulttuurihyte)]]/$N$7</f>
        <v>0.90645884926290943</v>
      </c>
      <c r="O185" s="438">
        <v>0</v>
      </c>
      <c r="P185" s="197">
        <v>363143.98831499997</v>
      </c>
      <c r="Q185" s="159">
        <v>0</v>
      </c>
      <c r="R185" s="159">
        <v>34955.183171175304</v>
      </c>
      <c r="S185" s="159">
        <v>49384.177239263568</v>
      </c>
      <c r="T185" s="159">
        <v>0</v>
      </c>
      <c r="U185" s="308">
        <f t="shared" si="3"/>
        <v>447483.34872543882</v>
      </c>
      <c r="V185" s="44"/>
      <c r="W185" s="44"/>
      <c r="X185" s="110"/>
      <c r="Y185" s="110"/>
      <c r="Z185" s="111"/>
    </row>
    <row r="186" spans="1:26" s="45" customFormat="1" x14ac:dyDescent="0.25">
      <c r="A186" s="127">
        <v>592</v>
      </c>
      <c r="B186" s="124" t="s">
        <v>190</v>
      </c>
      <c r="C186" s="407">
        <v>3511</v>
      </c>
      <c r="D186" s="411">
        <v>0.49086666666666667</v>
      </c>
      <c r="E186" s="419">
        <v>0</v>
      </c>
      <c r="F186" s="155">
        <v>0</v>
      </c>
      <c r="G186" s="418">
        <v>0</v>
      </c>
      <c r="H186" s="269">
        <v>747</v>
      </c>
      <c r="I186" s="15">
        <v>1431</v>
      </c>
      <c r="J186" s="330">
        <v>0.5220125786163522</v>
      </c>
      <c r="K186" s="426">
        <v>0.52224578013435974</v>
      </c>
      <c r="L186" s="433">
        <v>0.60942257846921299</v>
      </c>
      <c r="M186" s="14">
        <v>2139.6826730054067</v>
      </c>
      <c r="N186" s="426">
        <f>Lisäosat[[#This Row],[HYTE-kerroin (sis. Kulttuurihyte)]]/$N$7</f>
        <v>0.86756210495858466</v>
      </c>
      <c r="O186" s="438">
        <v>0</v>
      </c>
      <c r="P186" s="197">
        <v>119485.60064600001</v>
      </c>
      <c r="Q186" s="159">
        <v>0</v>
      </c>
      <c r="R186" s="159">
        <v>26605.607593090703</v>
      </c>
      <c r="S186" s="159">
        <v>65154.165675400145</v>
      </c>
      <c r="T186" s="159">
        <v>0</v>
      </c>
      <c r="U186" s="308">
        <f t="shared" si="3"/>
        <v>211245.37391449086</v>
      </c>
      <c r="V186" s="44"/>
      <c r="W186" s="44"/>
      <c r="X186" s="110"/>
      <c r="Y186" s="110"/>
      <c r="Z186" s="111"/>
    </row>
    <row r="187" spans="1:26" s="45" customFormat="1" x14ac:dyDescent="0.25">
      <c r="A187" s="127">
        <v>593</v>
      </c>
      <c r="B187" s="124" t="s">
        <v>191</v>
      </c>
      <c r="C187" s="407">
        <v>17124</v>
      </c>
      <c r="D187" s="411">
        <v>0</v>
      </c>
      <c r="E187" s="419">
        <v>0</v>
      </c>
      <c r="F187" s="155">
        <v>0</v>
      </c>
      <c r="G187" s="418">
        <v>0</v>
      </c>
      <c r="H187" s="269">
        <v>6432</v>
      </c>
      <c r="I187" s="15">
        <v>6274</v>
      </c>
      <c r="J187" s="330">
        <v>1.0251832961428116</v>
      </c>
      <c r="K187" s="426">
        <v>1.025641281851758</v>
      </c>
      <c r="L187" s="433">
        <v>0.76218598074676902</v>
      </c>
      <c r="M187" s="14">
        <v>13051.672734307673</v>
      </c>
      <c r="N187" s="426">
        <f>Lisäosat[[#This Row],[HYTE-kerroin (sis. Kulttuurihyte)]]/$N$7</f>
        <v>1.0850331070561001</v>
      </c>
      <c r="O187" s="438">
        <v>9.2756723612667333E-2</v>
      </c>
      <c r="P187" s="197">
        <v>0</v>
      </c>
      <c r="Q187" s="159">
        <v>0</v>
      </c>
      <c r="R187" s="159">
        <v>254840.30981433211</v>
      </c>
      <c r="S187" s="159">
        <v>397428.48713064101</v>
      </c>
      <c r="T187" s="159">
        <v>18012.071972525198</v>
      </c>
      <c r="U187" s="308">
        <f t="shared" si="3"/>
        <v>670280.86891749827</v>
      </c>
      <c r="V187" s="44"/>
      <c r="W187" s="44"/>
      <c r="X187" s="110"/>
      <c r="Y187" s="110"/>
      <c r="Z187" s="111"/>
    </row>
    <row r="188" spans="1:26" s="45" customFormat="1" x14ac:dyDescent="0.25">
      <c r="A188" s="127">
        <v>595</v>
      </c>
      <c r="B188" s="124" t="s">
        <v>192</v>
      </c>
      <c r="C188" s="407">
        <v>3873</v>
      </c>
      <c r="D188" s="411">
        <v>1.3087</v>
      </c>
      <c r="E188" s="419">
        <v>0</v>
      </c>
      <c r="F188" s="155">
        <v>0</v>
      </c>
      <c r="G188" s="418">
        <v>0</v>
      </c>
      <c r="H188" s="269">
        <v>1085</v>
      </c>
      <c r="I188" s="15">
        <v>1311</v>
      </c>
      <c r="J188" s="330">
        <v>0.82761250953470633</v>
      </c>
      <c r="K188" s="426">
        <v>0.82798223337173937</v>
      </c>
      <c r="L188" s="433">
        <v>0.69818129957936004</v>
      </c>
      <c r="M188" s="14">
        <v>2704.0561732708616</v>
      </c>
      <c r="N188" s="426">
        <f>Lisäosat[[#This Row],[HYTE-kerroin (sis. Kulttuurihyte)]]/$N$7</f>
        <v>0.9939172904083492</v>
      </c>
      <c r="O188" s="438">
        <v>0</v>
      </c>
      <c r="P188" s="197">
        <v>527108.54742449999</v>
      </c>
      <c r="Q188" s="159">
        <v>0</v>
      </c>
      <c r="R188" s="159">
        <v>46530.308004705315</v>
      </c>
      <c r="S188" s="159">
        <v>82339.557230425358</v>
      </c>
      <c r="T188" s="159">
        <v>0</v>
      </c>
      <c r="U188" s="308">
        <f t="shared" si="3"/>
        <v>655978.41265963065</v>
      </c>
      <c r="V188" s="44"/>
      <c r="W188" s="44"/>
      <c r="X188" s="110"/>
      <c r="Y188" s="110"/>
      <c r="Z188" s="111"/>
    </row>
    <row r="189" spans="1:26" s="45" customFormat="1" x14ac:dyDescent="0.25">
      <c r="A189" s="127">
        <v>598</v>
      </c>
      <c r="B189" s="124" t="s">
        <v>193</v>
      </c>
      <c r="C189" s="407">
        <v>19657</v>
      </c>
      <c r="D189" s="411">
        <v>0</v>
      </c>
      <c r="E189" s="419">
        <v>0</v>
      </c>
      <c r="F189" s="155">
        <v>0</v>
      </c>
      <c r="G189" s="418">
        <v>0</v>
      </c>
      <c r="H189" s="269">
        <v>11285</v>
      </c>
      <c r="I189" s="15">
        <v>8208</v>
      </c>
      <c r="J189" s="330">
        <v>1.3748781676413255</v>
      </c>
      <c r="K189" s="426">
        <v>1.3754923744418959</v>
      </c>
      <c r="L189" s="433">
        <v>0.64029211441495704</v>
      </c>
      <c r="M189" s="14">
        <v>12586.22209305481</v>
      </c>
      <c r="N189" s="426">
        <f>Lisäosat[[#This Row],[HYTE-kerroin (sis. Kulttuurihyte)]]/$N$7</f>
        <v>0.91150737467841558</v>
      </c>
      <c r="O189" s="438">
        <v>0.77590339803093045</v>
      </c>
      <c r="P189" s="197">
        <v>0</v>
      </c>
      <c r="Q189" s="159">
        <v>0</v>
      </c>
      <c r="R189" s="159">
        <v>392322.15779990709</v>
      </c>
      <c r="S189" s="159">
        <v>383255.33492610679</v>
      </c>
      <c r="T189" s="159">
        <v>172956.92129836595</v>
      </c>
      <c r="U189" s="308">
        <f t="shared" si="3"/>
        <v>948534.4140243798</v>
      </c>
      <c r="V189" s="44"/>
      <c r="W189" s="44"/>
      <c r="X189" s="110"/>
      <c r="Y189" s="110"/>
      <c r="Z189" s="111"/>
    </row>
    <row r="190" spans="1:26" s="45" customFormat="1" x14ac:dyDescent="0.25">
      <c r="A190" s="127">
        <v>599</v>
      </c>
      <c r="B190" s="124" t="s">
        <v>194</v>
      </c>
      <c r="C190" s="407">
        <v>11289</v>
      </c>
      <c r="D190" s="411">
        <v>0</v>
      </c>
      <c r="E190" s="419">
        <v>0</v>
      </c>
      <c r="F190" s="155">
        <v>0</v>
      </c>
      <c r="G190" s="418">
        <v>0</v>
      </c>
      <c r="H190" s="269">
        <v>4428</v>
      </c>
      <c r="I190" s="15">
        <v>5172</v>
      </c>
      <c r="J190" s="330">
        <v>0.85614849187935038</v>
      </c>
      <c r="K190" s="426">
        <v>0.85653096375095816</v>
      </c>
      <c r="L190" s="433">
        <v>0.76696014491264897</v>
      </c>
      <c r="M190" s="14">
        <v>8658.2130759188949</v>
      </c>
      <c r="N190" s="426">
        <f>Lisäosat[[#This Row],[HYTE-kerroin (sis. Kulttuurihyte)]]/$N$7</f>
        <v>1.0918295141133716</v>
      </c>
      <c r="O190" s="438">
        <v>0.24655264413563729</v>
      </c>
      <c r="P190" s="197">
        <v>0</v>
      </c>
      <c r="Q190" s="159">
        <v>0</v>
      </c>
      <c r="R190" s="159">
        <v>140302.67550237407</v>
      </c>
      <c r="S190" s="159">
        <v>263645.93980142497</v>
      </c>
      <c r="T190" s="159">
        <v>31562.993947999355</v>
      </c>
      <c r="U190" s="308">
        <f t="shared" si="3"/>
        <v>435511.60925179842</v>
      </c>
      <c r="V190" s="44"/>
      <c r="W190" s="44"/>
      <c r="X190" s="110"/>
      <c r="Y190" s="110"/>
      <c r="Z190" s="111"/>
    </row>
    <row r="191" spans="1:26" s="45" customFormat="1" x14ac:dyDescent="0.25">
      <c r="A191" s="127">
        <v>601</v>
      </c>
      <c r="B191" s="124" t="s">
        <v>195</v>
      </c>
      <c r="C191" s="407">
        <v>3676</v>
      </c>
      <c r="D191" s="411">
        <v>1.4822833333333334</v>
      </c>
      <c r="E191" s="419">
        <v>0</v>
      </c>
      <c r="F191" s="155">
        <v>0</v>
      </c>
      <c r="G191" s="418">
        <v>0</v>
      </c>
      <c r="H191" s="269">
        <v>1265</v>
      </c>
      <c r="I191" s="15">
        <v>1298</v>
      </c>
      <c r="J191" s="330">
        <v>0.97457627118644063</v>
      </c>
      <c r="K191" s="426">
        <v>0.97501164894392167</v>
      </c>
      <c r="L191" s="433">
        <v>0.61196814248654796</v>
      </c>
      <c r="M191" s="14">
        <v>2249.5948917805504</v>
      </c>
      <c r="N191" s="426">
        <f>Lisäosat[[#This Row],[HYTE-kerroin (sis. Kulttuurihyte)]]/$N$7</f>
        <v>0.87118592028018504</v>
      </c>
      <c r="O191" s="438">
        <v>0</v>
      </c>
      <c r="P191" s="197">
        <v>566655.60309899994</v>
      </c>
      <c r="Q191" s="159">
        <v>0</v>
      </c>
      <c r="R191" s="159">
        <v>52005.912340224095</v>
      </c>
      <c r="S191" s="159">
        <v>68501.035284699654</v>
      </c>
      <c r="T191" s="159">
        <v>0</v>
      </c>
      <c r="U191" s="308">
        <f t="shared" si="3"/>
        <v>687162.55072392372</v>
      </c>
      <c r="V191" s="44"/>
      <c r="W191" s="44"/>
      <c r="X191" s="110"/>
      <c r="Y191" s="110"/>
      <c r="Z191" s="111"/>
    </row>
    <row r="192" spans="1:26" s="45" customFormat="1" x14ac:dyDescent="0.25">
      <c r="A192" s="127">
        <v>604</v>
      </c>
      <c r="B192" s="124" t="s">
        <v>196</v>
      </c>
      <c r="C192" s="407">
        <v>21373</v>
      </c>
      <c r="D192" s="411">
        <v>0</v>
      </c>
      <c r="E192" s="419">
        <v>0</v>
      </c>
      <c r="F192" s="155">
        <v>0</v>
      </c>
      <c r="G192" s="418">
        <v>0</v>
      </c>
      <c r="H192" s="269">
        <v>9928</v>
      </c>
      <c r="I192" s="15">
        <v>9933</v>
      </c>
      <c r="J192" s="330">
        <v>0.99949662740360412</v>
      </c>
      <c r="K192" s="426">
        <v>0.99994313796733769</v>
      </c>
      <c r="L192" s="433">
        <v>0.78374713786518702</v>
      </c>
      <c r="M192" s="14">
        <v>16751.027577592642</v>
      </c>
      <c r="N192" s="426">
        <f>Lisäosat[[#This Row],[HYTE-kerroin (sis. Kulttuurihyte)]]/$N$7</f>
        <v>1.1157271500992436</v>
      </c>
      <c r="O192" s="438">
        <v>1.5570842616121479</v>
      </c>
      <c r="P192" s="197">
        <v>0</v>
      </c>
      <c r="Q192" s="159">
        <v>0</v>
      </c>
      <c r="R192" s="159">
        <v>310104.59581962839</v>
      </c>
      <c r="S192" s="159">
        <v>510075.27414833155</v>
      </c>
      <c r="T192" s="159">
        <v>377390.23221176915</v>
      </c>
      <c r="U192" s="308">
        <f t="shared" si="3"/>
        <v>1197570.1021797291</v>
      </c>
      <c r="V192" s="44"/>
      <c r="W192" s="44"/>
      <c r="X192" s="110"/>
      <c r="Y192" s="110"/>
      <c r="Z192" s="111"/>
    </row>
    <row r="193" spans="1:26" s="45" customFormat="1" x14ac:dyDescent="0.25">
      <c r="A193" s="127">
        <v>607</v>
      </c>
      <c r="B193" s="124" t="s">
        <v>197</v>
      </c>
      <c r="C193" s="407">
        <v>3942</v>
      </c>
      <c r="D193" s="411">
        <v>0.61786666666666668</v>
      </c>
      <c r="E193" s="419">
        <v>0</v>
      </c>
      <c r="F193" s="155">
        <v>0</v>
      </c>
      <c r="G193" s="418">
        <v>0</v>
      </c>
      <c r="H193" s="269">
        <v>997</v>
      </c>
      <c r="I193" s="15">
        <v>1396</v>
      </c>
      <c r="J193" s="330">
        <v>0.71418338108882518</v>
      </c>
      <c r="K193" s="426">
        <v>0.7145024321144674</v>
      </c>
      <c r="L193" s="433">
        <v>0.60153135903392696</v>
      </c>
      <c r="M193" s="14">
        <v>2371.2366173117402</v>
      </c>
      <c r="N193" s="426">
        <f>Lisäosat[[#This Row],[HYTE-kerroin (sis. Kulttuurihyte)]]/$N$7</f>
        <v>0.85632831877172655</v>
      </c>
      <c r="O193" s="438">
        <v>0</v>
      </c>
      <c r="P193" s="197">
        <v>168862.25563199999</v>
      </c>
      <c r="Q193" s="159">
        <v>0</v>
      </c>
      <c r="R193" s="159">
        <v>40868.410203104795</v>
      </c>
      <c r="S193" s="159">
        <v>72205.072915274344</v>
      </c>
      <c r="T193" s="159">
        <v>0</v>
      </c>
      <c r="U193" s="308">
        <f t="shared" si="3"/>
        <v>281935.73875037913</v>
      </c>
      <c r="V193" s="44"/>
      <c r="W193" s="44"/>
      <c r="X193" s="110"/>
      <c r="Y193" s="110"/>
      <c r="Z193" s="111"/>
    </row>
    <row r="194" spans="1:26" s="45" customFormat="1" x14ac:dyDescent="0.25">
      <c r="A194" s="127">
        <v>608</v>
      </c>
      <c r="B194" s="124" t="s">
        <v>198</v>
      </c>
      <c r="C194" s="407">
        <v>1893</v>
      </c>
      <c r="D194" s="411">
        <v>0.1082</v>
      </c>
      <c r="E194" s="419">
        <v>0</v>
      </c>
      <c r="F194" s="155">
        <v>0</v>
      </c>
      <c r="G194" s="418">
        <v>0</v>
      </c>
      <c r="H194" s="269">
        <v>504</v>
      </c>
      <c r="I194" s="15">
        <v>703</v>
      </c>
      <c r="J194" s="330">
        <v>0.71692745376955902</v>
      </c>
      <c r="K194" s="426">
        <v>0.71724773066971248</v>
      </c>
      <c r="L194" s="433">
        <v>0.61208686517386002</v>
      </c>
      <c r="M194" s="14">
        <v>1158.6804357741171</v>
      </c>
      <c r="N194" s="426">
        <f>Lisäosat[[#This Row],[HYTE-kerroin (sis. Kulttuurihyte)]]/$N$7</f>
        <v>0.87135493158391697</v>
      </c>
      <c r="O194" s="438">
        <v>0</v>
      </c>
      <c r="P194" s="197">
        <v>14200.350858000002</v>
      </c>
      <c r="Q194" s="159">
        <v>0</v>
      </c>
      <c r="R194" s="159">
        <v>19700.951834829179</v>
      </c>
      <c r="S194" s="159">
        <v>35282.26780059591</v>
      </c>
      <c r="T194" s="159">
        <v>0</v>
      </c>
      <c r="U194" s="308">
        <f t="shared" si="3"/>
        <v>69183.570493425097</v>
      </c>
      <c r="V194" s="44"/>
      <c r="W194" s="44"/>
      <c r="X194" s="110"/>
      <c r="Y194" s="110"/>
      <c r="Z194" s="111"/>
    </row>
    <row r="195" spans="1:26" s="45" customFormat="1" x14ac:dyDescent="0.25">
      <c r="A195" s="127">
        <v>609</v>
      </c>
      <c r="B195" s="124" t="s">
        <v>199</v>
      </c>
      <c r="C195" s="407">
        <v>83010</v>
      </c>
      <c r="D195" s="411">
        <v>0</v>
      </c>
      <c r="E195" s="419">
        <v>0</v>
      </c>
      <c r="F195" s="155">
        <v>0</v>
      </c>
      <c r="G195" s="418">
        <v>0</v>
      </c>
      <c r="H195" s="269">
        <v>34578</v>
      </c>
      <c r="I195" s="15">
        <v>33473</v>
      </c>
      <c r="J195" s="330">
        <v>1.0330116810563739</v>
      </c>
      <c r="K195" s="426">
        <v>1.0334731639822843</v>
      </c>
      <c r="L195" s="433">
        <v>0.68772661299444804</v>
      </c>
      <c r="M195" s="14">
        <v>57088.186144669133</v>
      </c>
      <c r="N195" s="426">
        <f>Lisäosat[[#This Row],[HYTE-kerroin (sis. Kulttuurihyte)]]/$N$7</f>
        <v>0.9790342023496964</v>
      </c>
      <c r="O195" s="438">
        <v>0</v>
      </c>
      <c r="P195" s="197">
        <v>0</v>
      </c>
      <c r="Q195" s="159">
        <v>0</v>
      </c>
      <c r="R195" s="159">
        <v>1244792.6925348782</v>
      </c>
      <c r="S195" s="159">
        <v>1738357.3672414632</v>
      </c>
      <c r="T195" s="159">
        <v>0</v>
      </c>
      <c r="U195" s="308">
        <f t="shared" si="3"/>
        <v>2983150.0597763415</v>
      </c>
      <c r="V195" s="44"/>
      <c r="W195" s="44"/>
      <c r="X195" s="110"/>
      <c r="Y195" s="110"/>
      <c r="Z195" s="111"/>
    </row>
    <row r="196" spans="1:26" s="45" customFormat="1" x14ac:dyDescent="0.25">
      <c r="A196" s="127">
        <v>611</v>
      </c>
      <c r="B196" s="124" t="s">
        <v>200</v>
      </c>
      <c r="C196" s="407">
        <v>4919</v>
      </c>
      <c r="D196" s="411">
        <v>0</v>
      </c>
      <c r="E196" s="419">
        <v>0</v>
      </c>
      <c r="F196" s="155">
        <v>0</v>
      </c>
      <c r="G196" s="418">
        <v>0</v>
      </c>
      <c r="H196" s="269">
        <v>1063</v>
      </c>
      <c r="I196" s="15">
        <v>2422</v>
      </c>
      <c r="J196" s="330">
        <v>0.43889347646573079</v>
      </c>
      <c r="K196" s="426">
        <v>0.43908954573522374</v>
      </c>
      <c r="L196" s="433">
        <v>0.65389863856587005</v>
      </c>
      <c r="M196" s="14">
        <v>3216.5274031055146</v>
      </c>
      <c r="N196" s="426">
        <f>Lisäosat[[#This Row],[HYTE-kerroin (sis. Kulttuurihyte)]]/$N$7</f>
        <v>0.93087735726617471</v>
      </c>
      <c r="O196" s="438">
        <v>0</v>
      </c>
      <c r="P196" s="197">
        <v>0</v>
      </c>
      <c r="Q196" s="159">
        <v>0</v>
      </c>
      <c r="R196" s="159">
        <v>31339.880209092415</v>
      </c>
      <c r="S196" s="159">
        <v>97944.504559191599</v>
      </c>
      <c r="T196" s="159">
        <v>0</v>
      </c>
      <c r="U196" s="308">
        <f t="shared" si="3"/>
        <v>129284.38476828401</v>
      </c>
      <c r="V196" s="44"/>
      <c r="W196" s="44"/>
      <c r="X196" s="110"/>
      <c r="Y196" s="110"/>
      <c r="Z196" s="111"/>
    </row>
    <row r="197" spans="1:26" s="45" customFormat="1" x14ac:dyDescent="0.25">
      <c r="A197" s="127">
        <v>614</v>
      </c>
      <c r="B197" s="124" t="s">
        <v>201</v>
      </c>
      <c r="C197" s="407">
        <v>2826</v>
      </c>
      <c r="D197" s="411">
        <v>1.8032166666666667</v>
      </c>
      <c r="E197" s="419">
        <v>0</v>
      </c>
      <c r="F197" s="155">
        <v>0</v>
      </c>
      <c r="G197" s="418">
        <v>0</v>
      </c>
      <c r="H197" s="269">
        <v>831</v>
      </c>
      <c r="I197" s="15">
        <v>934</v>
      </c>
      <c r="J197" s="330">
        <v>0.88972162740899352</v>
      </c>
      <c r="K197" s="426">
        <v>0.89011909759001084</v>
      </c>
      <c r="L197" s="433">
        <v>0.67699588850044501</v>
      </c>
      <c r="M197" s="14">
        <v>1913.1903809022576</v>
      </c>
      <c r="N197" s="426">
        <f>Lisäosat[[#This Row],[HYTE-kerroin (sis. Kulttuurihyte)]]/$N$7</f>
        <v>0.96375815210368765</v>
      </c>
      <c r="O197" s="438">
        <v>0</v>
      </c>
      <c r="P197" s="197">
        <v>1059894.2234970001</v>
      </c>
      <c r="Q197" s="159">
        <v>0</v>
      </c>
      <c r="R197" s="159">
        <v>36499.565027643774</v>
      </c>
      <c r="S197" s="159">
        <v>58257.38770450501</v>
      </c>
      <c r="T197" s="159">
        <v>0</v>
      </c>
      <c r="U197" s="308">
        <f t="shared" si="3"/>
        <v>1154651.1762291489</v>
      </c>
      <c r="V197" s="44"/>
      <c r="W197" s="44"/>
      <c r="X197" s="110"/>
      <c r="Y197" s="110"/>
      <c r="Z197" s="111"/>
    </row>
    <row r="198" spans="1:26" s="45" customFormat="1" x14ac:dyDescent="0.25">
      <c r="A198" s="127">
        <v>615</v>
      </c>
      <c r="B198" s="124" t="s">
        <v>202</v>
      </c>
      <c r="C198" s="407">
        <v>7168</v>
      </c>
      <c r="D198" s="411">
        <v>1.5287166666666667</v>
      </c>
      <c r="E198" s="419">
        <v>0</v>
      </c>
      <c r="F198" s="155">
        <v>0</v>
      </c>
      <c r="G198" s="418">
        <v>0</v>
      </c>
      <c r="H198" s="269">
        <v>2318</v>
      </c>
      <c r="I198" s="15">
        <v>2272</v>
      </c>
      <c r="J198" s="330">
        <v>1.0202464788732395</v>
      </c>
      <c r="K198" s="426">
        <v>1.02070225913096</v>
      </c>
      <c r="L198" s="433">
        <v>0.61702082274862802</v>
      </c>
      <c r="M198" s="14">
        <v>4422.8052574621652</v>
      </c>
      <c r="N198" s="426">
        <f>Lisäosat[[#This Row],[HYTE-kerroin (sis. Kulttuurihyte)]]/$N$7</f>
        <v>0.87837881742368051</v>
      </c>
      <c r="O198" s="438">
        <v>0</v>
      </c>
      <c r="P198" s="197">
        <v>2279121.3634560001</v>
      </c>
      <c r="Q198" s="159">
        <v>0</v>
      </c>
      <c r="R198" s="159">
        <v>106160.87394296996</v>
      </c>
      <c r="S198" s="159">
        <v>134676.13218083602</v>
      </c>
      <c r="T198" s="159">
        <v>0</v>
      </c>
      <c r="U198" s="308">
        <f t="shared" si="3"/>
        <v>2519958.369579806</v>
      </c>
      <c r="V198" s="44"/>
      <c r="W198" s="44"/>
      <c r="X198" s="110"/>
      <c r="Y198" s="110"/>
      <c r="Z198" s="111"/>
    </row>
    <row r="199" spans="1:26" s="45" customFormat="1" x14ac:dyDescent="0.25">
      <c r="A199" s="127">
        <v>616</v>
      </c>
      <c r="B199" s="124" t="s">
        <v>203</v>
      </c>
      <c r="C199" s="407">
        <v>1720</v>
      </c>
      <c r="D199" s="411">
        <v>0</v>
      </c>
      <c r="E199" s="419">
        <v>0</v>
      </c>
      <c r="F199" s="155">
        <v>0</v>
      </c>
      <c r="G199" s="418">
        <v>0</v>
      </c>
      <c r="H199" s="269">
        <v>488</v>
      </c>
      <c r="I199" s="15">
        <v>815</v>
      </c>
      <c r="J199" s="330">
        <v>0.59877300613496931</v>
      </c>
      <c r="K199" s="426">
        <v>0.59904049925619407</v>
      </c>
      <c r="L199" s="433">
        <v>0.69358394966173498</v>
      </c>
      <c r="M199" s="14">
        <v>1192.9643934181843</v>
      </c>
      <c r="N199" s="426">
        <f>Lisäosat[[#This Row],[HYTE-kerroin (sis. Kulttuurihyte)]]/$N$7</f>
        <v>0.98737259266875366</v>
      </c>
      <c r="O199" s="438">
        <v>0</v>
      </c>
      <c r="P199" s="197">
        <v>0</v>
      </c>
      <c r="Q199" s="159">
        <v>0</v>
      </c>
      <c r="R199" s="159">
        <v>14950.373548036689</v>
      </c>
      <c r="S199" s="159">
        <v>36326.227582357584</v>
      </c>
      <c r="T199" s="159">
        <v>0</v>
      </c>
      <c r="U199" s="308">
        <f t="shared" si="3"/>
        <v>51276.601130394272</v>
      </c>
      <c r="V199" s="44"/>
      <c r="W199" s="44"/>
      <c r="X199" s="110"/>
      <c r="Y199" s="110"/>
      <c r="Z199" s="111"/>
    </row>
    <row r="200" spans="1:26" s="45" customFormat="1" x14ac:dyDescent="0.25">
      <c r="A200" s="127">
        <v>619</v>
      </c>
      <c r="B200" s="124" t="s">
        <v>204</v>
      </c>
      <c r="C200" s="407">
        <v>2546</v>
      </c>
      <c r="D200" s="411">
        <v>0.47946666666666665</v>
      </c>
      <c r="E200" s="419">
        <v>0</v>
      </c>
      <c r="F200" s="155">
        <v>0</v>
      </c>
      <c r="G200" s="418">
        <v>0</v>
      </c>
      <c r="H200" s="269">
        <v>719</v>
      </c>
      <c r="I200" s="15">
        <v>934</v>
      </c>
      <c r="J200" s="330">
        <v>0.76980728051391867</v>
      </c>
      <c r="K200" s="426">
        <v>0.77015118070664002</v>
      </c>
      <c r="L200" s="433">
        <v>0.56099250911681298</v>
      </c>
      <c r="M200" s="14">
        <v>1428.2869282114059</v>
      </c>
      <c r="N200" s="426">
        <f>Lisäosat[[#This Row],[HYTE-kerroin (sis. Kulttuurihyte)]]/$N$7</f>
        <v>0.79861800213883494</v>
      </c>
      <c r="O200" s="438">
        <v>0</v>
      </c>
      <c r="P200" s="197">
        <v>84632.66550399999</v>
      </c>
      <c r="Q200" s="159">
        <v>0</v>
      </c>
      <c r="R200" s="159">
        <v>28451.27918720782</v>
      </c>
      <c r="S200" s="159">
        <v>43491.889861398682</v>
      </c>
      <c r="T200" s="159">
        <v>0</v>
      </c>
      <c r="U200" s="308">
        <f t="shared" ref="U200:U263" si="4">SUM(P200:T200)</f>
        <v>156575.83455260651</v>
      </c>
      <c r="V200" s="44"/>
      <c r="W200" s="44"/>
      <c r="X200" s="110"/>
      <c r="Y200" s="110"/>
      <c r="Z200" s="111"/>
    </row>
    <row r="201" spans="1:26" s="45" customFormat="1" x14ac:dyDescent="0.25">
      <c r="A201" s="127">
        <v>620</v>
      </c>
      <c r="B201" s="124" t="s">
        <v>205</v>
      </c>
      <c r="C201" s="407">
        <v>2322</v>
      </c>
      <c r="D201" s="411">
        <v>1.79895</v>
      </c>
      <c r="E201" s="419">
        <v>0</v>
      </c>
      <c r="F201" s="155">
        <v>0</v>
      </c>
      <c r="G201" s="418">
        <v>0</v>
      </c>
      <c r="H201" s="269">
        <v>592</v>
      </c>
      <c r="I201" s="15">
        <v>666</v>
      </c>
      <c r="J201" s="330">
        <v>0.88888888888888884</v>
      </c>
      <c r="K201" s="426">
        <v>0.88928598705609851</v>
      </c>
      <c r="L201" s="433">
        <v>0.6330815188519</v>
      </c>
      <c r="M201" s="14">
        <v>1470.0152867741117</v>
      </c>
      <c r="N201" s="426">
        <f>Lisäosat[[#This Row],[HYTE-kerroin (sis. Kulttuurihyte)]]/$N$7</f>
        <v>0.9012425113705872</v>
      </c>
      <c r="O201" s="438">
        <v>0</v>
      </c>
      <c r="P201" s="197">
        <v>868807.90358100005</v>
      </c>
      <c r="Q201" s="159">
        <v>0</v>
      </c>
      <c r="R201" s="159">
        <v>29962.019118811222</v>
      </c>
      <c r="S201" s="159">
        <v>44762.534532899554</v>
      </c>
      <c r="T201" s="159">
        <v>0</v>
      </c>
      <c r="U201" s="308">
        <f t="shared" si="4"/>
        <v>943532.45723271079</v>
      </c>
      <c r="V201" s="44"/>
      <c r="W201" s="44"/>
      <c r="X201" s="110"/>
      <c r="Y201" s="110"/>
      <c r="Z201" s="111"/>
    </row>
    <row r="202" spans="1:26" s="45" customFormat="1" x14ac:dyDescent="0.25">
      <c r="A202" s="127">
        <v>623</v>
      </c>
      <c r="B202" s="124" t="s">
        <v>206</v>
      </c>
      <c r="C202" s="407">
        <v>2081</v>
      </c>
      <c r="D202" s="411">
        <v>1.7429666666666668</v>
      </c>
      <c r="E202" s="419">
        <v>0</v>
      </c>
      <c r="F202" s="155">
        <v>0</v>
      </c>
      <c r="G202" s="418">
        <v>0</v>
      </c>
      <c r="H202" s="269">
        <v>553</v>
      </c>
      <c r="I202" s="15">
        <v>720</v>
      </c>
      <c r="J202" s="330">
        <v>0.7680555555555556</v>
      </c>
      <c r="K202" s="426">
        <v>0.76839867319066024</v>
      </c>
      <c r="L202" s="433">
        <v>0.678234166407372</v>
      </c>
      <c r="M202" s="14">
        <v>1411.4053002937412</v>
      </c>
      <c r="N202" s="426">
        <f>Lisäosat[[#This Row],[HYTE-kerroin (sis. Kulttuurihyte)]]/$N$7</f>
        <v>0.96552094039774095</v>
      </c>
      <c r="O202" s="438">
        <v>0</v>
      </c>
      <c r="P202" s="197">
        <v>754403.36459699995</v>
      </c>
      <c r="Q202" s="159">
        <v>0</v>
      </c>
      <c r="R202" s="159">
        <v>23202.036140580673</v>
      </c>
      <c r="S202" s="159">
        <v>42977.837756339082</v>
      </c>
      <c r="T202" s="159">
        <v>0</v>
      </c>
      <c r="U202" s="308">
        <f t="shared" si="4"/>
        <v>820583.23849391972</v>
      </c>
      <c r="V202" s="44"/>
      <c r="W202" s="44"/>
      <c r="X202" s="110"/>
      <c r="Y202" s="110"/>
      <c r="Z202" s="111"/>
    </row>
    <row r="203" spans="1:26" s="45" customFormat="1" x14ac:dyDescent="0.25">
      <c r="A203" s="127">
        <v>624</v>
      </c>
      <c r="B203" s="124" t="s">
        <v>207</v>
      </c>
      <c r="C203" s="407">
        <v>5016</v>
      </c>
      <c r="D203" s="411">
        <v>0</v>
      </c>
      <c r="E203" s="419">
        <v>0</v>
      </c>
      <c r="F203" s="155">
        <v>0</v>
      </c>
      <c r="G203" s="418">
        <v>0</v>
      </c>
      <c r="H203" s="269">
        <v>983</v>
      </c>
      <c r="I203" s="15">
        <v>2084</v>
      </c>
      <c r="J203" s="330">
        <v>0.47168905950095968</v>
      </c>
      <c r="K203" s="426">
        <v>0.471899779719608</v>
      </c>
      <c r="L203" s="433">
        <v>0.58095298597856204</v>
      </c>
      <c r="M203" s="14">
        <v>2914.0601776684671</v>
      </c>
      <c r="N203" s="426">
        <f>Lisäosat[[#This Row],[HYTE-kerroin (sis. Kulttuurihyte)]]/$N$7</f>
        <v>0.82703334796611616</v>
      </c>
      <c r="O203" s="438">
        <v>0</v>
      </c>
      <c r="P203" s="197">
        <v>0</v>
      </c>
      <c r="Q203" s="159">
        <v>0</v>
      </c>
      <c r="R203" s="159">
        <v>34345.885271517269</v>
      </c>
      <c r="S203" s="159">
        <v>88734.260457984041</v>
      </c>
      <c r="T203" s="159">
        <v>0</v>
      </c>
      <c r="U203" s="308">
        <f t="shared" si="4"/>
        <v>123080.14572950131</v>
      </c>
      <c r="V203" s="44"/>
      <c r="W203" s="44"/>
      <c r="X203" s="110"/>
      <c r="Y203" s="110"/>
      <c r="Z203" s="111"/>
    </row>
    <row r="204" spans="1:26" s="45" customFormat="1" x14ac:dyDescent="0.25">
      <c r="A204" s="127">
        <v>625</v>
      </c>
      <c r="B204" s="124" t="s">
        <v>208</v>
      </c>
      <c r="C204" s="407">
        <v>2938</v>
      </c>
      <c r="D204" s="411">
        <v>0.87180000000000002</v>
      </c>
      <c r="E204" s="419">
        <v>0</v>
      </c>
      <c r="F204" s="155">
        <v>0</v>
      </c>
      <c r="G204" s="418">
        <v>0</v>
      </c>
      <c r="H204" s="269">
        <v>703</v>
      </c>
      <c r="I204" s="15">
        <v>1070</v>
      </c>
      <c r="J204" s="330">
        <v>0.65700934579439252</v>
      </c>
      <c r="K204" s="426">
        <v>0.657302855152329</v>
      </c>
      <c r="L204" s="433">
        <v>0.65739673042865698</v>
      </c>
      <c r="M204" s="14">
        <v>1931.4315939993942</v>
      </c>
      <c r="N204" s="426">
        <f>Lisäosat[[#This Row],[HYTE-kerroin (sis. Kulttuurihyte)]]/$N$7</f>
        <v>0.93585717266363</v>
      </c>
      <c r="O204" s="438">
        <v>0</v>
      </c>
      <c r="P204" s="197">
        <v>177578.28457199998</v>
      </c>
      <c r="Q204" s="159">
        <v>0</v>
      </c>
      <c r="R204" s="159">
        <v>28021.070490228743</v>
      </c>
      <c r="S204" s="159">
        <v>58812.839704582089</v>
      </c>
      <c r="T204" s="159">
        <v>0</v>
      </c>
      <c r="U204" s="308">
        <f t="shared" si="4"/>
        <v>264412.1947668108</v>
      </c>
      <c r="V204" s="44"/>
      <c r="W204" s="44"/>
      <c r="X204" s="110"/>
      <c r="Y204" s="110"/>
      <c r="Z204" s="111"/>
    </row>
    <row r="205" spans="1:26" s="45" customFormat="1" x14ac:dyDescent="0.25">
      <c r="A205" s="127">
        <v>626</v>
      </c>
      <c r="B205" s="124" t="s">
        <v>209</v>
      </c>
      <c r="C205" s="407">
        <v>4551</v>
      </c>
      <c r="D205" s="411">
        <v>1.2624333333333335</v>
      </c>
      <c r="E205" s="419">
        <v>0</v>
      </c>
      <c r="F205" s="155">
        <v>0</v>
      </c>
      <c r="G205" s="418">
        <v>0</v>
      </c>
      <c r="H205" s="269">
        <v>1438</v>
      </c>
      <c r="I205" s="15">
        <v>1543</v>
      </c>
      <c r="J205" s="330">
        <v>0.93195074530136102</v>
      </c>
      <c r="K205" s="426">
        <v>0.93236708072586105</v>
      </c>
      <c r="L205" s="433">
        <v>0.71865580243540395</v>
      </c>
      <c r="M205" s="14">
        <v>3270.6025568835234</v>
      </c>
      <c r="N205" s="426">
        <f>Lisäosat[[#This Row],[HYTE-kerroin (sis. Kulttuurihyte)]]/$N$7</f>
        <v>1.0230643936226542</v>
      </c>
      <c r="O205" s="438">
        <v>0</v>
      </c>
      <c r="P205" s="197">
        <v>597486.01972950005</v>
      </c>
      <c r="Q205" s="159">
        <v>0</v>
      </c>
      <c r="R205" s="159">
        <v>61568.869499403037</v>
      </c>
      <c r="S205" s="159">
        <v>99591.11392450759</v>
      </c>
      <c r="T205" s="159">
        <v>0</v>
      </c>
      <c r="U205" s="308">
        <f t="shared" si="4"/>
        <v>758646.00315341074</v>
      </c>
      <c r="V205" s="44"/>
      <c r="W205" s="44"/>
      <c r="X205" s="110"/>
      <c r="Y205" s="110"/>
      <c r="Z205" s="111"/>
    </row>
    <row r="206" spans="1:26" s="45" customFormat="1" x14ac:dyDescent="0.25">
      <c r="A206" s="127">
        <v>630</v>
      </c>
      <c r="B206" s="124" t="s">
        <v>210</v>
      </c>
      <c r="C206" s="407">
        <v>1678</v>
      </c>
      <c r="D206" s="411">
        <v>1.6342166666666667</v>
      </c>
      <c r="E206" s="419">
        <v>0</v>
      </c>
      <c r="F206" s="155">
        <v>0</v>
      </c>
      <c r="G206" s="418">
        <v>0</v>
      </c>
      <c r="H206" s="269">
        <v>762</v>
      </c>
      <c r="I206" s="15">
        <v>565</v>
      </c>
      <c r="J206" s="330">
        <v>1.3486725663716814</v>
      </c>
      <c r="K206" s="426">
        <v>1.3492750662014876</v>
      </c>
      <c r="L206" s="433">
        <v>0.66893695091864203</v>
      </c>
      <c r="M206" s="14">
        <v>1122.4762036414813</v>
      </c>
      <c r="N206" s="426">
        <f>Lisäosat[[#This Row],[HYTE-kerroin (sis. Kulttuurihyte)]]/$N$7</f>
        <v>0.95228560563230347</v>
      </c>
      <c r="O206" s="438">
        <v>0.87457963249716697</v>
      </c>
      <c r="P206" s="197">
        <v>570353.41571099998</v>
      </c>
      <c r="Q206" s="159">
        <v>0</v>
      </c>
      <c r="R206" s="159">
        <v>32851.852471359256</v>
      </c>
      <c r="S206" s="159">
        <v>34179.834917309003</v>
      </c>
      <c r="T206" s="159">
        <v>16641.95602856499</v>
      </c>
      <c r="U206" s="308">
        <f t="shared" si="4"/>
        <v>654027.05912823323</v>
      </c>
      <c r="V206" s="44"/>
      <c r="W206" s="44"/>
      <c r="X206" s="110"/>
      <c r="Y206" s="110"/>
      <c r="Z206" s="111"/>
    </row>
    <row r="207" spans="1:26" s="45" customFormat="1" x14ac:dyDescent="0.25">
      <c r="A207" s="127">
        <v>631</v>
      </c>
      <c r="B207" s="124" t="s">
        <v>211</v>
      </c>
      <c r="C207" s="407">
        <v>1892</v>
      </c>
      <c r="D207" s="411">
        <v>0</v>
      </c>
      <c r="E207" s="419">
        <v>0</v>
      </c>
      <c r="F207" s="155">
        <v>0</v>
      </c>
      <c r="G207" s="418">
        <v>0</v>
      </c>
      <c r="H207" s="269">
        <v>382</v>
      </c>
      <c r="I207" s="15">
        <v>812</v>
      </c>
      <c r="J207" s="330">
        <v>0.47044334975369456</v>
      </c>
      <c r="K207" s="426">
        <v>0.47065351346965317</v>
      </c>
      <c r="L207" s="433">
        <v>0.48606308911485402</v>
      </c>
      <c r="M207" s="14">
        <v>919.63136460530382</v>
      </c>
      <c r="N207" s="426">
        <f>Lisäosat[[#This Row],[HYTE-kerroin (sis. Kulttuurihyte)]]/$N$7</f>
        <v>0.69194994021124523</v>
      </c>
      <c r="O207" s="438">
        <v>0</v>
      </c>
      <c r="P207" s="197">
        <v>0</v>
      </c>
      <c r="Q207" s="159">
        <v>0</v>
      </c>
      <c r="R207" s="159">
        <v>12920.81325300131</v>
      </c>
      <c r="S207" s="159">
        <v>28003.131046356273</v>
      </c>
      <c r="T207" s="159">
        <v>0</v>
      </c>
      <c r="U207" s="308">
        <f t="shared" si="4"/>
        <v>40923.944299357579</v>
      </c>
      <c r="V207" s="44"/>
      <c r="W207" s="44"/>
      <c r="X207" s="110"/>
      <c r="Y207" s="110"/>
      <c r="Z207" s="111"/>
    </row>
    <row r="208" spans="1:26" s="45" customFormat="1" x14ac:dyDescent="0.25">
      <c r="A208" s="127">
        <v>635</v>
      </c>
      <c r="B208" s="124" t="s">
        <v>212</v>
      </c>
      <c r="C208" s="407">
        <v>6146</v>
      </c>
      <c r="D208" s="411">
        <v>0.39179999999999998</v>
      </c>
      <c r="E208" s="419">
        <v>0</v>
      </c>
      <c r="F208" s="155">
        <v>0</v>
      </c>
      <c r="G208" s="418">
        <v>0</v>
      </c>
      <c r="H208" s="269">
        <v>1735</v>
      </c>
      <c r="I208" s="15">
        <v>2576</v>
      </c>
      <c r="J208" s="330">
        <v>0.6735248447204969</v>
      </c>
      <c r="K208" s="426">
        <v>0.67382573213708175</v>
      </c>
      <c r="L208" s="433">
        <v>0.589622060767929</v>
      </c>
      <c r="M208" s="14">
        <v>3623.8171854796915</v>
      </c>
      <c r="N208" s="426">
        <f>Lisäosat[[#This Row],[HYTE-kerroin (sis. Kulttuurihyte)]]/$N$7</f>
        <v>0.83937447387451003</v>
      </c>
      <c r="O208" s="438">
        <v>0</v>
      </c>
      <c r="P208" s="197">
        <v>166946.83412399999</v>
      </c>
      <c r="Q208" s="159">
        <v>0</v>
      </c>
      <c r="R208" s="159">
        <v>60090.741100357453</v>
      </c>
      <c r="S208" s="159">
        <v>110346.63609649628</v>
      </c>
      <c r="T208" s="159">
        <v>0</v>
      </c>
      <c r="U208" s="308">
        <f t="shared" si="4"/>
        <v>337384.21132085368</v>
      </c>
      <c r="V208" s="44"/>
      <c r="W208" s="44"/>
      <c r="X208" s="110"/>
      <c r="Y208" s="110"/>
      <c r="Z208" s="111"/>
    </row>
    <row r="209" spans="1:26" s="45" customFormat="1" x14ac:dyDescent="0.25">
      <c r="A209" s="127">
        <v>636</v>
      </c>
      <c r="B209" s="124" t="s">
        <v>213</v>
      </c>
      <c r="C209" s="407">
        <v>7903</v>
      </c>
      <c r="D209" s="411">
        <v>0</v>
      </c>
      <c r="E209" s="419">
        <v>0</v>
      </c>
      <c r="F209" s="155">
        <v>0</v>
      </c>
      <c r="G209" s="418">
        <v>0</v>
      </c>
      <c r="H209" s="269">
        <v>2382</v>
      </c>
      <c r="I209" s="15">
        <v>3286</v>
      </c>
      <c r="J209" s="330">
        <v>0.72489348752282412</v>
      </c>
      <c r="K209" s="426">
        <v>0.72521732313255638</v>
      </c>
      <c r="L209" s="433">
        <v>0.62762968476977199</v>
      </c>
      <c r="M209" s="14">
        <v>4960.1573987355077</v>
      </c>
      <c r="N209" s="426">
        <f>Lisäosat[[#This Row],[HYTE-kerroin (sis. Kulttuurihyte)]]/$N$7</f>
        <v>0.89348138662844756</v>
      </c>
      <c r="O209" s="438">
        <v>0</v>
      </c>
      <c r="P209" s="197">
        <v>0</v>
      </c>
      <c r="Q209" s="159">
        <v>0</v>
      </c>
      <c r="R209" s="159">
        <v>83162.505243437758</v>
      </c>
      <c r="S209" s="159">
        <v>151038.71289444165</v>
      </c>
      <c r="T209" s="159">
        <v>0</v>
      </c>
      <c r="U209" s="308">
        <f t="shared" si="4"/>
        <v>234201.21813787939</v>
      </c>
      <c r="V209" s="44"/>
      <c r="W209" s="44"/>
      <c r="X209" s="110"/>
      <c r="Y209" s="110"/>
      <c r="Z209" s="111"/>
    </row>
    <row r="210" spans="1:26" s="45" customFormat="1" x14ac:dyDescent="0.25">
      <c r="A210" s="127">
        <v>638</v>
      </c>
      <c r="B210" s="124" t="s">
        <v>214</v>
      </c>
      <c r="C210" s="407">
        <v>51863</v>
      </c>
      <c r="D210" s="411">
        <v>0</v>
      </c>
      <c r="E210" s="419">
        <v>0</v>
      </c>
      <c r="F210" s="155">
        <v>0</v>
      </c>
      <c r="G210" s="418">
        <v>0</v>
      </c>
      <c r="H210" s="269">
        <v>21331</v>
      </c>
      <c r="I210" s="15">
        <v>22995</v>
      </c>
      <c r="J210" s="330">
        <v>0.92763644270493584</v>
      </c>
      <c r="K210" s="426">
        <v>0.92805085077757532</v>
      </c>
      <c r="L210" s="433">
        <v>0.79135942631258205</v>
      </c>
      <c r="M210" s="14">
        <v>41042.273926849441</v>
      </c>
      <c r="N210" s="426">
        <f>Lisäosat[[#This Row],[HYTE-kerroin (sis. Kulttuurihyte)]]/$N$7</f>
        <v>1.1265638555681525</v>
      </c>
      <c r="O210" s="438">
        <v>0.40942655715963117</v>
      </c>
      <c r="P210" s="197">
        <v>0</v>
      </c>
      <c r="Q210" s="159">
        <v>0</v>
      </c>
      <c r="R210" s="159">
        <v>698388.08348396083</v>
      </c>
      <c r="S210" s="159">
        <v>1249753.1287520721</v>
      </c>
      <c r="T210" s="159">
        <v>240794.57531521926</v>
      </c>
      <c r="U210" s="308">
        <f t="shared" si="4"/>
        <v>2188935.7875512522</v>
      </c>
      <c r="V210" s="44"/>
      <c r="W210" s="44"/>
      <c r="X210" s="110"/>
      <c r="Y210" s="110"/>
      <c r="Z210" s="111"/>
    </row>
    <row r="211" spans="1:26" s="45" customFormat="1" x14ac:dyDescent="0.25">
      <c r="A211" s="127">
        <v>678</v>
      </c>
      <c r="B211" s="124" t="s">
        <v>215</v>
      </c>
      <c r="C211" s="407">
        <v>23413</v>
      </c>
      <c r="D211" s="411">
        <v>0.41796666666666665</v>
      </c>
      <c r="E211" s="419">
        <v>0</v>
      </c>
      <c r="F211" s="155">
        <v>0</v>
      </c>
      <c r="G211" s="418">
        <v>0</v>
      </c>
      <c r="H211" s="269">
        <v>9758</v>
      </c>
      <c r="I211" s="15">
        <v>8622</v>
      </c>
      <c r="J211" s="330">
        <v>1.1317559730920901</v>
      </c>
      <c r="K211" s="426">
        <v>1.1322615685925641</v>
      </c>
      <c r="L211" s="433">
        <v>0.71617848150125296</v>
      </c>
      <c r="M211" s="14">
        <v>16767.886787388834</v>
      </c>
      <c r="N211" s="426">
        <f>Lisäosat[[#This Row],[HYTE-kerroin (sis. Kulttuurihyte)]]/$N$7</f>
        <v>1.019537727824205</v>
      </c>
      <c r="O211" s="438">
        <v>0</v>
      </c>
      <c r="P211" s="197">
        <v>678453.22777699993</v>
      </c>
      <c r="Q211" s="159">
        <v>0</v>
      </c>
      <c r="R211" s="159">
        <v>384654.87793019129</v>
      </c>
      <c r="S211" s="159">
        <v>510588.64361291414</v>
      </c>
      <c r="T211" s="159">
        <v>0</v>
      </c>
      <c r="U211" s="308">
        <f t="shared" si="4"/>
        <v>1573696.7493201052</v>
      </c>
      <c r="V211" s="44"/>
      <c r="W211" s="44"/>
      <c r="X211" s="110"/>
      <c r="Y211" s="110"/>
      <c r="Z211" s="111"/>
    </row>
    <row r="212" spans="1:26" s="45" customFormat="1" x14ac:dyDescent="0.25">
      <c r="A212" s="127">
        <v>680</v>
      </c>
      <c r="B212" s="124" t="s">
        <v>216</v>
      </c>
      <c r="C212" s="407">
        <v>26036</v>
      </c>
      <c r="D212" s="411">
        <v>0</v>
      </c>
      <c r="E212" s="419">
        <v>0</v>
      </c>
      <c r="F212" s="155">
        <v>0</v>
      </c>
      <c r="G212" s="418">
        <v>0</v>
      </c>
      <c r="H212" s="269">
        <v>11474</v>
      </c>
      <c r="I212" s="15">
        <v>11491</v>
      </c>
      <c r="J212" s="330">
        <v>0.99852058132451482</v>
      </c>
      <c r="K212" s="426">
        <v>0.99896665585387556</v>
      </c>
      <c r="L212" s="433">
        <v>0.70060165736037205</v>
      </c>
      <c r="M212" s="14">
        <v>18240.864751034645</v>
      </c>
      <c r="N212" s="426">
        <f>Lisäosat[[#This Row],[HYTE-kerroin (sis. Kulttuurihyte)]]/$N$7</f>
        <v>0.99736286457221124</v>
      </c>
      <c r="O212" s="438">
        <v>1.4413887901291389</v>
      </c>
      <c r="P212" s="197">
        <v>0</v>
      </c>
      <c r="Q212" s="159">
        <v>0</v>
      </c>
      <c r="R212" s="159">
        <v>377391.9808097849</v>
      </c>
      <c r="S212" s="159">
        <v>555441.39280342474</v>
      </c>
      <c r="T212" s="159">
        <v>425567.50344135764</v>
      </c>
      <c r="U212" s="308">
        <f t="shared" si="4"/>
        <v>1358400.8770545674</v>
      </c>
      <c r="V212" s="44"/>
      <c r="W212" s="44"/>
      <c r="X212" s="110"/>
      <c r="Y212" s="110"/>
      <c r="Z212" s="111"/>
    </row>
    <row r="213" spans="1:26" s="45" customFormat="1" x14ac:dyDescent="0.25">
      <c r="A213" s="127">
        <v>681</v>
      </c>
      <c r="B213" s="124" t="s">
        <v>217</v>
      </c>
      <c r="C213" s="407">
        <v>3219</v>
      </c>
      <c r="D213" s="411">
        <v>0.93268333333333331</v>
      </c>
      <c r="E213" s="419">
        <v>0</v>
      </c>
      <c r="F213" s="155">
        <v>0</v>
      </c>
      <c r="G213" s="418">
        <v>0</v>
      </c>
      <c r="H213" s="269">
        <v>1052</v>
      </c>
      <c r="I213" s="15">
        <v>1214</v>
      </c>
      <c r="J213" s="330">
        <v>0.86655683690280061</v>
      </c>
      <c r="K213" s="426">
        <v>0.86694395855098239</v>
      </c>
      <c r="L213" s="433">
        <v>0.65331989831757198</v>
      </c>
      <c r="M213" s="14">
        <v>2103.0367526842642</v>
      </c>
      <c r="N213" s="426">
        <f>Lisäosat[[#This Row],[HYTE-kerroin (sis. Kulttuurihyte)]]/$N$7</f>
        <v>0.93005347392844384</v>
      </c>
      <c r="O213" s="438">
        <v>0</v>
      </c>
      <c r="P213" s="197">
        <v>208149.98937449997</v>
      </c>
      <c r="Q213" s="159">
        <v>0</v>
      </c>
      <c r="R213" s="159">
        <v>40492.949663372136</v>
      </c>
      <c r="S213" s="159">
        <v>64038.283215793388</v>
      </c>
      <c r="T213" s="159">
        <v>0</v>
      </c>
      <c r="U213" s="308">
        <f t="shared" si="4"/>
        <v>312681.2222536655</v>
      </c>
      <c r="V213" s="44"/>
      <c r="W213" s="44"/>
      <c r="X213" s="110"/>
      <c r="Y213" s="110"/>
      <c r="Z213" s="111"/>
    </row>
    <row r="214" spans="1:26" s="45" customFormat="1" x14ac:dyDescent="0.25">
      <c r="A214" s="127">
        <v>683</v>
      </c>
      <c r="B214" s="124" t="s">
        <v>218</v>
      </c>
      <c r="C214" s="407">
        <v>3530</v>
      </c>
      <c r="D214" s="411">
        <v>1.7670166666666667</v>
      </c>
      <c r="E214" s="419">
        <v>0</v>
      </c>
      <c r="F214" s="155">
        <v>0</v>
      </c>
      <c r="G214" s="418">
        <v>0</v>
      </c>
      <c r="H214" s="269">
        <v>1148</v>
      </c>
      <c r="I214" s="15">
        <v>1231</v>
      </c>
      <c r="J214" s="330">
        <v>0.93257514216084481</v>
      </c>
      <c r="K214" s="426">
        <v>0.93299175652554944</v>
      </c>
      <c r="L214" s="433">
        <v>0.54007251454036398</v>
      </c>
      <c r="M214" s="14">
        <v>1906.4559763274849</v>
      </c>
      <c r="N214" s="426">
        <f>Lisäosat[[#This Row],[HYTE-kerroin (sis. Kulttuurihyte)]]/$N$7</f>
        <v>0.76883670559407102</v>
      </c>
      <c r="O214" s="438">
        <v>0</v>
      </c>
      <c r="P214" s="197">
        <v>1297351.9416450001</v>
      </c>
      <c r="Q214" s="159">
        <v>0</v>
      </c>
      <c r="R214" s="159">
        <v>47788.117666765596</v>
      </c>
      <c r="S214" s="159">
        <v>58052.32247827985</v>
      </c>
      <c r="T214" s="159">
        <v>0</v>
      </c>
      <c r="U214" s="308">
        <f t="shared" si="4"/>
        <v>1403192.3817900456</v>
      </c>
      <c r="V214" s="44"/>
      <c r="W214" s="44"/>
      <c r="X214" s="110"/>
      <c r="Y214" s="110"/>
      <c r="Z214" s="111"/>
    </row>
    <row r="215" spans="1:26" s="45" customFormat="1" x14ac:dyDescent="0.25">
      <c r="A215" s="127">
        <v>684</v>
      </c>
      <c r="B215" s="124" t="s">
        <v>219</v>
      </c>
      <c r="C215" s="407">
        <v>38773</v>
      </c>
      <c r="D215" s="411">
        <v>0</v>
      </c>
      <c r="E215" s="419">
        <v>0</v>
      </c>
      <c r="F215" s="155">
        <v>0</v>
      </c>
      <c r="G215" s="418">
        <v>0</v>
      </c>
      <c r="H215" s="269">
        <v>16734</v>
      </c>
      <c r="I215" s="15">
        <v>16406</v>
      </c>
      <c r="J215" s="330">
        <v>1.0199926856028283</v>
      </c>
      <c r="K215" s="426">
        <v>1.0204483524821011</v>
      </c>
      <c r="L215" s="433">
        <v>0.71574104941986505</v>
      </c>
      <c r="M215" s="14">
        <v>27751.427709156429</v>
      </c>
      <c r="N215" s="426">
        <f>Lisäosat[[#This Row],[HYTE-kerroin (sis. Kulttuurihyte)]]/$N$7</f>
        <v>1.0189150080387672</v>
      </c>
      <c r="O215" s="438">
        <v>9.2178827740652114E-2</v>
      </c>
      <c r="P215" s="197">
        <v>0</v>
      </c>
      <c r="Q215" s="159">
        <v>0</v>
      </c>
      <c r="R215" s="159">
        <v>574100.39601614117</v>
      </c>
      <c r="S215" s="159">
        <v>845041.71646703756</v>
      </c>
      <c r="T215" s="159">
        <v>40529.723461787369</v>
      </c>
      <c r="U215" s="308">
        <f t="shared" si="4"/>
        <v>1459671.8359449662</v>
      </c>
      <c r="V215" s="44"/>
      <c r="W215" s="44"/>
      <c r="X215" s="110"/>
      <c r="Y215" s="110"/>
      <c r="Z215" s="111"/>
    </row>
    <row r="216" spans="1:26" s="45" customFormat="1" x14ac:dyDescent="0.25">
      <c r="A216" s="127">
        <v>686</v>
      </c>
      <c r="B216" s="124" t="s">
        <v>220</v>
      </c>
      <c r="C216" s="407">
        <v>2928</v>
      </c>
      <c r="D216" s="411">
        <v>1.22455</v>
      </c>
      <c r="E216" s="419">
        <v>0</v>
      </c>
      <c r="F216" s="155">
        <v>0</v>
      </c>
      <c r="G216" s="418">
        <v>0</v>
      </c>
      <c r="H216" s="269">
        <v>833</v>
      </c>
      <c r="I216" s="15">
        <v>1017</v>
      </c>
      <c r="J216" s="330">
        <v>0.81907571288102266</v>
      </c>
      <c r="K216" s="426">
        <v>0.81944162302846257</v>
      </c>
      <c r="L216" s="433">
        <v>0.635186410587394</v>
      </c>
      <c r="M216" s="14">
        <v>1859.8258101998897</v>
      </c>
      <c r="N216" s="426">
        <f>Lisäosat[[#This Row],[HYTE-kerroin (sis. Kulttuurihyte)]]/$N$7</f>
        <v>0.90423899422053688</v>
      </c>
      <c r="O216" s="438">
        <v>0</v>
      </c>
      <c r="P216" s="197">
        <v>372872.242188</v>
      </c>
      <c r="Q216" s="159">
        <v>0</v>
      </c>
      <c r="R216" s="159">
        <v>34814.206798018677</v>
      </c>
      <c r="S216" s="159">
        <v>56632.415868912693</v>
      </c>
      <c r="T216" s="159">
        <v>0</v>
      </c>
      <c r="U216" s="308">
        <f t="shared" si="4"/>
        <v>464318.86485493137</v>
      </c>
      <c r="V216" s="44"/>
      <c r="W216" s="44"/>
      <c r="X216" s="110"/>
      <c r="Y216" s="110"/>
      <c r="Z216" s="111"/>
    </row>
    <row r="217" spans="1:26" s="45" customFormat="1" x14ac:dyDescent="0.25">
      <c r="A217" s="127">
        <v>687</v>
      </c>
      <c r="B217" s="124" t="s">
        <v>221</v>
      </c>
      <c r="C217" s="407">
        <v>1398</v>
      </c>
      <c r="D217" s="411">
        <v>1.7679666666666667</v>
      </c>
      <c r="E217" s="419">
        <v>0</v>
      </c>
      <c r="F217" s="155">
        <v>0</v>
      </c>
      <c r="G217" s="418">
        <v>0</v>
      </c>
      <c r="H217" s="269">
        <v>392</v>
      </c>
      <c r="I217" s="15">
        <v>432</v>
      </c>
      <c r="J217" s="330">
        <v>0.90740740740740744</v>
      </c>
      <c r="K217" s="426">
        <v>0.90781277845310071</v>
      </c>
      <c r="L217" s="433">
        <v>0.69430978231069296</v>
      </c>
      <c r="M217" s="14">
        <v>970.64507567034877</v>
      </c>
      <c r="N217" s="426">
        <f>Lisäosat[[#This Row],[HYTE-kerroin (sis. Kulttuurihyte)]]/$N$7</f>
        <v>0.98840587388120782</v>
      </c>
      <c r="O217" s="438">
        <v>0</v>
      </c>
      <c r="P217" s="197">
        <v>514071.70302600006</v>
      </c>
      <c r="Q217" s="159">
        <v>0</v>
      </c>
      <c r="R217" s="159">
        <v>18414.964054665579</v>
      </c>
      <c r="S217" s="159">
        <v>29556.518295962014</v>
      </c>
      <c r="T217" s="159">
        <v>0</v>
      </c>
      <c r="U217" s="308">
        <f t="shared" si="4"/>
        <v>562043.1853766276</v>
      </c>
      <c r="V217" s="44"/>
      <c r="W217" s="44"/>
      <c r="X217" s="110"/>
      <c r="Y217" s="110"/>
      <c r="Z217" s="111"/>
    </row>
    <row r="218" spans="1:26" s="45" customFormat="1" x14ac:dyDescent="0.25">
      <c r="A218" s="127">
        <v>689</v>
      </c>
      <c r="B218" s="124" t="s">
        <v>222</v>
      </c>
      <c r="C218" s="407">
        <v>2888</v>
      </c>
      <c r="D218" s="411">
        <v>1.0862000000000001</v>
      </c>
      <c r="E218" s="419">
        <v>0</v>
      </c>
      <c r="F218" s="155">
        <v>0</v>
      </c>
      <c r="G218" s="418">
        <v>0</v>
      </c>
      <c r="H218" s="269">
        <v>795</v>
      </c>
      <c r="I218" s="15">
        <v>910</v>
      </c>
      <c r="J218" s="330">
        <v>0.87362637362637363</v>
      </c>
      <c r="K218" s="426">
        <v>0.87401665348714086</v>
      </c>
      <c r="L218" s="433">
        <v>0.64916840854254998</v>
      </c>
      <c r="M218" s="14">
        <v>1874.7983638708843</v>
      </c>
      <c r="N218" s="426">
        <f>Lisäosat[[#This Row],[HYTE-kerroin (sis. Kulttuurihyte)]]/$N$7</f>
        <v>0.92414349399796758</v>
      </c>
      <c r="O218" s="438">
        <v>0</v>
      </c>
      <c r="P218" s="197">
        <v>326226.657672</v>
      </c>
      <c r="Q218" s="159">
        <v>0</v>
      </c>
      <c r="R218" s="159">
        <v>36625.562982380216</v>
      </c>
      <c r="S218" s="159">
        <v>57088.33592414853</v>
      </c>
      <c r="T218" s="159">
        <v>0</v>
      </c>
      <c r="U218" s="308">
        <f t="shared" si="4"/>
        <v>419940.55657852872</v>
      </c>
      <c r="V218" s="44"/>
      <c r="W218" s="44"/>
      <c r="X218" s="110"/>
      <c r="Y218" s="110"/>
      <c r="Z218" s="111"/>
    </row>
    <row r="219" spans="1:26" s="45" customFormat="1" x14ac:dyDescent="0.25">
      <c r="A219" s="127">
        <v>691</v>
      </c>
      <c r="B219" s="124" t="s">
        <v>223</v>
      </c>
      <c r="C219" s="407">
        <v>2476</v>
      </c>
      <c r="D219" s="411">
        <v>1.246</v>
      </c>
      <c r="E219" s="419">
        <v>0</v>
      </c>
      <c r="F219" s="155">
        <v>0</v>
      </c>
      <c r="G219" s="418">
        <v>0</v>
      </c>
      <c r="H219" s="269">
        <v>873</v>
      </c>
      <c r="I219" s="15">
        <v>974</v>
      </c>
      <c r="J219" s="330">
        <v>0.89630390143737171</v>
      </c>
      <c r="K219" s="426">
        <v>0.89670431215346091</v>
      </c>
      <c r="L219" s="433">
        <v>0.69326599358011198</v>
      </c>
      <c r="M219" s="14">
        <v>1716.5266001043572</v>
      </c>
      <c r="N219" s="426">
        <f>Lisäosat[[#This Row],[HYTE-kerroin (sis. Kulttuurihyte)]]/$N$7</f>
        <v>0.98691995658797349</v>
      </c>
      <c r="O219" s="438">
        <v>0</v>
      </c>
      <c r="P219" s="197">
        <v>320834.55851999996</v>
      </c>
      <c r="Q219" s="159">
        <v>0</v>
      </c>
      <c r="R219" s="159">
        <v>32215.680613702472</v>
      </c>
      <c r="S219" s="159">
        <v>52268.899449627883</v>
      </c>
      <c r="T219" s="159">
        <v>0</v>
      </c>
      <c r="U219" s="308">
        <f t="shared" si="4"/>
        <v>405319.13858333032</v>
      </c>
      <c r="V219" s="44"/>
      <c r="W219" s="44"/>
      <c r="X219" s="110"/>
      <c r="Y219" s="110"/>
      <c r="Z219" s="111"/>
    </row>
    <row r="220" spans="1:26" s="45" customFormat="1" x14ac:dyDescent="0.25">
      <c r="A220" s="127">
        <v>694</v>
      </c>
      <c r="B220" s="124" t="s">
        <v>224</v>
      </c>
      <c r="C220" s="407">
        <v>28555</v>
      </c>
      <c r="D220" s="411">
        <v>0</v>
      </c>
      <c r="E220" s="419">
        <v>0</v>
      </c>
      <c r="F220" s="155">
        <v>0</v>
      </c>
      <c r="G220" s="418">
        <v>0</v>
      </c>
      <c r="H220" s="269">
        <v>11940</v>
      </c>
      <c r="I220" s="15">
        <v>12231</v>
      </c>
      <c r="J220" s="330">
        <v>0.97620799607554576</v>
      </c>
      <c r="K220" s="426">
        <v>0.97664410278235991</v>
      </c>
      <c r="L220" s="433">
        <v>0.67459935689308403</v>
      </c>
      <c r="M220" s="14">
        <v>19263.184636082016</v>
      </c>
      <c r="N220" s="426">
        <f>Lisäosat[[#This Row],[HYTE-kerroin (sis. Kulttuurihyte)]]/$N$7</f>
        <v>0.96034649641625913</v>
      </c>
      <c r="O220" s="438">
        <v>0.24239600178953177</v>
      </c>
      <c r="P220" s="197">
        <v>0</v>
      </c>
      <c r="Q220" s="159">
        <v>0</v>
      </c>
      <c r="R220" s="159">
        <v>404655.92987032869</v>
      </c>
      <c r="S220" s="159">
        <v>586571.42904850678</v>
      </c>
      <c r="T220" s="159">
        <v>78491.146204674893</v>
      </c>
      <c r="U220" s="308">
        <f t="shared" si="4"/>
        <v>1069718.5051235103</v>
      </c>
      <c r="V220" s="44"/>
      <c r="W220" s="44"/>
      <c r="X220" s="110"/>
      <c r="Y220" s="110"/>
      <c r="Z220" s="111"/>
    </row>
    <row r="221" spans="1:26" s="45" customFormat="1" x14ac:dyDescent="0.25">
      <c r="A221" s="127">
        <v>697</v>
      </c>
      <c r="B221" s="124" t="s">
        <v>225</v>
      </c>
      <c r="C221" s="407">
        <v>1158</v>
      </c>
      <c r="D221" s="411">
        <v>1.0741833333333333</v>
      </c>
      <c r="E221" s="419">
        <v>0</v>
      </c>
      <c r="F221" s="155">
        <v>0</v>
      </c>
      <c r="G221" s="418">
        <v>0</v>
      </c>
      <c r="H221" s="269">
        <v>275</v>
      </c>
      <c r="I221" s="15">
        <v>394</v>
      </c>
      <c r="J221" s="330">
        <v>0.69796954314720816</v>
      </c>
      <c r="K221" s="426">
        <v>0.69828135087685417</v>
      </c>
      <c r="L221" s="433">
        <v>0.67324991400641898</v>
      </c>
      <c r="M221" s="14">
        <v>779.62340041943321</v>
      </c>
      <c r="N221" s="426">
        <f>Lisäosat[[#This Row],[HYTE-kerroin (sis. Kulttuurihyte)]]/$N$7</f>
        <v>0.95842545582367522</v>
      </c>
      <c r="O221" s="438">
        <v>0</v>
      </c>
      <c r="P221" s="197">
        <v>129359.82767850001</v>
      </c>
      <c r="Q221" s="159">
        <v>0</v>
      </c>
      <c r="R221" s="159">
        <v>11732.928260616412</v>
      </c>
      <c r="S221" s="159">
        <v>23739.834339079225</v>
      </c>
      <c r="T221" s="159">
        <v>0</v>
      </c>
      <c r="U221" s="308">
        <f t="shared" si="4"/>
        <v>164832.59027819562</v>
      </c>
      <c r="V221" s="44"/>
      <c r="W221" s="44"/>
      <c r="X221" s="110"/>
      <c r="Y221" s="110"/>
      <c r="Z221" s="111"/>
    </row>
    <row r="222" spans="1:26" s="45" customFormat="1" x14ac:dyDescent="0.25">
      <c r="A222" s="127">
        <v>698</v>
      </c>
      <c r="B222" s="124" t="s">
        <v>226</v>
      </c>
      <c r="C222" s="407">
        <v>66191</v>
      </c>
      <c r="D222" s="411">
        <v>0</v>
      </c>
      <c r="E222" s="419">
        <v>0</v>
      </c>
      <c r="F222" s="155">
        <v>221</v>
      </c>
      <c r="G222" s="418">
        <v>3.3388224985269901E-3</v>
      </c>
      <c r="H222" s="269">
        <v>29022</v>
      </c>
      <c r="I222" s="15">
        <v>29404</v>
      </c>
      <c r="J222" s="330">
        <v>0.98700857026254929</v>
      </c>
      <c r="K222" s="426">
        <v>0.98744950196860481</v>
      </c>
      <c r="L222" s="433">
        <v>0.68482040919203002</v>
      </c>
      <c r="M222" s="14">
        <v>45328.947704829661</v>
      </c>
      <c r="N222" s="426">
        <f>Lisäosat[[#This Row],[HYTE-kerroin (sis. Kulttuurihyte)]]/$N$7</f>
        <v>0.97489698725898288</v>
      </c>
      <c r="O222" s="438">
        <v>0.84838409021326111</v>
      </c>
      <c r="P222" s="197">
        <v>0</v>
      </c>
      <c r="Q222" s="159">
        <v>0</v>
      </c>
      <c r="R222" s="159">
        <v>948377.51747950481</v>
      </c>
      <c r="S222" s="159">
        <v>1380284.0046854734</v>
      </c>
      <c r="T222" s="159">
        <v>636802.13751556969</v>
      </c>
      <c r="U222" s="308">
        <f t="shared" si="4"/>
        <v>2965463.6596805477</v>
      </c>
      <c r="V222" s="44"/>
      <c r="W222" s="44"/>
      <c r="X222" s="110"/>
      <c r="Y222" s="110"/>
      <c r="Z222" s="111"/>
    </row>
    <row r="223" spans="1:26" s="45" customFormat="1" x14ac:dyDescent="0.25">
      <c r="A223" s="127">
        <v>700</v>
      </c>
      <c r="B223" s="124" t="s">
        <v>227</v>
      </c>
      <c r="C223" s="407">
        <v>4679</v>
      </c>
      <c r="D223" s="411">
        <v>7.9149999999999998E-2</v>
      </c>
      <c r="E223" s="419">
        <v>0</v>
      </c>
      <c r="F223" s="155">
        <v>0</v>
      </c>
      <c r="G223" s="418">
        <v>0</v>
      </c>
      <c r="H223" s="269">
        <v>963</v>
      </c>
      <c r="I223" s="15">
        <v>1655</v>
      </c>
      <c r="J223" s="330">
        <v>0.58187311178247736</v>
      </c>
      <c r="K223" s="426">
        <v>0.58213305512199442</v>
      </c>
      <c r="L223" s="433">
        <v>0.62972017032945105</v>
      </c>
      <c r="M223" s="14">
        <v>2946.4606769715015</v>
      </c>
      <c r="N223" s="426">
        <f>Lisäosat[[#This Row],[HYTE-kerroin (sis. Kulttuurihyte)]]/$N$7</f>
        <v>0.89645736112728591</v>
      </c>
      <c r="O223" s="438">
        <v>0</v>
      </c>
      <c r="P223" s="197">
        <v>25675.869790500001</v>
      </c>
      <c r="Q223" s="159">
        <v>0</v>
      </c>
      <c r="R223" s="159">
        <v>39522.346196928425</v>
      </c>
      <c r="S223" s="159">
        <v>89720.868204164668</v>
      </c>
      <c r="T223" s="159">
        <v>0</v>
      </c>
      <c r="U223" s="308">
        <f t="shared" si="4"/>
        <v>154919.08419159311</v>
      </c>
      <c r="V223" s="44"/>
      <c r="W223" s="44"/>
      <c r="X223" s="110"/>
      <c r="Y223" s="110"/>
      <c r="Z223" s="111"/>
    </row>
    <row r="224" spans="1:26" s="45" customFormat="1" x14ac:dyDescent="0.25">
      <c r="A224" s="127">
        <v>702</v>
      </c>
      <c r="B224" s="124" t="s">
        <v>228</v>
      </c>
      <c r="C224" s="407">
        <v>3995</v>
      </c>
      <c r="D224" s="411">
        <v>1.0883333333333334</v>
      </c>
      <c r="E224" s="419">
        <v>0</v>
      </c>
      <c r="F224" s="155">
        <v>0</v>
      </c>
      <c r="G224" s="418">
        <v>0</v>
      </c>
      <c r="H224" s="269">
        <v>1334</v>
      </c>
      <c r="I224" s="15">
        <v>1414</v>
      </c>
      <c r="J224" s="330">
        <v>0.94342291371994347</v>
      </c>
      <c r="K224" s="426">
        <v>0.94384437416862799</v>
      </c>
      <c r="L224" s="433">
        <v>0.69113908395042201</v>
      </c>
      <c r="M224" s="14">
        <v>2761.100640381936</v>
      </c>
      <c r="N224" s="426">
        <f>Lisäosat[[#This Row],[HYTE-kerroin (sis. Kulttuurihyte)]]/$N$7</f>
        <v>0.983892129492979</v>
      </c>
      <c r="O224" s="438">
        <v>0</v>
      </c>
      <c r="P224" s="197">
        <v>452158.99387499993</v>
      </c>
      <c r="Q224" s="159">
        <v>0</v>
      </c>
      <c r="R224" s="159">
        <v>54712.251567401239</v>
      </c>
      <c r="S224" s="159">
        <v>84076.583336170006</v>
      </c>
      <c r="T224" s="159">
        <v>0</v>
      </c>
      <c r="U224" s="308">
        <f t="shared" si="4"/>
        <v>590947.82877857122</v>
      </c>
      <c r="V224" s="44"/>
      <c r="W224" s="44"/>
      <c r="X224" s="110"/>
      <c r="Y224" s="110"/>
      <c r="Z224" s="111"/>
    </row>
    <row r="225" spans="1:26" s="45" customFormat="1" x14ac:dyDescent="0.25">
      <c r="A225" s="127">
        <v>704</v>
      </c>
      <c r="B225" s="124" t="s">
        <v>229</v>
      </c>
      <c r="C225" s="407">
        <v>6381</v>
      </c>
      <c r="D225" s="411">
        <v>0</v>
      </c>
      <c r="E225" s="419">
        <v>0</v>
      </c>
      <c r="F225" s="155">
        <v>0</v>
      </c>
      <c r="G225" s="418">
        <v>0</v>
      </c>
      <c r="H225" s="269">
        <v>2009</v>
      </c>
      <c r="I225" s="15">
        <v>3070</v>
      </c>
      <c r="J225" s="330">
        <v>0.65439739413680786</v>
      </c>
      <c r="K225" s="426">
        <v>0.65468973664337626</v>
      </c>
      <c r="L225" s="433">
        <v>0.86293636282990804</v>
      </c>
      <c r="M225" s="14">
        <v>5506.3969312176432</v>
      </c>
      <c r="N225" s="426">
        <f>Lisäosat[[#This Row],[HYTE-kerroin (sis. Kulttuurihyte)]]/$N$7</f>
        <v>1.2284593873474947</v>
      </c>
      <c r="O225" s="438">
        <v>0</v>
      </c>
      <c r="P225" s="197">
        <v>0</v>
      </c>
      <c r="Q225" s="159">
        <v>0</v>
      </c>
      <c r="R225" s="159">
        <v>60616.616290155282</v>
      </c>
      <c r="S225" s="159">
        <v>167671.91811071074</v>
      </c>
      <c r="T225" s="159">
        <v>0</v>
      </c>
      <c r="U225" s="308">
        <f t="shared" si="4"/>
        <v>228288.53440086602</v>
      </c>
      <c r="V225" s="44"/>
      <c r="W225" s="44"/>
      <c r="X225" s="110"/>
      <c r="Y225" s="110"/>
      <c r="Z225" s="111"/>
    </row>
    <row r="226" spans="1:26" s="45" customFormat="1" x14ac:dyDescent="0.25">
      <c r="A226" s="127">
        <v>707</v>
      </c>
      <c r="B226" s="124" t="s">
        <v>230</v>
      </c>
      <c r="C226" s="407">
        <v>1830</v>
      </c>
      <c r="D226" s="411">
        <v>1.4392333333333334</v>
      </c>
      <c r="E226" s="419">
        <v>0</v>
      </c>
      <c r="F226" s="155">
        <v>0</v>
      </c>
      <c r="G226" s="418">
        <v>0</v>
      </c>
      <c r="H226" s="269">
        <v>429</v>
      </c>
      <c r="I226" s="15">
        <v>566</v>
      </c>
      <c r="J226" s="330">
        <v>0.75795053003533563</v>
      </c>
      <c r="K226" s="426">
        <v>0.75828913339743742</v>
      </c>
      <c r="L226" s="433">
        <v>0.68416790100046898</v>
      </c>
      <c r="M226" s="14">
        <v>1252.0272588308583</v>
      </c>
      <c r="N226" s="426">
        <f>Lisäosat[[#This Row],[HYTE-kerroin (sis. Kulttuurihyte)]]/$N$7</f>
        <v>0.9739680893149727</v>
      </c>
      <c r="O226" s="438">
        <v>0</v>
      </c>
      <c r="P226" s="197">
        <v>273901.71901499998</v>
      </c>
      <c r="Q226" s="159">
        <v>0</v>
      </c>
      <c r="R226" s="159">
        <v>20135.078845842174</v>
      </c>
      <c r="S226" s="159">
        <v>38124.714697718497</v>
      </c>
      <c r="T226" s="159">
        <v>0</v>
      </c>
      <c r="U226" s="308">
        <f t="shared" si="4"/>
        <v>332161.51255856064</v>
      </c>
      <c r="V226" s="44"/>
      <c r="W226" s="44"/>
      <c r="X226" s="110"/>
      <c r="Y226" s="110"/>
      <c r="Z226" s="111"/>
    </row>
    <row r="227" spans="1:26" s="45" customFormat="1" x14ac:dyDescent="0.25">
      <c r="A227" s="127">
        <v>710</v>
      </c>
      <c r="B227" s="124" t="s">
        <v>231</v>
      </c>
      <c r="C227" s="407">
        <v>26856</v>
      </c>
      <c r="D227" s="411">
        <v>0</v>
      </c>
      <c r="E227" s="419">
        <v>0</v>
      </c>
      <c r="F227" s="155">
        <v>0</v>
      </c>
      <c r="G227" s="418">
        <v>0</v>
      </c>
      <c r="H227" s="269">
        <v>9703</v>
      </c>
      <c r="I227" s="15">
        <v>11468</v>
      </c>
      <c r="J227" s="330">
        <v>0.84609347750261599</v>
      </c>
      <c r="K227" s="426">
        <v>0.84647145744297092</v>
      </c>
      <c r="L227" s="433">
        <v>0.617492712164597</v>
      </c>
      <c r="M227" s="14">
        <v>16583.384277892415</v>
      </c>
      <c r="N227" s="426">
        <f>Lisäosat[[#This Row],[HYTE-kerroin (sis. Kulttuurihyte)]]/$N$7</f>
        <v>0.87905058999904861</v>
      </c>
      <c r="O227" s="438">
        <v>0</v>
      </c>
      <c r="P227" s="197">
        <v>0</v>
      </c>
      <c r="Q227" s="159">
        <v>0</v>
      </c>
      <c r="R227" s="159">
        <v>329853.47156039305</v>
      </c>
      <c r="S227" s="159">
        <v>504970.47077685909</v>
      </c>
      <c r="T227" s="159">
        <v>0</v>
      </c>
      <c r="U227" s="308">
        <f t="shared" si="4"/>
        <v>834823.9423372522</v>
      </c>
      <c r="V227" s="44"/>
      <c r="W227" s="44"/>
      <c r="X227" s="110"/>
      <c r="Y227" s="110"/>
      <c r="Z227" s="111"/>
    </row>
    <row r="228" spans="1:26" s="45" customFormat="1" x14ac:dyDescent="0.25">
      <c r="A228" s="127">
        <v>729</v>
      </c>
      <c r="B228" s="124" t="s">
        <v>232</v>
      </c>
      <c r="C228" s="407">
        <v>8763</v>
      </c>
      <c r="D228" s="411">
        <v>0.7809166666666667</v>
      </c>
      <c r="E228" s="419">
        <v>0</v>
      </c>
      <c r="F228" s="155">
        <v>0</v>
      </c>
      <c r="G228" s="418">
        <v>0</v>
      </c>
      <c r="H228" s="269">
        <v>2674</v>
      </c>
      <c r="I228" s="15">
        <v>2936</v>
      </c>
      <c r="J228" s="330">
        <v>0.9107629427792916</v>
      </c>
      <c r="K228" s="426">
        <v>0.9111698128615493</v>
      </c>
      <c r="L228" s="433">
        <v>0.71637169215388796</v>
      </c>
      <c r="M228" s="14">
        <v>6277.5651383445202</v>
      </c>
      <c r="N228" s="426">
        <f>Lisäosat[[#This Row],[HYTE-kerroin (sis. Kulttuurihyte)]]/$N$7</f>
        <v>1.0198127787435878</v>
      </c>
      <c r="O228" s="438">
        <v>0</v>
      </c>
      <c r="P228" s="197">
        <v>474437.16675750003</v>
      </c>
      <c r="Q228" s="159">
        <v>0</v>
      </c>
      <c r="R228" s="159">
        <v>115856.27132723453</v>
      </c>
      <c r="S228" s="159">
        <v>191154.28854098197</v>
      </c>
      <c r="T228" s="159">
        <v>0</v>
      </c>
      <c r="U228" s="308">
        <f t="shared" si="4"/>
        <v>781447.72662571655</v>
      </c>
      <c r="V228" s="44"/>
      <c r="W228" s="44"/>
      <c r="X228" s="110"/>
      <c r="Y228" s="110"/>
      <c r="Z228" s="111"/>
    </row>
    <row r="229" spans="1:26" s="45" customFormat="1" x14ac:dyDescent="0.25">
      <c r="A229" s="127">
        <v>732</v>
      </c>
      <c r="B229" s="124" t="s">
        <v>233</v>
      </c>
      <c r="C229" s="407">
        <v>3231</v>
      </c>
      <c r="D229" s="411">
        <v>1.7943166666666666</v>
      </c>
      <c r="E229" s="419">
        <v>0</v>
      </c>
      <c r="F229" s="155">
        <v>0</v>
      </c>
      <c r="G229" s="418">
        <v>0</v>
      </c>
      <c r="H229" s="269">
        <v>1112</v>
      </c>
      <c r="I229" s="15">
        <v>1194</v>
      </c>
      <c r="J229" s="330">
        <v>0.93132328308207701</v>
      </c>
      <c r="K229" s="426">
        <v>0.93173933819696764</v>
      </c>
      <c r="L229" s="433">
        <v>0.53807882874164903</v>
      </c>
      <c r="M229" s="14">
        <v>1738.532695664268</v>
      </c>
      <c r="N229" s="426">
        <f>Lisäosat[[#This Row],[HYTE-kerroin (sis. Kulttuurihyte)]]/$N$7</f>
        <v>0.76599853334829737</v>
      </c>
      <c r="O229" s="438">
        <v>0</v>
      </c>
      <c r="P229" s="197">
        <v>1205808.9528285</v>
      </c>
      <c r="Q229" s="159">
        <v>0</v>
      </c>
      <c r="R229" s="159">
        <v>43681.626622875978</v>
      </c>
      <c r="S229" s="159">
        <v>52938.993578102185</v>
      </c>
      <c r="T229" s="159">
        <v>0</v>
      </c>
      <c r="U229" s="308">
        <f t="shared" si="4"/>
        <v>1302429.5730294781</v>
      </c>
      <c r="V229" s="44"/>
      <c r="W229" s="44"/>
      <c r="X229" s="110"/>
      <c r="Y229" s="110"/>
      <c r="Z229" s="111"/>
    </row>
    <row r="230" spans="1:26" s="45" customFormat="1" x14ac:dyDescent="0.25">
      <c r="A230" s="127">
        <v>734</v>
      </c>
      <c r="B230" s="124" t="s">
        <v>234</v>
      </c>
      <c r="C230" s="407">
        <v>50339</v>
      </c>
      <c r="D230" s="411">
        <v>0</v>
      </c>
      <c r="E230" s="419">
        <v>0</v>
      </c>
      <c r="F230" s="155">
        <v>0</v>
      </c>
      <c r="G230" s="418">
        <v>0</v>
      </c>
      <c r="H230" s="269">
        <v>18449</v>
      </c>
      <c r="I230" s="15">
        <v>20750</v>
      </c>
      <c r="J230" s="330">
        <v>0.88910843373493975</v>
      </c>
      <c r="K230" s="426">
        <v>0.88950562998061244</v>
      </c>
      <c r="L230" s="433">
        <v>0.76375947165177505</v>
      </c>
      <c r="M230" s="14">
        <v>38446.888043478706</v>
      </c>
      <c r="N230" s="426">
        <f>Lisäosat[[#This Row],[HYTE-kerroin (sis. Kulttuurihyte)]]/$N$7</f>
        <v>1.08727309804086</v>
      </c>
      <c r="O230" s="438">
        <v>0</v>
      </c>
      <c r="P230" s="197">
        <v>0</v>
      </c>
      <c r="Q230" s="159">
        <v>0</v>
      </c>
      <c r="R230" s="159">
        <v>649711.71489918965</v>
      </c>
      <c r="S230" s="159">
        <v>1170722.6239159447</v>
      </c>
      <c r="T230" s="159">
        <v>0</v>
      </c>
      <c r="U230" s="308">
        <f t="shared" si="4"/>
        <v>1820434.3388151345</v>
      </c>
      <c r="V230" s="44"/>
      <c r="W230" s="44"/>
      <c r="X230" s="110"/>
      <c r="Y230" s="110"/>
      <c r="Z230" s="111"/>
    </row>
    <row r="231" spans="1:26" s="45" customFormat="1" x14ac:dyDescent="0.25">
      <c r="A231" s="127">
        <v>738</v>
      </c>
      <c r="B231" s="124" t="s">
        <v>235</v>
      </c>
      <c r="C231" s="407">
        <v>2957</v>
      </c>
      <c r="D231" s="411">
        <v>0</v>
      </c>
      <c r="E231" s="419">
        <v>0</v>
      </c>
      <c r="F231" s="155">
        <v>0</v>
      </c>
      <c r="G231" s="418">
        <v>0</v>
      </c>
      <c r="H231" s="269">
        <v>734</v>
      </c>
      <c r="I231" s="15">
        <v>1273</v>
      </c>
      <c r="J231" s="330">
        <v>0.57659073055773757</v>
      </c>
      <c r="K231" s="426">
        <v>0.57684831407036397</v>
      </c>
      <c r="L231" s="433">
        <v>0.66308826368934004</v>
      </c>
      <c r="M231" s="14">
        <v>1960.7519957293785</v>
      </c>
      <c r="N231" s="426">
        <f>Lisäosat[[#This Row],[HYTE-kerroin (sis. Kulttuurihyte)]]/$N$7</f>
        <v>0.94395952848458264</v>
      </c>
      <c r="O231" s="438">
        <v>0.46054172000345267</v>
      </c>
      <c r="P231" s="197">
        <v>0</v>
      </c>
      <c r="Q231" s="159">
        <v>0</v>
      </c>
      <c r="R231" s="159">
        <v>24750.294142885021</v>
      </c>
      <c r="S231" s="159">
        <v>59705.657287341404</v>
      </c>
      <c r="T231" s="159">
        <v>15443.059961009376</v>
      </c>
      <c r="U231" s="308">
        <f t="shared" si="4"/>
        <v>99899.011391235807</v>
      </c>
      <c r="V231" s="44"/>
      <c r="W231" s="44"/>
      <c r="X231" s="110"/>
      <c r="Y231" s="110"/>
      <c r="Z231" s="111"/>
    </row>
    <row r="232" spans="1:26" s="45" customFormat="1" x14ac:dyDescent="0.25">
      <c r="A232" s="127">
        <v>739</v>
      </c>
      <c r="B232" s="124" t="s">
        <v>236</v>
      </c>
      <c r="C232" s="407">
        <v>3094</v>
      </c>
      <c r="D232" s="411">
        <v>0.60026666666666662</v>
      </c>
      <c r="E232" s="419">
        <v>0</v>
      </c>
      <c r="F232" s="155">
        <v>0</v>
      </c>
      <c r="G232" s="418">
        <v>0</v>
      </c>
      <c r="H232" s="269">
        <v>861</v>
      </c>
      <c r="I232" s="15">
        <v>1064</v>
      </c>
      <c r="J232" s="330">
        <v>0.80921052631578949</v>
      </c>
      <c r="K232" s="426">
        <v>0.80957202933478711</v>
      </c>
      <c r="L232" s="433">
        <v>0.70524663400926102</v>
      </c>
      <c r="M232" s="14">
        <v>2182.0330856246537</v>
      </c>
      <c r="N232" s="426">
        <f>Lisäosat[[#This Row],[HYTE-kerroin (sis. Kulttuurihyte)]]/$N$7</f>
        <v>1.0039753627981809</v>
      </c>
      <c r="O232" s="438">
        <v>0</v>
      </c>
      <c r="P232" s="197">
        <v>128761.41387199998</v>
      </c>
      <c r="Q232" s="159">
        <v>0</v>
      </c>
      <c r="R232" s="159">
        <v>36344.87811063417</v>
      </c>
      <c r="S232" s="159">
        <v>66443.752133723057</v>
      </c>
      <c r="T232" s="159">
        <v>0</v>
      </c>
      <c r="U232" s="308">
        <f t="shared" si="4"/>
        <v>231550.0441163572</v>
      </c>
      <c r="V232" s="44"/>
      <c r="W232" s="44"/>
      <c r="X232" s="110"/>
      <c r="Y232" s="110"/>
      <c r="Z232" s="111"/>
    </row>
    <row r="233" spans="1:26" s="45" customFormat="1" x14ac:dyDescent="0.25">
      <c r="A233" s="127">
        <v>740</v>
      </c>
      <c r="B233" s="124" t="s">
        <v>237</v>
      </c>
      <c r="C233" s="407">
        <v>31008</v>
      </c>
      <c r="D233" s="411">
        <v>0.3679</v>
      </c>
      <c r="E233" s="419">
        <v>0</v>
      </c>
      <c r="F233" s="155">
        <v>0</v>
      </c>
      <c r="G233" s="418">
        <v>0</v>
      </c>
      <c r="H233" s="269">
        <v>11733</v>
      </c>
      <c r="I233" s="15">
        <v>11581</v>
      </c>
      <c r="J233" s="330">
        <v>1.0131249460322942</v>
      </c>
      <c r="K233" s="426">
        <v>1.013577544848921</v>
      </c>
      <c r="L233" s="433">
        <v>0.54011682129035299</v>
      </c>
      <c r="M233" s="14">
        <v>16747.942394571266</v>
      </c>
      <c r="N233" s="426">
        <f>Lisäosat[[#This Row],[HYTE-kerroin (sis. Kulttuurihyte)]]/$N$7</f>
        <v>0.76889977981980928</v>
      </c>
      <c r="O233" s="438">
        <v>0</v>
      </c>
      <c r="P233" s="197">
        <v>790905.76905599993</v>
      </c>
      <c r="Q233" s="159">
        <v>0</v>
      </c>
      <c r="R233" s="159">
        <v>456034.97152989922</v>
      </c>
      <c r="S233" s="159">
        <v>509981.32913104014</v>
      </c>
      <c r="T233" s="159">
        <v>0</v>
      </c>
      <c r="U233" s="308">
        <f t="shared" si="4"/>
        <v>1756922.0697169392</v>
      </c>
      <c r="V233" s="44"/>
      <c r="W233" s="44"/>
      <c r="X233" s="110"/>
      <c r="Y233" s="110"/>
      <c r="Z233" s="111"/>
    </row>
    <row r="234" spans="1:26" s="45" customFormat="1" x14ac:dyDescent="0.25">
      <c r="A234" s="127">
        <v>742</v>
      </c>
      <c r="B234" s="124" t="s">
        <v>238</v>
      </c>
      <c r="C234" s="407">
        <v>974</v>
      </c>
      <c r="D234" s="411">
        <v>1.9433833333333332</v>
      </c>
      <c r="E234" s="419">
        <v>0</v>
      </c>
      <c r="F234" s="155">
        <v>0</v>
      </c>
      <c r="G234" s="418">
        <v>0</v>
      </c>
      <c r="H234" s="269">
        <v>359</v>
      </c>
      <c r="I234" s="15">
        <v>374</v>
      </c>
      <c r="J234" s="330">
        <v>0.9598930481283422</v>
      </c>
      <c r="K234" s="426">
        <v>0.96032186636973749</v>
      </c>
      <c r="L234" s="433">
        <v>0.64417094074892001</v>
      </c>
      <c r="M234" s="14">
        <v>627.42249628944808</v>
      </c>
      <c r="N234" s="426">
        <f>Lisäosat[[#This Row],[HYTE-kerroin (sis. Kulttuurihyte)]]/$N$7</f>
        <v>0.91702919624845725</v>
      </c>
      <c r="O234" s="438">
        <v>0</v>
      </c>
      <c r="P234" s="197">
        <v>393694.98771299998</v>
      </c>
      <c r="Q234" s="159">
        <v>0</v>
      </c>
      <c r="R234" s="159">
        <v>13571.979253718242</v>
      </c>
      <c r="S234" s="159">
        <v>19105.257890552886</v>
      </c>
      <c r="T234" s="159">
        <v>0</v>
      </c>
      <c r="U234" s="308">
        <f t="shared" si="4"/>
        <v>426372.22485727107</v>
      </c>
      <c r="V234" s="44"/>
      <c r="W234" s="44"/>
      <c r="X234" s="110"/>
      <c r="Y234" s="110"/>
      <c r="Z234" s="111"/>
    </row>
    <row r="235" spans="1:26" s="45" customFormat="1" x14ac:dyDescent="0.25">
      <c r="A235" s="127">
        <v>743</v>
      </c>
      <c r="B235" s="124" t="s">
        <v>239</v>
      </c>
      <c r="C235" s="407">
        <v>67283</v>
      </c>
      <c r="D235" s="411">
        <v>0</v>
      </c>
      <c r="E235" s="419">
        <v>0</v>
      </c>
      <c r="F235" s="155">
        <v>0</v>
      </c>
      <c r="G235" s="418">
        <v>0</v>
      </c>
      <c r="H235" s="269">
        <v>33610</v>
      </c>
      <c r="I235" s="15">
        <v>30110</v>
      </c>
      <c r="J235" s="330">
        <v>1.1162404516771836</v>
      </c>
      <c r="K235" s="426">
        <v>1.1167391158444007</v>
      </c>
      <c r="L235" s="433">
        <v>0.70567997635280399</v>
      </c>
      <c r="M235" s="14">
        <v>47480.26584894571</v>
      </c>
      <c r="N235" s="426">
        <f>Lisäosat[[#This Row],[HYTE-kerroin (sis. Kulttuurihyte)]]/$N$7</f>
        <v>1.0045922605125324</v>
      </c>
      <c r="O235" s="438">
        <v>0.99061608827139358</v>
      </c>
      <c r="P235" s="197">
        <v>0</v>
      </c>
      <c r="Q235" s="159">
        <v>0</v>
      </c>
      <c r="R235" s="159">
        <v>1090245.9655840164</v>
      </c>
      <c r="S235" s="159">
        <v>1445792.4749603444</v>
      </c>
      <c r="T235" s="159">
        <v>755829.39650964167</v>
      </c>
      <c r="U235" s="308">
        <f t="shared" si="4"/>
        <v>3291867.8370540026</v>
      </c>
      <c r="V235" s="44"/>
      <c r="W235" s="44"/>
      <c r="X235" s="110"/>
      <c r="Y235" s="110"/>
      <c r="Z235" s="111"/>
    </row>
    <row r="236" spans="1:26" s="45" customFormat="1" x14ac:dyDescent="0.25">
      <c r="A236" s="127">
        <v>746</v>
      </c>
      <c r="B236" s="124" t="s">
        <v>240</v>
      </c>
      <c r="C236" s="407">
        <v>4585</v>
      </c>
      <c r="D236" s="411">
        <v>0.17035</v>
      </c>
      <c r="E236" s="419">
        <v>0</v>
      </c>
      <c r="F236" s="155">
        <v>0</v>
      </c>
      <c r="G236" s="418">
        <v>0</v>
      </c>
      <c r="H236" s="269">
        <v>2016</v>
      </c>
      <c r="I236" s="15">
        <v>1739</v>
      </c>
      <c r="J236" s="330">
        <v>1.1592869465209892</v>
      </c>
      <c r="K236" s="426">
        <v>1.1598048410829396</v>
      </c>
      <c r="L236" s="433">
        <v>0.69811414573395103</v>
      </c>
      <c r="M236" s="14">
        <v>3200.8533581901656</v>
      </c>
      <c r="N236" s="426">
        <f>Lisäosat[[#This Row],[HYTE-kerroin (sis. Kulttuurihyte)]]/$N$7</f>
        <v>0.99382169150286492</v>
      </c>
      <c r="O236" s="438">
        <v>0</v>
      </c>
      <c r="P236" s="197">
        <v>54150.525817499998</v>
      </c>
      <c r="Q236" s="159">
        <v>0</v>
      </c>
      <c r="R236" s="159">
        <v>77159.902399260172</v>
      </c>
      <c r="S236" s="159">
        <v>97467.223824014189</v>
      </c>
      <c r="T236" s="159">
        <v>0</v>
      </c>
      <c r="U236" s="308">
        <f t="shared" si="4"/>
        <v>228777.65204077435</v>
      </c>
      <c r="V236" s="44"/>
      <c r="W236" s="44"/>
      <c r="X236" s="110"/>
      <c r="Y236" s="110"/>
      <c r="Z236" s="111"/>
    </row>
    <row r="237" spans="1:26" s="45" customFormat="1" x14ac:dyDescent="0.25">
      <c r="A237" s="127">
        <v>747</v>
      </c>
      <c r="B237" s="124" t="s">
        <v>241</v>
      </c>
      <c r="C237" s="407">
        <v>1229</v>
      </c>
      <c r="D237" s="411">
        <v>1.2231166666666669</v>
      </c>
      <c r="E237" s="419">
        <v>0</v>
      </c>
      <c r="F237" s="155">
        <v>0</v>
      </c>
      <c r="G237" s="418">
        <v>0</v>
      </c>
      <c r="H237" s="269">
        <v>348</v>
      </c>
      <c r="I237" s="15">
        <v>436</v>
      </c>
      <c r="J237" s="330">
        <v>0.79816513761467889</v>
      </c>
      <c r="K237" s="426">
        <v>0.79852170626711605</v>
      </c>
      <c r="L237" s="433">
        <v>0.64356465327625401</v>
      </c>
      <c r="M237" s="14">
        <v>790.94095887651622</v>
      </c>
      <c r="N237" s="426">
        <f>Lisäosat[[#This Row],[HYTE-kerroin (sis. Kulttuurihyte)]]/$N$7</f>
        <v>0.91616609721901632</v>
      </c>
      <c r="O237" s="438">
        <v>0</v>
      </c>
      <c r="P237" s="197">
        <v>156326.36381475002</v>
      </c>
      <c r="Q237" s="159">
        <v>0</v>
      </c>
      <c r="R237" s="159">
        <v>14239.869898303165</v>
      </c>
      <c r="S237" s="159">
        <v>24084.458375183636</v>
      </c>
      <c r="T237" s="159">
        <v>0</v>
      </c>
      <c r="U237" s="308">
        <f t="shared" si="4"/>
        <v>194650.6920882368</v>
      </c>
      <c r="V237" s="44"/>
      <c r="W237" s="44"/>
      <c r="X237" s="110"/>
      <c r="Y237" s="110"/>
      <c r="Z237" s="111"/>
    </row>
    <row r="238" spans="1:26" s="45" customFormat="1" x14ac:dyDescent="0.25">
      <c r="A238" s="127">
        <v>748</v>
      </c>
      <c r="B238" s="124" t="s">
        <v>242</v>
      </c>
      <c r="C238" s="407">
        <v>4723</v>
      </c>
      <c r="D238" s="411">
        <v>0.54026666666666667</v>
      </c>
      <c r="E238" s="419">
        <v>0</v>
      </c>
      <c r="F238" s="155">
        <v>0</v>
      </c>
      <c r="G238" s="418">
        <v>0</v>
      </c>
      <c r="H238" s="269">
        <v>1618</v>
      </c>
      <c r="I238" s="15">
        <v>1749</v>
      </c>
      <c r="J238" s="330">
        <v>0.9251000571755289</v>
      </c>
      <c r="K238" s="426">
        <v>0.92551333215486764</v>
      </c>
      <c r="L238" s="433">
        <v>0.59683130046057797</v>
      </c>
      <c r="M238" s="14">
        <v>2818.83423207531</v>
      </c>
      <c r="N238" s="426">
        <f>Lisäosat[[#This Row],[HYTE-kerroin (sis. Kulttuurihyte)]]/$N$7</f>
        <v>0.84963740699165169</v>
      </c>
      <c r="O238" s="438">
        <v>0</v>
      </c>
      <c r="P238" s="197">
        <v>176907.93742399997</v>
      </c>
      <c r="Q238" s="159">
        <v>0</v>
      </c>
      <c r="R238" s="159">
        <v>63426.10427730556</v>
      </c>
      <c r="S238" s="159">
        <v>85834.593552209408</v>
      </c>
      <c r="T238" s="159">
        <v>0</v>
      </c>
      <c r="U238" s="308">
        <f t="shared" si="4"/>
        <v>326168.63525351498</v>
      </c>
      <c r="V238" s="44"/>
      <c r="W238" s="44"/>
      <c r="X238" s="110"/>
      <c r="Y238" s="110"/>
      <c r="Z238" s="111"/>
    </row>
    <row r="239" spans="1:26" s="45" customFormat="1" x14ac:dyDescent="0.25">
      <c r="A239" s="127">
        <v>749</v>
      </c>
      <c r="B239" s="124" t="s">
        <v>243</v>
      </c>
      <c r="C239" s="407">
        <v>21348</v>
      </c>
      <c r="D239" s="411">
        <v>0</v>
      </c>
      <c r="E239" s="419">
        <v>0</v>
      </c>
      <c r="F239" s="155">
        <v>0</v>
      </c>
      <c r="G239" s="418">
        <v>0</v>
      </c>
      <c r="H239" s="269">
        <v>7145</v>
      </c>
      <c r="I239" s="15">
        <v>9107</v>
      </c>
      <c r="J239" s="330">
        <v>0.78456132645217969</v>
      </c>
      <c r="K239" s="426">
        <v>0.78491181780007724</v>
      </c>
      <c r="L239" s="433">
        <v>0.66850947212784195</v>
      </c>
      <c r="M239" s="14">
        <v>14271.34021098517</v>
      </c>
      <c r="N239" s="426">
        <f>Lisäosat[[#This Row],[HYTE-kerroin (sis. Kulttuurihyte)]]/$N$7</f>
        <v>0.95167705515735512</v>
      </c>
      <c r="O239" s="438">
        <v>0.18198910433181817</v>
      </c>
      <c r="P239" s="197">
        <v>0</v>
      </c>
      <c r="Q239" s="159">
        <v>0</v>
      </c>
      <c r="R239" s="159">
        <v>243133.87652760666</v>
      </c>
      <c r="S239" s="159">
        <v>434567.83393514826</v>
      </c>
      <c r="T239" s="159">
        <v>44057.072547785916</v>
      </c>
      <c r="U239" s="308">
        <f t="shared" si="4"/>
        <v>721758.78301054088</v>
      </c>
      <c r="V239" s="44"/>
      <c r="W239" s="44"/>
      <c r="X239" s="110"/>
      <c r="Y239" s="110"/>
      <c r="Z239" s="111"/>
    </row>
    <row r="240" spans="1:26" s="45" customFormat="1" x14ac:dyDescent="0.25">
      <c r="A240" s="127">
        <v>751</v>
      </c>
      <c r="B240" s="124" t="s">
        <v>244</v>
      </c>
      <c r="C240" s="407">
        <v>2701</v>
      </c>
      <c r="D240" s="411">
        <v>0.79239999999999999</v>
      </c>
      <c r="E240" s="419">
        <v>0</v>
      </c>
      <c r="F240" s="155">
        <v>0</v>
      </c>
      <c r="G240" s="418">
        <v>0</v>
      </c>
      <c r="H240" s="269">
        <v>576</v>
      </c>
      <c r="I240" s="15">
        <v>980</v>
      </c>
      <c r="J240" s="330">
        <v>0.58775510204081638</v>
      </c>
      <c r="K240" s="426">
        <v>0.58801767307382857</v>
      </c>
      <c r="L240" s="433">
        <v>0.69599027323102303</v>
      </c>
      <c r="M240" s="14">
        <v>1879.8697279969931</v>
      </c>
      <c r="N240" s="426">
        <f>Lisäosat[[#This Row],[HYTE-kerroin (sis. Kulttuurihyte)]]/$N$7</f>
        <v>0.99079818800233455</v>
      </c>
      <c r="O240" s="438">
        <v>0</v>
      </c>
      <c r="P240" s="197">
        <v>148385.08549199998</v>
      </c>
      <c r="Q240" s="159">
        <v>0</v>
      </c>
      <c r="R240" s="159">
        <v>23045.300514449682</v>
      </c>
      <c r="S240" s="159">
        <v>57242.760924940201</v>
      </c>
      <c r="T240" s="159">
        <v>0</v>
      </c>
      <c r="U240" s="308">
        <f t="shared" si="4"/>
        <v>228673.14693138987</v>
      </c>
      <c r="V240" s="44"/>
      <c r="W240" s="44"/>
      <c r="X240" s="110"/>
      <c r="Y240" s="110"/>
      <c r="Z240" s="111"/>
    </row>
    <row r="241" spans="1:26" s="45" customFormat="1" x14ac:dyDescent="0.25">
      <c r="A241" s="127">
        <v>753</v>
      </c>
      <c r="B241" s="124" t="s">
        <v>245</v>
      </c>
      <c r="C241" s="407">
        <v>23006</v>
      </c>
      <c r="D241" s="411">
        <v>0</v>
      </c>
      <c r="E241" s="419">
        <v>0</v>
      </c>
      <c r="F241" s="155">
        <v>0</v>
      </c>
      <c r="G241" s="418">
        <v>0</v>
      </c>
      <c r="H241" s="269">
        <v>6920</v>
      </c>
      <c r="I241" s="15">
        <v>11132</v>
      </c>
      <c r="J241" s="330">
        <v>0.62163133309378371</v>
      </c>
      <c r="K241" s="426">
        <v>0.62190903783971685</v>
      </c>
      <c r="L241" s="433">
        <v>0.64353724495880704</v>
      </c>
      <c r="M241" s="14">
        <v>14805.217857522315</v>
      </c>
      <c r="N241" s="426">
        <f>Lisäosat[[#This Row],[HYTE-kerroin (sis. Kulttuurihyte)]]/$N$7</f>
        <v>0.9161270792724916</v>
      </c>
      <c r="O241" s="438">
        <v>1.0143344543872927</v>
      </c>
      <c r="P241" s="197">
        <v>0</v>
      </c>
      <c r="Q241" s="159">
        <v>0</v>
      </c>
      <c r="R241" s="159">
        <v>207603.84659908302</v>
      </c>
      <c r="S241" s="159">
        <v>450824.61493904149</v>
      </c>
      <c r="T241" s="159">
        <v>264627.7277095702</v>
      </c>
      <c r="U241" s="308">
        <f t="shared" si="4"/>
        <v>923056.18924769468</v>
      </c>
      <c r="V241" s="44"/>
      <c r="W241" s="44"/>
      <c r="X241" s="110"/>
      <c r="Y241" s="110"/>
      <c r="Z241" s="111"/>
    </row>
    <row r="242" spans="1:26" s="45" customFormat="1" x14ac:dyDescent="0.25">
      <c r="A242" s="127">
        <v>755</v>
      </c>
      <c r="B242" s="124" t="s">
        <v>246</v>
      </c>
      <c r="C242" s="407">
        <v>6192</v>
      </c>
      <c r="D242" s="411">
        <v>0</v>
      </c>
      <c r="E242" s="419">
        <v>0</v>
      </c>
      <c r="F242" s="155">
        <v>0</v>
      </c>
      <c r="G242" s="418">
        <v>0</v>
      </c>
      <c r="H242" s="269">
        <v>1288</v>
      </c>
      <c r="I242" s="15">
        <v>2952</v>
      </c>
      <c r="J242" s="330">
        <v>0.43631436314363142</v>
      </c>
      <c r="K242" s="426">
        <v>0.43650928023180446</v>
      </c>
      <c r="L242" s="433">
        <v>0.72927419857478604</v>
      </c>
      <c r="M242" s="14">
        <v>4515.6658375750749</v>
      </c>
      <c r="N242" s="426">
        <f>Lisäosat[[#This Row],[HYTE-kerroin (sis. Kulttuurihyte)]]/$N$7</f>
        <v>1.0381805354123235</v>
      </c>
      <c r="O242" s="438">
        <v>0</v>
      </c>
      <c r="P242" s="197">
        <v>0</v>
      </c>
      <c r="Q242" s="159">
        <v>0</v>
      </c>
      <c r="R242" s="159">
        <v>39218.577870964284</v>
      </c>
      <c r="S242" s="159">
        <v>137503.77279209177</v>
      </c>
      <c r="T242" s="159">
        <v>0</v>
      </c>
      <c r="U242" s="308">
        <f t="shared" si="4"/>
        <v>176722.35066305604</v>
      </c>
      <c r="V242" s="44"/>
      <c r="W242" s="44"/>
      <c r="X242" s="110"/>
      <c r="Y242" s="110"/>
      <c r="Z242" s="111"/>
    </row>
    <row r="243" spans="1:26" s="45" customFormat="1" x14ac:dyDescent="0.25">
      <c r="A243" s="127">
        <v>758</v>
      </c>
      <c r="B243" s="124" t="s">
        <v>247</v>
      </c>
      <c r="C243" s="407">
        <v>8095</v>
      </c>
      <c r="D243" s="411">
        <v>1.4546833333333333</v>
      </c>
      <c r="E243" s="419">
        <v>1</v>
      </c>
      <c r="F243" s="155">
        <v>126</v>
      </c>
      <c r="G243" s="418">
        <v>1.5565163681284744E-2</v>
      </c>
      <c r="H243" s="269">
        <v>3822</v>
      </c>
      <c r="I243" s="15">
        <v>3579</v>
      </c>
      <c r="J243" s="330">
        <v>1.0678960603520538</v>
      </c>
      <c r="K243" s="426">
        <v>1.0683731273664321</v>
      </c>
      <c r="L243" s="433">
        <v>0.65422050199355797</v>
      </c>
      <c r="M243" s="14">
        <v>5295.9149636378515</v>
      </c>
      <c r="N243" s="426">
        <f>Lisäosat[[#This Row],[HYTE-kerroin (sis. Kulttuurihyte)]]/$N$7</f>
        <v>0.93133555576865801</v>
      </c>
      <c r="O243" s="438">
        <v>0</v>
      </c>
      <c r="P243" s="197">
        <v>1224609.9263587499</v>
      </c>
      <c r="Q243" s="159">
        <v>127718.64</v>
      </c>
      <c r="R243" s="159">
        <v>125489.4515621137</v>
      </c>
      <c r="S243" s="159">
        <v>161262.66071923246</v>
      </c>
      <c r="T243" s="159">
        <v>0</v>
      </c>
      <c r="U243" s="308">
        <f t="shared" si="4"/>
        <v>1639080.6786400957</v>
      </c>
      <c r="V243" s="44"/>
      <c r="W243" s="44"/>
      <c r="X243" s="110"/>
      <c r="Y243" s="110"/>
      <c r="Z243" s="111"/>
    </row>
    <row r="244" spans="1:26" s="45" customFormat="1" x14ac:dyDescent="0.25">
      <c r="A244" s="127">
        <v>759</v>
      </c>
      <c r="B244" s="124" t="s">
        <v>248</v>
      </c>
      <c r="C244" s="407">
        <v>1772</v>
      </c>
      <c r="D244" s="411">
        <v>1.1890000000000001</v>
      </c>
      <c r="E244" s="419">
        <v>0</v>
      </c>
      <c r="F244" s="155">
        <v>0</v>
      </c>
      <c r="G244" s="418">
        <v>0</v>
      </c>
      <c r="H244" s="269">
        <v>647</v>
      </c>
      <c r="I244" s="15">
        <v>660</v>
      </c>
      <c r="J244" s="330">
        <v>0.98030303030303034</v>
      </c>
      <c r="K244" s="426">
        <v>0.98074096640675423</v>
      </c>
      <c r="L244" s="433">
        <v>0.57271040266213202</v>
      </c>
      <c r="M244" s="14">
        <v>1014.8428335172979</v>
      </c>
      <c r="N244" s="426">
        <f>Lisäosat[[#This Row],[HYTE-kerroin (sis. Kulttuurihyte)]]/$N$7</f>
        <v>0.81529936700620365</v>
      </c>
      <c r="O244" s="438">
        <v>0</v>
      </c>
      <c r="P244" s="197">
        <v>219107.89746000001</v>
      </c>
      <c r="Q244" s="159">
        <v>0</v>
      </c>
      <c r="R244" s="159">
        <v>25216.537120779871</v>
      </c>
      <c r="S244" s="159">
        <v>30902.357131585497</v>
      </c>
      <c r="T244" s="159">
        <v>0</v>
      </c>
      <c r="U244" s="308">
        <f t="shared" si="4"/>
        <v>275226.79171236535</v>
      </c>
      <c r="V244" s="44"/>
      <c r="W244" s="44"/>
      <c r="X244" s="110"/>
      <c r="Y244" s="110"/>
      <c r="Z244" s="111"/>
    </row>
    <row r="245" spans="1:26" s="45" customFormat="1" x14ac:dyDescent="0.25">
      <c r="A245" s="127">
        <v>761</v>
      </c>
      <c r="B245" s="124" t="s">
        <v>249</v>
      </c>
      <c r="C245" s="407">
        <v>8339</v>
      </c>
      <c r="D245" s="411">
        <v>0</v>
      </c>
      <c r="E245" s="419">
        <v>0</v>
      </c>
      <c r="F245" s="155">
        <v>0</v>
      </c>
      <c r="G245" s="418">
        <v>0</v>
      </c>
      <c r="H245" s="269">
        <v>2706</v>
      </c>
      <c r="I245" s="15">
        <v>3178</v>
      </c>
      <c r="J245" s="330">
        <v>0.8514789175582127</v>
      </c>
      <c r="K245" s="426">
        <v>0.85185930336549032</v>
      </c>
      <c r="L245" s="433">
        <v>0.61331900095770298</v>
      </c>
      <c r="M245" s="14">
        <v>5114.4671489862849</v>
      </c>
      <c r="N245" s="426">
        <f>Lisäosat[[#This Row],[HYTE-kerroin (sis. Kulttuurihyte)]]/$N$7</f>
        <v>0.87310897607125892</v>
      </c>
      <c r="O245" s="438">
        <v>0</v>
      </c>
      <c r="P245" s="197">
        <v>0</v>
      </c>
      <c r="Q245" s="159">
        <v>0</v>
      </c>
      <c r="R245" s="159">
        <v>103074.03014339758</v>
      </c>
      <c r="S245" s="159">
        <v>155737.50452369149</v>
      </c>
      <c r="T245" s="159">
        <v>0</v>
      </c>
      <c r="U245" s="308">
        <f t="shared" si="4"/>
        <v>258811.53466708906</v>
      </c>
      <c r="V245" s="44"/>
      <c r="W245" s="44"/>
      <c r="X245" s="110"/>
      <c r="Y245" s="110"/>
      <c r="Z245" s="111"/>
    </row>
    <row r="246" spans="1:26" s="45" customFormat="1" x14ac:dyDescent="0.25">
      <c r="A246" s="127">
        <v>762</v>
      </c>
      <c r="B246" s="124" t="s">
        <v>250</v>
      </c>
      <c r="C246" s="407">
        <v>3521</v>
      </c>
      <c r="D246" s="411">
        <v>1.0705166666666668</v>
      </c>
      <c r="E246" s="419">
        <v>0</v>
      </c>
      <c r="F246" s="155">
        <v>0</v>
      </c>
      <c r="G246" s="418">
        <v>0</v>
      </c>
      <c r="H246" s="269">
        <v>1054</v>
      </c>
      <c r="I246" s="15">
        <v>1243</v>
      </c>
      <c r="J246" s="330">
        <v>0.84794851166532581</v>
      </c>
      <c r="K246" s="426">
        <v>0.8483273203151801</v>
      </c>
      <c r="L246" s="433">
        <v>0.63564328053894803</v>
      </c>
      <c r="M246" s="14">
        <v>2238.0999907776359</v>
      </c>
      <c r="N246" s="426">
        <f>Lisäosat[[#This Row],[HYTE-kerroin (sis. Kulttuurihyte)]]/$N$7</f>
        <v>0.90488938537909569</v>
      </c>
      <c r="O246" s="438">
        <v>0</v>
      </c>
      <c r="P246" s="197">
        <v>391987.22862075001</v>
      </c>
      <c r="Q246" s="159">
        <v>0</v>
      </c>
      <c r="R246" s="159">
        <v>43340.796779979661</v>
      </c>
      <c r="S246" s="159">
        <v>68151.011099424431</v>
      </c>
      <c r="T246" s="159">
        <v>0</v>
      </c>
      <c r="U246" s="308">
        <f t="shared" si="4"/>
        <v>503479.03650015412</v>
      </c>
      <c r="V246" s="44"/>
      <c r="W246" s="44"/>
      <c r="X246" s="110"/>
      <c r="Y246" s="110"/>
      <c r="Z246" s="111"/>
    </row>
    <row r="247" spans="1:26" s="45" customFormat="1" x14ac:dyDescent="0.25">
      <c r="A247" s="127">
        <v>765</v>
      </c>
      <c r="B247" s="124" t="s">
        <v>251</v>
      </c>
      <c r="C247" s="407">
        <v>10161</v>
      </c>
      <c r="D247" s="411">
        <v>0.59563333333333335</v>
      </c>
      <c r="E247" s="419">
        <v>0</v>
      </c>
      <c r="F247" s="155">
        <v>0</v>
      </c>
      <c r="G247" s="418">
        <v>0</v>
      </c>
      <c r="H247" s="269">
        <v>4730</v>
      </c>
      <c r="I247" s="15">
        <v>4379</v>
      </c>
      <c r="J247" s="330">
        <v>1.080155286595113</v>
      </c>
      <c r="K247" s="426">
        <v>1.0806378302402979</v>
      </c>
      <c r="L247" s="433">
        <v>0.70546225900617399</v>
      </c>
      <c r="M247" s="14">
        <v>7168.2020137617337</v>
      </c>
      <c r="N247" s="426">
        <f>Lisäosat[[#This Row],[HYTE-kerroin (sis. Kulttuurihyte)]]/$N$7</f>
        <v>1.0042823223412183</v>
      </c>
      <c r="O247" s="438">
        <v>0</v>
      </c>
      <c r="P247" s="197">
        <v>419601.12669900001</v>
      </c>
      <c r="Q247" s="159">
        <v>0</v>
      </c>
      <c r="R247" s="159">
        <v>159325.03800946989</v>
      </c>
      <c r="S247" s="159">
        <v>218274.52616764206</v>
      </c>
      <c r="T247" s="159">
        <v>0</v>
      </c>
      <c r="U247" s="308">
        <f t="shared" si="4"/>
        <v>797200.69087611197</v>
      </c>
      <c r="V247" s="44"/>
      <c r="W247" s="44"/>
      <c r="X247" s="110"/>
      <c r="Y247" s="110"/>
      <c r="Z247" s="111"/>
    </row>
    <row r="248" spans="1:26" s="45" customFormat="1" x14ac:dyDescent="0.25">
      <c r="A248" s="127">
        <v>768</v>
      </c>
      <c r="B248" s="124" t="s">
        <v>252</v>
      </c>
      <c r="C248" s="407">
        <v>2310</v>
      </c>
      <c r="D248" s="411">
        <v>1.2305166666666667</v>
      </c>
      <c r="E248" s="419">
        <v>0</v>
      </c>
      <c r="F248" s="155">
        <v>0</v>
      </c>
      <c r="G248" s="418">
        <v>0</v>
      </c>
      <c r="H248" s="269">
        <v>673</v>
      </c>
      <c r="I248" s="15">
        <v>774</v>
      </c>
      <c r="J248" s="330">
        <v>0.86950904392764861</v>
      </c>
      <c r="K248" s="426">
        <v>0.86989748443132908</v>
      </c>
      <c r="L248" s="433">
        <v>0.52252028011516805</v>
      </c>
      <c r="M248" s="14">
        <v>1207.0218470660382</v>
      </c>
      <c r="N248" s="426">
        <f>Lisäosat[[#This Row],[HYTE-kerroin (sis. Kulttuurihyte)]]/$N$7</f>
        <v>0.74384968676241026</v>
      </c>
      <c r="O248" s="438">
        <v>0</v>
      </c>
      <c r="P248" s="197">
        <v>295605.11153250001</v>
      </c>
      <c r="Q248" s="159">
        <v>0</v>
      </c>
      <c r="R248" s="159">
        <v>29157.310872917729</v>
      </c>
      <c r="S248" s="159">
        <v>36754.282487648779</v>
      </c>
      <c r="T248" s="159">
        <v>0</v>
      </c>
      <c r="U248" s="308">
        <f t="shared" si="4"/>
        <v>361516.70489306649</v>
      </c>
      <c r="V248" s="44"/>
      <c r="W248" s="44"/>
      <c r="X248" s="110"/>
      <c r="Y248" s="110"/>
      <c r="Z248" s="111"/>
    </row>
    <row r="249" spans="1:26" s="45" customFormat="1" x14ac:dyDescent="0.25">
      <c r="A249" s="127">
        <v>777</v>
      </c>
      <c r="B249" s="124" t="s">
        <v>253</v>
      </c>
      <c r="C249" s="407">
        <v>6957</v>
      </c>
      <c r="D249" s="411">
        <v>1.4814499999999999</v>
      </c>
      <c r="E249" s="419">
        <v>0</v>
      </c>
      <c r="F249" s="155">
        <v>0</v>
      </c>
      <c r="G249" s="418">
        <v>0</v>
      </c>
      <c r="H249" s="269">
        <v>2054</v>
      </c>
      <c r="I249" s="15">
        <v>2311</v>
      </c>
      <c r="J249" s="330">
        <v>0.88879273041973172</v>
      </c>
      <c r="K249" s="426">
        <v>0.88918978562954565</v>
      </c>
      <c r="L249" s="433">
        <v>0.64403991526522797</v>
      </c>
      <c r="M249" s="14">
        <v>4480.585690500191</v>
      </c>
      <c r="N249" s="426">
        <f>Lisäosat[[#This Row],[HYTE-kerroin (sis. Kulttuurihyte)]]/$N$7</f>
        <v>0.91684267092358229</v>
      </c>
      <c r="O249" s="438">
        <v>0</v>
      </c>
      <c r="P249" s="197">
        <v>1071819.0233617499</v>
      </c>
      <c r="Q249" s="159">
        <v>0</v>
      </c>
      <c r="R249" s="159">
        <v>89760.214343445099</v>
      </c>
      <c r="S249" s="159">
        <v>136435.56873395259</v>
      </c>
      <c r="T249" s="159">
        <v>0</v>
      </c>
      <c r="U249" s="308">
        <f t="shared" si="4"/>
        <v>1298014.8064391478</v>
      </c>
      <c r="V249" s="44"/>
      <c r="W249" s="44"/>
      <c r="X249" s="110"/>
      <c r="Y249" s="110"/>
      <c r="Z249" s="111"/>
    </row>
    <row r="250" spans="1:26" s="45" customFormat="1" x14ac:dyDescent="0.25">
      <c r="A250" s="127">
        <v>778</v>
      </c>
      <c r="B250" s="124" t="s">
        <v>254</v>
      </c>
      <c r="C250" s="407">
        <v>6549</v>
      </c>
      <c r="D250" s="411">
        <v>0.39226666666666665</v>
      </c>
      <c r="E250" s="419">
        <v>0</v>
      </c>
      <c r="F250" s="155">
        <v>0</v>
      </c>
      <c r="G250" s="418">
        <v>0</v>
      </c>
      <c r="H250" s="269">
        <v>2280</v>
      </c>
      <c r="I250" s="15">
        <v>2439</v>
      </c>
      <c r="J250" s="330">
        <v>0.93480934809348093</v>
      </c>
      <c r="K250" s="426">
        <v>0.93522696055715171</v>
      </c>
      <c r="L250" s="433">
        <v>0.74958940693371501</v>
      </c>
      <c r="M250" s="14">
        <v>4909.0610260088997</v>
      </c>
      <c r="N250" s="426">
        <f>Lisäosat[[#This Row],[HYTE-kerroin (sis. Kulttuurihyte)]]/$N$7</f>
        <v>1.0671008700852125</v>
      </c>
      <c r="O250" s="438">
        <v>0</v>
      </c>
      <c r="P250" s="197">
        <v>178105.60855199999</v>
      </c>
      <c r="Q250" s="159">
        <v>0</v>
      </c>
      <c r="R250" s="159">
        <v>88870.867801634289</v>
      </c>
      <c r="S250" s="159">
        <v>149482.80856524254</v>
      </c>
      <c r="T250" s="159">
        <v>0</v>
      </c>
      <c r="U250" s="308">
        <f t="shared" si="4"/>
        <v>416459.28491887683</v>
      </c>
      <c r="V250" s="44"/>
      <c r="W250" s="44"/>
      <c r="X250" s="110"/>
      <c r="Y250" s="110"/>
      <c r="Z250" s="111"/>
    </row>
    <row r="251" spans="1:26" s="45" customFormat="1" x14ac:dyDescent="0.25">
      <c r="A251" s="127">
        <v>781</v>
      </c>
      <c r="B251" s="124" t="s">
        <v>255</v>
      </c>
      <c r="C251" s="407">
        <v>3367</v>
      </c>
      <c r="D251" s="411">
        <v>1.0842833333333333</v>
      </c>
      <c r="E251" s="419">
        <v>0</v>
      </c>
      <c r="F251" s="155">
        <v>0</v>
      </c>
      <c r="G251" s="418">
        <v>0</v>
      </c>
      <c r="H251" s="269">
        <v>940</v>
      </c>
      <c r="I251" s="15">
        <v>1118</v>
      </c>
      <c r="J251" s="330">
        <v>0.84078711985688726</v>
      </c>
      <c r="K251" s="426">
        <v>0.84116272925923452</v>
      </c>
      <c r="L251" s="433">
        <v>0.65751607181157601</v>
      </c>
      <c r="M251" s="14">
        <v>2213.8566137895764</v>
      </c>
      <c r="N251" s="426">
        <f>Lisäosat[[#This Row],[HYTE-kerroin (sis. Kulttuurihyte)]]/$N$7</f>
        <v>0.93602706473036956</v>
      </c>
      <c r="O251" s="438">
        <v>0</v>
      </c>
      <c r="P251" s="197">
        <v>379663.07235675002</v>
      </c>
      <c r="Q251" s="159">
        <v>0</v>
      </c>
      <c r="R251" s="159">
        <v>41095.148135623873</v>
      </c>
      <c r="S251" s="159">
        <v>67412.790885399634</v>
      </c>
      <c r="T251" s="159">
        <v>0</v>
      </c>
      <c r="U251" s="308">
        <f t="shared" si="4"/>
        <v>488171.01137777354</v>
      </c>
      <c r="V251" s="44"/>
      <c r="W251" s="44"/>
      <c r="X251" s="110"/>
      <c r="Y251" s="110"/>
      <c r="Z251" s="111"/>
    </row>
    <row r="252" spans="1:26" s="45" customFormat="1" x14ac:dyDescent="0.25">
      <c r="A252" s="127">
        <v>783</v>
      </c>
      <c r="B252" s="124" t="s">
        <v>256</v>
      </c>
      <c r="C252" s="407">
        <v>6221</v>
      </c>
      <c r="D252" s="411">
        <v>0</v>
      </c>
      <c r="E252" s="419">
        <v>0</v>
      </c>
      <c r="F252" s="155">
        <v>0</v>
      </c>
      <c r="G252" s="418">
        <v>0</v>
      </c>
      <c r="H252" s="269">
        <v>3118</v>
      </c>
      <c r="I252" s="15">
        <v>2587</v>
      </c>
      <c r="J252" s="330">
        <v>1.2052570545032857</v>
      </c>
      <c r="K252" s="426">
        <v>1.2057954855415656</v>
      </c>
      <c r="L252" s="433">
        <v>0.56355499642028795</v>
      </c>
      <c r="M252" s="14">
        <v>3505.8756327306114</v>
      </c>
      <c r="N252" s="426">
        <f>Lisäosat[[#This Row],[HYTE-kerroin (sis. Kulttuurihyte)]]/$N$7</f>
        <v>0.80226590912074647</v>
      </c>
      <c r="O252" s="438">
        <v>0</v>
      </c>
      <c r="P252" s="197">
        <v>0</v>
      </c>
      <c r="Q252" s="159">
        <v>0</v>
      </c>
      <c r="R252" s="159">
        <v>108843.19141268969</v>
      </c>
      <c r="S252" s="159">
        <v>106755.27015949311</v>
      </c>
      <c r="T252" s="159">
        <v>0</v>
      </c>
      <c r="U252" s="308">
        <f t="shared" si="4"/>
        <v>215598.4615721828</v>
      </c>
      <c r="V252" s="44"/>
      <c r="W252" s="44"/>
      <c r="X252" s="110"/>
      <c r="Y252" s="110"/>
      <c r="Z252" s="111"/>
    </row>
    <row r="253" spans="1:26" s="104" customFormat="1" x14ac:dyDescent="0.25">
      <c r="A253" s="124">
        <v>785</v>
      </c>
      <c r="B253" s="124" t="s">
        <v>257</v>
      </c>
      <c r="C253" s="407">
        <v>2544</v>
      </c>
      <c r="D253" s="411">
        <v>1.7081500000000001</v>
      </c>
      <c r="E253" s="419">
        <v>0</v>
      </c>
      <c r="F253" s="155">
        <v>0</v>
      </c>
      <c r="G253" s="418">
        <v>0</v>
      </c>
      <c r="H253" s="269">
        <v>791</v>
      </c>
      <c r="I253" s="15">
        <v>831</v>
      </c>
      <c r="J253" s="330">
        <v>0.95186522262334539</v>
      </c>
      <c r="K253" s="426">
        <v>0.95229045455059658</v>
      </c>
      <c r="L253" s="433">
        <v>0.57045359225005499</v>
      </c>
      <c r="M253" s="14">
        <v>1451.23393868414</v>
      </c>
      <c r="N253" s="426">
        <f>Lisäosat[[#This Row],[HYTE-kerroin (sis. Kulttuurihyte)]]/$N$7</f>
        <v>0.81208661568919138</v>
      </c>
      <c r="O253" s="437">
        <v>0</v>
      </c>
      <c r="P253" s="197">
        <v>903827.53346399986</v>
      </c>
      <c r="Q253" s="159">
        <v>0</v>
      </c>
      <c r="R253" s="159">
        <v>35152.316556626174</v>
      </c>
      <c r="S253" s="159">
        <v>44190.635213201553</v>
      </c>
      <c r="T253" s="159">
        <v>0</v>
      </c>
      <c r="U253" s="308">
        <f t="shared" si="4"/>
        <v>983170.48523382761</v>
      </c>
      <c r="V253" s="59"/>
      <c r="W253" s="59"/>
      <c r="X253" s="109"/>
      <c r="Y253" s="110"/>
      <c r="Z253" s="111"/>
    </row>
    <row r="254" spans="1:26" s="45" customFormat="1" x14ac:dyDescent="0.25">
      <c r="A254" s="127">
        <v>790</v>
      </c>
      <c r="B254" s="124" t="s">
        <v>258</v>
      </c>
      <c r="C254" s="407">
        <v>23332</v>
      </c>
      <c r="D254" s="411">
        <v>0</v>
      </c>
      <c r="E254" s="419">
        <v>0</v>
      </c>
      <c r="F254" s="155">
        <v>0</v>
      </c>
      <c r="G254" s="418">
        <v>0</v>
      </c>
      <c r="H254" s="269">
        <v>7853</v>
      </c>
      <c r="I254" s="15">
        <v>9119</v>
      </c>
      <c r="J254" s="330">
        <v>0.86116898782761264</v>
      </c>
      <c r="K254" s="426">
        <v>0.86155370253267738</v>
      </c>
      <c r="L254" s="433">
        <v>0.67469273436650101</v>
      </c>
      <c r="M254" s="14">
        <v>15741.930878239202</v>
      </c>
      <c r="N254" s="426">
        <f>Lisäosat[[#This Row],[HYTE-kerroin (sis. Kulttuurihyte)]]/$N$7</f>
        <v>0.96047942676747267</v>
      </c>
      <c r="O254" s="438">
        <v>0</v>
      </c>
      <c r="P254" s="197">
        <v>0</v>
      </c>
      <c r="Q254" s="159">
        <v>0</v>
      </c>
      <c r="R254" s="159">
        <v>291676.69702851516</v>
      </c>
      <c r="S254" s="159">
        <v>479347.88902639417</v>
      </c>
      <c r="T254" s="159">
        <v>0</v>
      </c>
      <c r="U254" s="308">
        <f t="shared" si="4"/>
        <v>771024.58605490928</v>
      </c>
      <c r="V254" s="44"/>
      <c r="W254" s="44"/>
      <c r="X254" s="110"/>
      <c r="Y254" s="110"/>
      <c r="Z254" s="111"/>
    </row>
    <row r="255" spans="1:26" s="45" customFormat="1" x14ac:dyDescent="0.25">
      <c r="A255" s="127">
        <v>791</v>
      </c>
      <c r="B255" s="124" t="s">
        <v>259</v>
      </c>
      <c r="C255" s="407">
        <v>4861</v>
      </c>
      <c r="D255" s="411">
        <v>1.4546666666666668</v>
      </c>
      <c r="E255" s="419">
        <v>0</v>
      </c>
      <c r="F255" s="155">
        <v>0</v>
      </c>
      <c r="G255" s="418">
        <v>0</v>
      </c>
      <c r="H255" s="269">
        <v>1631</v>
      </c>
      <c r="I255" s="15">
        <v>1782</v>
      </c>
      <c r="J255" s="330">
        <v>0.91526374859708193</v>
      </c>
      <c r="K255" s="426">
        <v>0.91567262934879845</v>
      </c>
      <c r="L255" s="433">
        <v>0.623442467761952</v>
      </c>
      <c r="M255" s="14">
        <v>3030.5538357908486</v>
      </c>
      <c r="N255" s="426">
        <f>Lisäosat[[#This Row],[HYTE-kerroin (sis. Kulttuurihyte)]]/$N$7</f>
        <v>0.88752054610568998</v>
      </c>
      <c r="O255" s="438">
        <v>0</v>
      </c>
      <c r="P255" s="197">
        <v>735362.64966</v>
      </c>
      <c r="Q255" s="159">
        <v>0</v>
      </c>
      <c r="R255" s="159">
        <v>64585.238289848028</v>
      </c>
      <c r="S255" s="159">
        <v>92281.537443116642</v>
      </c>
      <c r="T255" s="159">
        <v>0</v>
      </c>
      <c r="U255" s="308">
        <f t="shared" si="4"/>
        <v>892229.42539296474</v>
      </c>
      <c r="V255" s="44"/>
      <c r="W255" s="44"/>
      <c r="X255" s="110"/>
      <c r="Y255" s="110"/>
      <c r="Z255" s="111"/>
    </row>
    <row r="256" spans="1:26" s="45" customFormat="1" x14ac:dyDescent="0.25">
      <c r="A256" s="127">
        <v>831</v>
      </c>
      <c r="B256" s="124" t="s">
        <v>260</v>
      </c>
      <c r="C256" s="407">
        <v>4574</v>
      </c>
      <c r="D256" s="411">
        <v>0</v>
      </c>
      <c r="E256" s="419">
        <v>0</v>
      </c>
      <c r="F256" s="155">
        <v>0</v>
      </c>
      <c r="G256" s="418">
        <v>0</v>
      </c>
      <c r="H256" s="269">
        <v>746</v>
      </c>
      <c r="I256" s="15">
        <v>1859</v>
      </c>
      <c r="J256" s="330">
        <v>0.40129101667563205</v>
      </c>
      <c r="K256" s="426">
        <v>0.40147028759377662</v>
      </c>
      <c r="L256" s="433">
        <v>0.74252821852222195</v>
      </c>
      <c r="M256" s="14">
        <v>3396.324071520643</v>
      </c>
      <c r="N256" s="426">
        <f>Lisäosat[[#This Row],[HYTE-kerroin (sis. Kulttuurihyte)]]/$N$7</f>
        <v>1.0570486998863797</v>
      </c>
      <c r="O256" s="438">
        <v>0.1139939194906366</v>
      </c>
      <c r="P256" s="197">
        <v>0</v>
      </c>
      <c r="Q256" s="159">
        <v>0</v>
      </c>
      <c r="R256" s="159">
        <v>26645.077135036583</v>
      </c>
      <c r="S256" s="159">
        <v>103419.38271266564</v>
      </c>
      <c r="T256" s="159">
        <v>5912.7688490869486</v>
      </c>
      <c r="U256" s="308">
        <f t="shared" si="4"/>
        <v>135977.22869678919</v>
      </c>
      <c r="V256" s="44"/>
      <c r="W256" s="44"/>
      <c r="X256" s="110"/>
      <c r="Y256" s="110"/>
      <c r="Z256" s="111"/>
    </row>
    <row r="257" spans="1:26" s="45" customFormat="1" x14ac:dyDescent="0.25">
      <c r="A257" s="127">
        <v>832</v>
      </c>
      <c r="B257" s="124" t="s">
        <v>261</v>
      </c>
      <c r="C257" s="407">
        <v>3555</v>
      </c>
      <c r="D257" s="411">
        <v>1.7243499999999998</v>
      </c>
      <c r="E257" s="419">
        <v>0</v>
      </c>
      <c r="F257" s="155">
        <v>0</v>
      </c>
      <c r="G257" s="418">
        <v>0</v>
      </c>
      <c r="H257" s="269">
        <v>1155</v>
      </c>
      <c r="I257" s="15">
        <v>1266</v>
      </c>
      <c r="J257" s="330">
        <v>0.91232227488151663</v>
      </c>
      <c r="K257" s="426">
        <v>0.91272984157268422</v>
      </c>
      <c r="L257" s="433">
        <v>0.69528457574710201</v>
      </c>
      <c r="M257" s="14">
        <v>2471.7366667809474</v>
      </c>
      <c r="N257" s="426">
        <f>Lisäosat[[#This Row],[HYTE-kerroin (sis. Kulttuurihyte)]]/$N$7</f>
        <v>0.98979357081838915</v>
      </c>
      <c r="O257" s="438">
        <v>0</v>
      </c>
      <c r="P257" s="197">
        <v>1274992.0633574999</v>
      </c>
      <c r="Q257" s="159">
        <v>0</v>
      </c>
      <c r="R257" s="159">
        <v>47081.38905433585</v>
      </c>
      <c r="S257" s="159">
        <v>75265.338325707999</v>
      </c>
      <c r="T257" s="159">
        <v>0</v>
      </c>
      <c r="U257" s="308">
        <f t="shared" si="4"/>
        <v>1397338.7907375437</v>
      </c>
      <c r="V257" s="44"/>
      <c r="W257" s="44"/>
      <c r="X257" s="110"/>
      <c r="Y257" s="110"/>
      <c r="Z257" s="111"/>
    </row>
    <row r="258" spans="1:26" s="45" customFormat="1" x14ac:dyDescent="0.25">
      <c r="A258" s="127">
        <v>833</v>
      </c>
      <c r="B258" s="124" t="s">
        <v>262</v>
      </c>
      <c r="C258" s="407">
        <v>1707</v>
      </c>
      <c r="D258" s="411">
        <v>0.48993333333333333</v>
      </c>
      <c r="E258" s="419">
        <v>0</v>
      </c>
      <c r="F258" s="155">
        <v>0</v>
      </c>
      <c r="G258" s="418">
        <v>0</v>
      </c>
      <c r="H258" s="269">
        <v>463</v>
      </c>
      <c r="I258" s="15">
        <v>624</v>
      </c>
      <c r="J258" s="330">
        <v>0.74198717948717952</v>
      </c>
      <c r="K258" s="426">
        <v>0.74231865145488041</v>
      </c>
      <c r="L258" s="433">
        <v>0.40445698535290597</v>
      </c>
      <c r="M258" s="14">
        <v>690.4080739974105</v>
      </c>
      <c r="N258" s="426">
        <f>Lisäosat[[#This Row],[HYTE-kerroin (sis. Kulttuurihyte)]]/$N$7</f>
        <v>0.5757770814126425</v>
      </c>
      <c r="O258" s="438">
        <v>0.31732465247010416</v>
      </c>
      <c r="P258" s="197">
        <v>57981.802145999995</v>
      </c>
      <c r="Q258" s="159">
        <v>0</v>
      </c>
      <c r="R258" s="159">
        <v>18386.171480865807</v>
      </c>
      <c r="S258" s="159">
        <v>21023.193113807836</v>
      </c>
      <c r="T258" s="159">
        <v>6142.573881231745</v>
      </c>
      <c r="U258" s="308">
        <f t="shared" si="4"/>
        <v>103533.74062190538</v>
      </c>
      <c r="V258" s="44"/>
      <c r="W258" s="44"/>
      <c r="X258" s="110"/>
      <c r="Y258" s="110"/>
      <c r="Z258" s="111"/>
    </row>
    <row r="259" spans="1:26" s="45" customFormat="1" x14ac:dyDescent="0.25">
      <c r="A259" s="127">
        <v>834</v>
      </c>
      <c r="B259" s="124" t="s">
        <v>263</v>
      </c>
      <c r="C259" s="407">
        <v>5777</v>
      </c>
      <c r="D259" s="411">
        <v>0</v>
      </c>
      <c r="E259" s="419">
        <v>0</v>
      </c>
      <c r="F259" s="155">
        <v>0</v>
      </c>
      <c r="G259" s="418">
        <v>0</v>
      </c>
      <c r="H259" s="269">
        <v>1739</v>
      </c>
      <c r="I259" s="15">
        <v>2441</v>
      </c>
      <c r="J259" s="330">
        <v>0.71241294551413359</v>
      </c>
      <c r="K259" s="426">
        <v>0.7127312056234637</v>
      </c>
      <c r="L259" s="433">
        <v>0.62582085428206502</v>
      </c>
      <c r="M259" s="14">
        <v>3615.3670751874897</v>
      </c>
      <c r="N259" s="426">
        <f>Lisäosat[[#This Row],[HYTE-kerroin (sis. Kulttuurihyte)]]/$N$7</f>
        <v>0.89090637080056323</v>
      </c>
      <c r="O259" s="438">
        <v>0</v>
      </c>
      <c r="P259" s="197">
        <v>0</v>
      </c>
      <c r="Q259" s="159">
        <v>0</v>
      </c>
      <c r="R259" s="159">
        <v>59744.173017606743</v>
      </c>
      <c r="S259" s="159">
        <v>110089.32696701674</v>
      </c>
      <c r="T259" s="159">
        <v>0</v>
      </c>
      <c r="U259" s="308">
        <f t="shared" si="4"/>
        <v>169833.49998462349</v>
      </c>
      <c r="V259" s="44"/>
      <c r="W259" s="44"/>
      <c r="X259" s="110"/>
      <c r="Y259" s="110"/>
      <c r="Z259" s="111"/>
    </row>
    <row r="260" spans="1:26" s="45" customFormat="1" x14ac:dyDescent="0.25">
      <c r="A260" s="127">
        <v>837</v>
      </c>
      <c r="B260" s="124" t="s">
        <v>264</v>
      </c>
      <c r="C260" s="407">
        <v>263337</v>
      </c>
      <c r="D260" s="411">
        <v>0</v>
      </c>
      <c r="E260" s="419">
        <v>0</v>
      </c>
      <c r="F260" s="155">
        <v>14</v>
      </c>
      <c r="G260" s="418">
        <v>5.3163816706349656E-5</v>
      </c>
      <c r="H260" s="269">
        <v>138159</v>
      </c>
      <c r="I260" s="15">
        <v>116465</v>
      </c>
      <c r="J260" s="330">
        <v>1.1862705533851372</v>
      </c>
      <c r="K260" s="426">
        <v>1.1868005024805217</v>
      </c>
      <c r="L260" s="433">
        <v>0.71940564050358802</v>
      </c>
      <c r="M260" s="14">
        <v>189446.12315329336</v>
      </c>
      <c r="N260" s="426">
        <f>Lisäosat[[#This Row],[HYTE-kerroin (sis. Kulttuurihyte)]]/$N$7</f>
        <v>1.024131848482049</v>
      </c>
      <c r="O260" s="438">
        <v>1.8835925931197133</v>
      </c>
      <c r="P260" s="197">
        <v>0</v>
      </c>
      <c r="Q260" s="159">
        <v>0</v>
      </c>
      <c r="R260" s="159">
        <v>4534788.3017040575</v>
      </c>
      <c r="S260" s="159">
        <v>5768707.7856057137</v>
      </c>
      <c r="T260" s="159">
        <v>5624862.521354109</v>
      </c>
      <c r="U260" s="308">
        <f t="shared" si="4"/>
        <v>15928358.608663879</v>
      </c>
      <c r="V260" s="44"/>
      <c r="W260" s="44"/>
      <c r="X260" s="110"/>
      <c r="Y260" s="110"/>
      <c r="Z260" s="111"/>
    </row>
    <row r="261" spans="1:26" s="45" customFormat="1" x14ac:dyDescent="0.25">
      <c r="A261" s="127">
        <v>844</v>
      </c>
      <c r="B261" s="124" t="s">
        <v>265</v>
      </c>
      <c r="C261" s="407">
        <v>1388</v>
      </c>
      <c r="D261" s="411">
        <v>1.4789666666666665</v>
      </c>
      <c r="E261" s="419">
        <v>0</v>
      </c>
      <c r="F261" s="155">
        <v>0</v>
      </c>
      <c r="G261" s="418">
        <v>0</v>
      </c>
      <c r="H261" s="269">
        <v>341</v>
      </c>
      <c r="I261" s="15">
        <v>472</v>
      </c>
      <c r="J261" s="330">
        <v>0.72245762711864403</v>
      </c>
      <c r="K261" s="426">
        <v>0.72278037454321142</v>
      </c>
      <c r="L261" s="433">
        <v>0.57264455583431895</v>
      </c>
      <c r="M261" s="14">
        <v>794.83064349803465</v>
      </c>
      <c r="N261" s="426">
        <f>Lisäosat[[#This Row],[HYTE-kerroin (sis. Kulttuurihyte)]]/$N$7</f>
        <v>0.81520562874549496</v>
      </c>
      <c r="O261" s="438">
        <v>0</v>
      </c>
      <c r="P261" s="197">
        <v>213481.53223799996</v>
      </c>
      <c r="Q261" s="159">
        <v>0</v>
      </c>
      <c r="R261" s="159">
        <v>14556.710009655331</v>
      </c>
      <c r="S261" s="159">
        <v>24202.900777626201</v>
      </c>
      <c r="T261" s="159">
        <v>0</v>
      </c>
      <c r="U261" s="308">
        <f t="shared" si="4"/>
        <v>252241.14302528149</v>
      </c>
      <c r="V261" s="44"/>
      <c r="W261" s="44"/>
      <c r="X261" s="110"/>
      <c r="Y261" s="110"/>
      <c r="Z261" s="111"/>
    </row>
    <row r="262" spans="1:26" s="45" customFormat="1" x14ac:dyDescent="0.25">
      <c r="A262" s="127">
        <v>845</v>
      </c>
      <c r="B262" s="124" t="s">
        <v>266</v>
      </c>
      <c r="C262" s="407">
        <v>2837</v>
      </c>
      <c r="D262" s="411">
        <v>1.3779666666666666</v>
      </c>
      <c r="E262" s="419">
        <v>0</v>
      </c>
      <c r="F262" s="155">
        <v>0</v>
      </c>
      <c r="G262" s="418">
        <v>0</v>
      </c>
      <c r="H262" s="269">
        <v>1008</v>
      </c>
      <c r="I262" s="15">
        <v>1079</v>
      </c>
      <c r="J262" s="330">
        <v>0.93419833178869327</v>
      </c>
      <c r="K262" s="426">
        <v>0.93461567128972745</v>
      </c>
      <c r="L262" s="433">
        <v>0.43902859950193002</v>
      </c>
      <c r="M262" s="14">
        <v>1245.5241367869755</v>
      </c>
      <c r="N262" s="426">
        <f>Lisäosat[[#This Row],[HYTE-kerroin (sis. Kulttuurihyte)]]/$N$7</f>
        <v>0.624992557508526</v>
      </c>
      <c r="O262" s="438">
        <v>0</v>
      </c>
      <c r="P262" s="197">
        <v>406546.76260949997</v>
      </c>
      <c r="Q262" s="159">
        <v>0</v>
      </c>
      <c r="R262" s="159">
        <v>38473.33260860436</v>
      </c>
      <c r="S262" s="159">
        <v>37926.692114089608</v>
      </c>
      <c r="T262" s="159">
        <v>0</v>
      </c>
      <c r="U262" s="308">
        <f t="shared" si="4"/>
        <v>482946.78733219393</v>
      </c>
      <c r="V262" s="44"/>
      <c r="W262" s="44"/>
      <c r="X262" s="110"/>
      <c r="Y262" s="110"/>
      <c r="Z262" s="111"/>
    </row>
    <row r="263" spans="1:26" s="45" customFormat="1" x14ac:dyDescent="0.25">
      <c r="A263" s="127">
        <v>846</v>
      </c>
      <c r="B263" s="124" t="s">
        <v>267</v>
      </c>
      <c r="C263" s="407">
        <v>4574</v>
      </c>
      <c r="D263" s="411">
        <v>0.17711666666666667</v>
      </c>
      <c r="E263" s="419">
        <v>0</v>
      </c>
      <c r="F263" s="155">
        <v>0</v>
      </c>
      <c r="G263" s="418">
        <v>0</v>
      </c>
      <c r="H263" s="269">
        <v>1517</v>
      </c>
      <c r="I263" s="15">
        <v>1737</v>
      </c>
      <c r="J263" s="330">
        <v>0.87334484743811169</v>
      </c>
      <c r="K263" s="426">
        <v>0.87373500153115391</v>
      </c>
      <c r="L263" s="433">
        <v>0.64616444497852799</v>
      </c>
      <c r="M263" s="14">
        <v>2955.556171331787</v>
      </c>
      <c r="N263" s="426">
        <f>Lisäosat[[#This Row],[HYTE-kerroin (sis. Kulttuurihyte)]]/$N$7</f>
        <v>0.91986711001598909</v>
      </c>
      <c r="O263" s="438">
        <v>0</v>
      </c>
      <c r="P263" s="197">
        <v>56166.426139000003</v>
      </c>
      <c r="Q263" s="159">
        <v>0</v>
      </c>
      <c r="R263" s="159">
        <v>57988.691145520752</v>
      </c>
      <c r="S263" s="159">
        <v>89997.829528348942</v>
      </c>
      <c r="T263" s="159">
        <v>0</v>
      </c>
      <c r="U263" s="308">
        <f t="shared" si="4"/>
        <v>204152.94681286969</v>
      </c>
      <c r="V263" s="44"/>
      <c r="W263" s="44"/>
      <c r="X263" s="110"/>
      <c r="Y263" s="110"/>
      <c r="Z263" s="111"/>
    </row>
    <row r="264" spans="1:26" s="45" customFormat="1" x14ac:dyDescent="0.25">
      <c r="A264" s="127">
        <v>848</v>
      </c>
      <c r="B264" s="124" t="s">
        <v>268</v>
      </c>
      <c r="C264" s="407">
        <v>3869</v>
      </c>
      <c r="D264" s="411">
        <v>0.92721666666666658</v>
      </c>
      <c r="E264" s="419">
        <v>0</v>
      </c>
      <c r="F264" s="155">
        <v>0</v>
      </c>
      <c r="G264" s="418">
        <v>0</v>
      </c>
      <c r="H264" s="269">
        <v>1171</v>
      </c>
      <c r="I264" s="15">
        <v>1362</v>
      </c>
      <c r="J264" s="330">
        <v>0.85976505139500736</v>
      </c>
      <c r="K264" s="426">
        <v>0.8601491389119148</v>
      </c>
      <c r="L264" s="433">
        <v>0.67809488810082097</v>
      </c>
      <c r="M264" s="14">
        <v>2623.5491220620765</v>
      </c>
      <c r="N264" s="426">
        <f>Lisäosat[[#This Row],[HYTE-kerroin (sis. Kulttuurihyte)]]/$N$7</f>
        <v>0.96532266651509291</v>
      </c>
      <c r="O264" s="438">
        <v>0</v>
      </c>
      <c r="P264" s="197">
        <v>248714.53097349999</v>
      </c>
      <c r="Q264" s="159">
        <v>0</v>
      </c>
      <c r="R264" s="159">
        <v>48288.075937712376</v>
      </c>
      <c r="S264" s="159">
        <v>79888.086356416068</v>
      </c>
      <c r="T264" s="159">
        <v>0</v>
      </c>
      <c r="U264" s="308">
        <f t="shared" ref="U264:U299" si="5">SUM(P264:T264)</f>
        <v>376890.69326762843</v>
      </c>
      <c r="V264" s="44"/>
      <c r="W264" s="44"/>
      <c r="X264" s="110"/>
      <c r="Y264" s="110"/>
      <c r="Z264" s="111"/>
    </row>
    <row r="265" spans="1:26" s="45" customFormat="1" x14ac:dyDescent="0.25">
      <c r="A265" s="127">
        <v>849</v>
      </c>
      <c r="B265" s="124" t="s">
        <v>269</v>
      </c>
      <c r="C265" s="407">
        <v>2750</v>
      </c>
      <c r="D265" s="411">
        <v>0.86536666666666673</v>
      </c>
      <c r="E265" s="419">
        <v>0</v>
      </c>
      <c r="F265" s="155">
        <v>0</v>
      </c>
      <c r="G265" s="418">
        <v>0</v>
      </c>
      <c r="H265" s="269">
        <v>972</v>
      </c>
      <c r="I265" s="15">
        <v>1056</v>
      </c>
      <c r="J265" s="330">
        <v>0.92045454545454541</v>
      </c>
      <c r="K265" s="426">
        <v>0.9208657451191703</v>
      </c>
      <c r="L265" s="433">
        <v>0.67697426330154598</v>
      </c>
      <c r="M265" s="14">
        <v>1861.6792240792515</v>
      </c>
      <c r="N265" s="426">
        <f>Lisäosat[[#This Row],[HYTE-kerroin (sis. Kulttuurihyte)]]/$N$7</f>
        <v>0.96372736689201388</v>
      </c>
      <c r="O265" s="438">
        <v>0</v>
      </c>
      <c r="P265" s="197">
        <v>164988.64525000003</v>
      </c>
      <c r="Q265" s="159">
        <v>0</v>
      </c>
      <c r="R265" s="159">
        <v>36744.845394617689</v>
      </c>
      <c r="S265" s="159">
        <v>56688.853039005488</v>
      </c>
      <c r="T265" s="159">
        <v>0</v>
      </c>
      <c r="U265" s="308">
        <f t="shared" si="5"/>
        <v>258422.34368362318</v>
      </c>
      <c r="V265" s="44"/>
      <c r="W265" s="44"/>
      <c r="X265" s="110"/>
      <c r="Y265" s="110"/>
      <c r="Z265" s="111"/>
    </row>
    <row r="266" spans="1:26" s="45" customFormat="1" x14ac:dyDescent="0.25">
      <c r="A266" s="127">
        <v>850</v>
      </c>
      <c r="B266" s="124" t="s">
        <v>270</v>
      </c>
      <c r="C266" s="407">
        <v>2307</v>
      </c>
      <c r="D266" s="411">
        <v>0.21193333333333333</v>
      </c>
      <c r="E266" s="419">
        <v>0</v>
      </c>
      <c r="F266" s="155">
        <v>0</v>
      </c>
      <c r="G266" s="418">
        <v>0</v>
      </c>
      <c r="H266" s="269">
        <v>548</v>
      </c>
      <c r="I266" s="15">
        <v>908</v>
      </c>
      <c r="J266" s="330">
        <v>0.6035242290748899</v>
      </c>
      <c r="K266" s="426">
        <v>0.60379384473577624</v>
      </c>
      <c r="L266" s="433">
        <v>0.62361421174319698</v>
      </c>
      <c r="M266" s="14">
        <v>1438.6779864915554</v>
      </c>
      <c r="N266" s="426">
        <f>Lisäosat[[#This Row],[HYTE-kerroin (sis. Kulttuurihyte)]]/$N$7</f>
        <v>0.88776503749007074</v>
      </c>
      <c r="O266" s="438">
        <v>0</v>
      </c>
      <c r="P266" s="197">
        <v>33897.530766000003</v>
      </c>
      <c r="Q266" s="159">
        <v>0</v>
      </c>
      <c r="R266" s="159">
        <v>20211.739321176872</v>
      </c>
      <c r="S266" s="159">
        <v>43808.301608462403</v>
      </c>
      <c r="T266" s="159">
        <v>0</v>
      </c>
      <c r="U266" s="308">
        <f t="shared" si="5"/>
        <v>97917.571695639286</v>
      </c>
      <c r="V266" s="44"/>
      <c r="W266" s="44"/>
      <c r="X266" s="110"/>
      <c r="Y266" s="110"/>
      <c r="Z266" s="111"/>
    </row>
    <row r="267" spans="1:26" s="45" customFormat="1" x14ac:dyDescent="0.25">
      <c r="A267" s="127">
        <v>851</v>
      </c>
      <c r="B267" s="124" t="s">
        <v>271</v>
      </c>
      <c r="C267" s="407">
        <v>20823</v>
      </c>
      <c r="D267" s="411">
        <v>0.14405000000000001</v>
      </c>
      <c r="E267" s="419">
        <v>0</v>
      </c>
      <c r="F267" s="155">
        <v>14</v>
      </c>
      <c r="G267" s="418">
        <v>6.7233347740479278E-4</v>
      </c>
      <c r="H267" s="269">
        <v>8856</v>
      </c>
      <c r="I267" s="15">
        <v>8678</v>
      </c>
      <c r="J267" s="330">
        <v>1.0205116386264117</v>
      </c>
      <c r="K267" s="426">
        <v>1.0209675373403908</v>
      </c>
      <c r="L267" s="433">
        <v>0.64011024651339798</v>
      </c>
      <c r="M267" s="14">
        <v>13329.015663148486</v>
      </c>
      <c r="N267" s="426">
        <f>Lisäosat[[#This Row],[HYTE-kerroin (sis. Kulttuurihyte)]]/$N$7</f>
        <v>0.91124847107839257</v>
      </c>
      <c r="O267" s="438">
        <v>0</v>
      </c>
      <c r="P267" s="197">
        <v>207959.01988950002</v>
      </c>
      <c r="Q267" s="159">
        <v>0</v>
      </c>
      <c r="R267" s="159">
        <v>308476.89800586528</v>
      </c>
      <c r="S267" s="159">
        <v>405873.68667474622</v>
      </c>
      <c r="T267" s="159">
        <v>0</v>
      </c>
      <c r="U267" s="308">
        <f t="shared" si="5"/>
        <v>922309.60457011149</v>
      </c>
      <c r="V267" s="44"/>
      <c r="W267" s="44"/>
      <c r="X267" s="110"/>
      <c r="Y267" s="110"/>
      <c r="Z267" s="111"/>
    </row>
    <row r="268" spans="1:26" s="45" customFormat="1" x14ac:dyDescent="0.25">
      <c r="A268" s="127">
        <v>853</v>
      </c>
      <c r="B268" s="124" t="s">
        <v>272</v>
      </c>
      <c r="C268" s="407">
        <v>209633</v>
      </c>
      <c r="D268" s="411">
        <v>0</v>
      </c>
      <c r="E268" s="419">
        <v>0</v>
      </c>
      <c r="F268" s="155">
        <v>12</v>
      </c>
      <c r="G268" s="418">
        <v>5.7242895918104494E-5</v>
      </c>
      <c r="H268" s="269">
        <v>109511</v>
      </c>
      <c r="I268" s="15">
        <v>90315</v>
      </c>
      <c r="J268" s="330">
        <v>1.2125449814538005</v>
      </c>
      <c r="K268" s="426">
        <v>1.2130866682673196</v>
      </c>
      <c r="L268" s="433">
        <v>0.69459852701870695</v>
      </c>
      <c r="M268" s="14">
        <v>145610.77301451258</v>
      </c>
      <c r="N268" s="426">
        <f>Lisäosat[[#This Row],[HYTE-kerroin (sis. Kulttuurihyte)]]/$N$7</f>
        <v>0.98881692521985287</v>
      </c>
      <c r="O268" s="438">
        <v>1.9385475230923117</v>
      </c>
      <c r="P268" s="197">
        <v>0</v>
      </c>
      <c r="Q268" s="159">
        <v>0</v>
      </c>
      <c r="R268" s="159">
        <v>3689936.4941440923</v>
      </c>
      <c r="S268" s="159">
        <v>4433904.4049858805</v>
      </c>
      <c r="T268" s="159">
        <v>4608389.2631813763</v>
      </c>
      <c r="U268" s="308">
        <f t="shared" si="5"/>
        <v>12732230.162311349</v>
      </c>
      <c r="V268" s="44"/>
      <c r="W268" s="44"/>
      <c r="X268" s="110"/>
      <c r="Y268" s="110"/>
      <c r="Z268" s="111"/>
    </row>
    <row r="269" spans="1:26" s="45" customFormat="1" x14ac:dyDescent="0.25">
      <c r="A269" s="127">
        <v>854</v>
      </c>
      <c r="B269" s="124" t="s">
        <v>273</v>
      </c>
      <c r="C269" s="407">
        <v>3146</v>
      </c>
      <c r="D269" s="411">
        <v>1.7608999999999999</v>
      </c>
      <c r="E269" s="419">
        <v>0</v>
      </c>
      <c r="F269" s="155">
        <v>0</v>
      </c>
      <c r="G269" s="418">
        <v>0</v>
      </c>
      <c r="H269" s="269">
        <v>1047</v>
      </c>
      <c r="I269" s="15">
        <v>1052</v>
      </c>
      <c r="J269" s="330">
        <v>0.99524714828897343</v>
      </c>
      <c r="K269" s="426">
        <v>0.99569176045979291</v>
      </c>
      <c r="L269" s="433">
        <v>0.53270070557152605</v>
      </c>
      <c r="M269" s="14">
        <v>1675.8764197280209</v>
      </c>
      <c r="N269" s="426">
        <f>Lisäosat[[#This Row],[HYTE-kerroin (sis. Kulttuurihyte)]]/$N$7</f>
        <v>0.75834234202384976</v>
      </c>
      <c r="O269" s="438">
        <v>0</v>
      </c>
      <c r="P269" s="197">
        <v>1152221.2132860001</v>
      </c>
      <c r="Q269" s="159">
        <v>0</v>
      </c>
      <c r="R269" s="159">
        <v>45451.795499678439</v>
      </c>
      <c r="S269" s="159">
        <v>51031.0857212704</v>
      </c>
      <c r="T269" s="159">
        <v>0</v>
      </c>
      <c r="U269" s="308">
        <f t="shared" si="5"/>
        <v>1248704.094506949</v>
      </c>
      <c r="V269" s="44"/>
      <c r="W269" s="44"/>
      <c r="X269" s="110"/>
      <c r="Y269" s="110"/>
      <c r="Z269" s="111"/>
    </row>
    <row r="270" spans="1:26" s="45" customFormat="1" x14ac:dyDescent="0.25">
      <c r="A270" s="127">
        <v>857</v>
      </c>
      <c r="B270" s="124" t="s">
        <v>274</v>
      </c>
      <c r="C270" s="407">
        <v>2270</v>
      </c>
      <c r="D270" s="411">
        <v>1.1848333333333332</v>
      </c>
      <c r="E270" s="419">
        <v>0</v>
      </c>
      <c r="F270" s="155">
        <v>0</v>
      </c>
      <c r="G270" s="418">
        <v>0</v>
      </c>
      <c r="H270" s="269">
        <v>579</v>
      </c>
      <c r="I270" s="15">
        <v>718</v>
      </c>
      <c r="J270" s="330">
        <v>0.80640668523676884</v>
      </c>
      <c r="K270" s="426">
        <v>0.80676693568059366</v>
      </c>
      <c r="L270" s="433">
        <v>0.50799179195042099</v>
      </c>
      <c r="M270" s="14">
        <v>1153.1413677274556</v>
      </c>
      <c r="N270" s="426">
        <f>Lisäosat[[#This Row],[HYTE-kerroin (sis. Kulttuurihyte)]]/$N$7</f>
        <v>0.72316721417379315</v>
      </c>
      <c r="O270" s="438">
        <v>0</v>
      </c>
      <c r="P270" s="197">
        <v>279702.00547499995</v>
      </c>
      <c r="Q270" s="159">
        <v>0</v>
      </c>
      <c r="R270" s="159">
        <v>26573.047297366687</v>
      </c>
      <c r="S270" s="159">
        <v>35113.601034372783</v>
      </c>
      <c r="T270" s="159">
        <v>0</v>
      </c>
      <c r="U270" s="308">
        <f t="shared" si="5"/>
        <v>341388.65380673937</v>
      </c>
      <c r="V270" s="44"/>
      <c r="W270" s="44"/>
      <c r="X270" s="110"/>
      <c r="Y270" s="110"/>
      <c r="Z270" s="111"/>
    </row>
    <row r="271" spans="1:26" s="45" customFormat="1" x14ac:dyDescent="0.25">
      <c r="A271" s="127">
        <v>858</v>
      </c>
      <c r="B271" s="124" t="s">
        <v>275</v>
      </c>
      <c r="C271" s="407">
        <v>42479</v>
      </c>
      <c r="D271" s="411">
        <v>0</v>
      </c>
      <c r="E271" s="419">
        <v>0</v>
      </c>
      <c r="F271" s="155">
        <v>0</v>
      </c>
      <c r="G271" s="418">
        <v>0</v>
      </c>
      <c r="H271" s="269">
        <v>14251</v>
      </c>
      <c r="I271" s="15">
        <v>20026</v>
      </c>
      <c r="J271" s="330">
        <v>0.71162488764606013</v>
      </c>
      <c r="K271" s="426">
        <v>0.71194279570201335</v>
      </c>
      <c r="L271" s="433">
        <v>0.75521038175099597</v>
      </c>
      <c r="M271" s="14">
        <v>32080.581806400558</v>
      </c>
      <c r="N271" s="426">
        <f>Lisäosat[[#This Row],[HYTE-kerroin (sis. Kulttuurihyte)]]/$N$7</f>
        <v>1.075102780281334</v>
      </c>
      <c r="O271" s="438">
        <v>1.7031955221951556</v>
      </c>
      <c r="P271" s="197">
        <v>0</v>
      </c>
      <c r="Q271" s="159">
        <v>0</v>
      </c>
      <c r="R271" s="159">
        <v>438820.38745026069</v>
      </c>
      <c r="S271" s="159">
        <v>976866.13456637925</v>
      </c>
      <c r="T271" s="159">
        <v>820449.48294029967</v>
      </c>
      <c r="U271" s="308">
        <f t="shared" si="5"/>
        <v>2236136.0049569393</v>
      </c>
      <c r="V271" s="44"/>
      <c r="W271" s="44"/>
      <c r="X271" s="110"/>
      <c r="Y271" s="110"/>
      <c r="Z271" s="111"/>
    </row>
    <row r="272" spans="1:26" s="45" customFormat="1" x14ac:dyDescent="0.25">
      <c r="A272" s="127">
        <v>859</v>
      </c>
      <c r="B272" s="124" t="s">
        <v>276</v>
      </c>
      <c r="C272" s="407">
        <v>6470</v>
      </c>
      <c r="D272" s="411">
        <v>0</v>
      </c>
      <c r="E272" s="419">
        <v>0</v>
      </c>
      <c r="F272" s="155">
        <v>0</v>
      </c>
      <c r="G272" s="418">
        <v>0</v>
      </c>
      <c r="H272" s="269">
        <v>1314</v>
      </c>
      <c r="I272" s="15">
        <v>2539</v>
      </c>
      <c r="J272" s="330">
        <v>0.51752658526979123</v>
      </c>
      <c r="K272" s="426">
        <v>0.51775778273559581</v>
      </c>
      <c r="L272" s="433">
        <v>0.67293830434757396</v>
      </c>
      <c r="M272" s="14">
        <v>4353.9108291288039</v>
      </c>
      <c r="N272" s="426">
        <f>Lisäosat[[#This Row],[HYTE-kerroin (sis. Kulttuurihyte)]]/$N$7</f>
        <v>0.95798185438666894</v>
      </c>
      <c r="O272" s="438">
        <v>0</v>
      </c>
      <c r="P272" s="197">
        <v>0</v>
      </c>
      <c r="Q272" s="159">
        <v>0</v>
      </c>
      <c r="R272" s="159">
        <v>48606.945315882913</v>
      </c>
      <c r="S272" s="159">
        <v>132578.27016869059</v>
      </c>
      <c r="T272" s="159">
        <v>0</v>
      </c>
      <c r="U272" s="308">
        <f t="shared" si="5"/>
        <v>181185.21548457351</v>
      </c>
      <c r="V272" s="44"/>
      <c r="W272" s="44"/>
      <c r="X272" s="110"/>
      <c r="Y272" s="110"/>
      <c r="Z272" s="111"/>
    </row>
    <row r="273" spans="1:26" s="45" customFormat="1" x14ac:dyDescent="0.25">
      <c r="A273" s="127">
        <v>886</v>
      </c>
      <c r="B273" s="124" t="s">
        <v>277</v>
      </c>
      <c r="C273" s="407">
        <v>12339</v>
      </c>
      <c r="D273" s="411">
        <v>0</v>
      </c>
      <c r="E273" s="419">
        <v>0</v>
      </c>
      <c r="F273" s="155">
        <v>0</v>
      </c>
      <c r="G273" s="418">
        <v>0</v>
      </c>
      <c r="H273" s="269">
        <v>3869</v>
      </c>
      <c r="I273" s="15">
        <v>5225</v>
      </c>
      <c r="J273" s="330">
        <v>0.74047846889952151</v>
      </c>
      <c r="K273" s="426">
        <v>0.74080926687273707</v>
      </c>
      <c r="L273" s="433">
        <v>0.67829055581193398</v>
      </c>
      <c r="M273" s="14">
        <v>8369.4271681634527</v>
      </c>
      <c r="N273" s="426">
        <f>Lisäosat[[#This Row],[HYTE-kerroin (sis. Kulttuurihyte)]]/$N$7</f>
        <v>0.96560121525503628</v>
      </c>
      <c r="O273" s="438">
        <v>0</v>
      </c>
      <c r="P273" s="197">
        <v>0</v>
      </c>
      <c r="Q273" s="159">
        <v>0</v>
      </c>
      <c r="R273" s="159">
        <v>132633.66884260863</v>
      </c>
      <c r="S273" s="159">
        <v>254852.29711973219</v>
      </c>
      <c r="T273" s="159">
        <v>0</v>
      </c>
      <c r="U273" s="308">
        <f t="shared" si="5"/>
        <v>387485.96596234082</v>
      </c>
      <c r="V273" s="44"/>
      <c r="W273" s="44"/>
      <c r="X273" s="110"/>
      <c r="Y273" s="110"/>
      <c r="Z273" s="111"/>
    </row>
    <row r="274" spans="1:26" s="45" customFormat="1" x14ac:dyDescent="0.25">
      <c r="A274" s="127">
        <v>887</v>
      </c>
      <c r="B274" s="124" t="s">
        <v>278</v>
      </c>
      <c r="C274" s="407">
        <v>4440</v>
      </c>
      <c r="D274" s="411">
        <v>0</v>
      </c>
      <c r="E274" s="419">
        <v>0</v>
      </c>
      <c r="F274" s="155">
        <v>0</v>
      </c>
      <c r="G274" s="418">
        <v>0</v>
      </c>
      <c r="H274" s="269">
        <v>1310</v>
      </c>
      <c r="I274" s="15">
        <v>1666</v>
      </c>
      <c r="J274" s="330">
        <v>0.78631452581032413</v>
      </c>
      <c r="K274" s="426">
        <v>0.78666580037450495</v>
      </c>
      <c r="L274" s="433">
        <v>0.67104010480834098</v>
      </c>
      <c r="M274" s="14">
        <v>2979.4180653490339</v>
      </c>
      <c r="N274" s="426">
        <f>Lisäosat[[#This Row],[HYTE-kerroin (sis. Kulttuurihyte)]]/$N$7</f>
        <v>0.95527961451885024</v>
      </c>
      <c r="O274" s="438">
        <v>0</v>
      </c>
      <c r="P274" s="197">
        <v>0</v>
      </c>
      <c r="Q274" s="159">
        <v>0</v>
      </c>
      <c r="R274" s="159">
        <v>50680.472189647255</v>
      </c>
      <c r="S274" s="159">
        <v>90724.43343823844</v>
      </c>
      <c r="T274" s="159">
        <v>0</v>
      </c>
      <c r="U274" s="308">
        <f t="shared" si="5"/>
        <v>141404.90562788569</v>
      </c>
      <c r="V274" s="44"/>
      <c r="W274" s="44"/>
      <c r="X274" s="110"/>
      <c r="Y274" s="110"/>
      <c r="Z274" s="111"/>
    </row>
    <row r="275" spans="1:26" s="45" customFormat="1" x14ac:dyDescent="0.25">
      <c r="A275" s="127">
        <v>889</v>
      </c>
      <c r="B275" s="124" t="s">
        <v>279</v>
      </c>
      <c r="C275" s="407">
        <v>2399</v>
      </c>
      <c r="D275" s="411">
        <v>1.3616333333333333</v>
      </c>
      <c r="E275" s="419">
        <v>0</v>
      </c>
      <c r="F275" s="155">
        <v>0</v>
      </c>
      <c r="G275" s="418">
        <v>0</v>
      </c>
      <c r="H275" s="269">
        <v>779</v>
      </c>
      <c r="I275" s="15">
        <v>868</v>
      </c>
      <c r="J275" s="330">
        <v>0.89746543778801846</v>
      </c>
      <c r="K275" s="426">
        <v>0.89786636740355807</v>
      </c>
      <c r="L275" s="433">
        <v>0.72639165514174198</v>
      </c>
      <c r="M275" s="14">
        <v>1742.6135806850391</v>
      </c>
      <c r="N275" s="426">
        <f>Lisäosat[[#This Row],[HYTE-kerroin (sis. Kulttuurihyte)]]/$N$7</f>
        <v>1.0340770027623059</v>
      </c>
      <c r="O275" s="438">
        <v>0</v>
      </c>
      <c r="P275" s="197">
        <v>339705.7373415</v>
      </c>
      <c r="Q275" s="159">
        <v>0</v>
      </c>
      <c r="R275" s="159">
        <v>31254.270337470483</v>
      </c>
      <c r="S275" s="159">
        <v>53063.258106716647</v>
      </c>
      <c r="T275" s="159">
        <v>0</v>
      </c>
      <c r="U275" s="308">
        <f t="shared" si="5"/>
        <v>424023.26578568714</v>
      </c>
      <c r="V275" s="44"/>
      <c r="W275" s="44"/>
      <c r="X275" s="110"/>
      <c r="Y275" s="110"/>
      <c r="Z275" s="111"/>
    </row>
    <row r="276" spans="1:26" s="45" customFormat="1" x14ac:dyDescent="0.25">
      <c r="A276" s="127">
        <v>890</v>
      </c>
      <c r="B276" s="124" t="s">
        <v>280</v>
      </c>
      <c r="C276" s="407">
        <v>1112</v>
      </c>
      <c r="D276" s="411">
        <v>1.9536666666666667</v>
      </c>
      <c r="E276" s="419">
        <v>1</v>
      </c>
      <c r="F276" s="155">
        <v>458</v>
      </c>
      <c r="G276" s="418">
        <v>0.41187050359712229</v>
      </c>
      <c r="H276" s="269">
        <v>445</v>
      </c>
      <c r="I276" s="15">
        <v>474</v>
      </c>
      <c r="J276" s="330">
        <v>0.93881856540084385</v>
      </c>
      <c r="K276" s="426">
        <v>0.93923796892396483</v>
      </c>
      <c r="L276" s="433">
        <v>0.39266676848999899</v>
      </c>
      <c r="M276" s="14">
        <v>436.6454465608789</v>
      </c>
      <c r="N276" s="426">
        <f>Lisäosat[[#This Row],[HYTE-kerroin (sis. Kulttuurihyte)]]/$N$7</f>
        <v>0.55899275847994934</v>
      </c>
      <c r="O276" s="438">
        <v>0</v>
      </c>
      <c r="P276" s="197">
        <v>451853.56056000001</v>
      </c>
      <c r="Q276" s="159">
        <v>464247.12</v>
      </c>
      <c r="R276" s="159">
        <v>15154.717337144442</v>
      </c>
      <c r="S276" s="159">
        <v>13296.022875521361</v>
      </c>
      <c r="T276" s="159">
        <v>0</v>
      </c>
      <c r="U276" s="308">
        <f t="shared" si="5"/>
        <v>944551.42077266576</v>
      </c>
      <c r="V276" s="44"/>
      <c r="W276" s="44"/>
      <c r="X276" s="110"/>
      <c r="Y276" s="110"/>
      <c r="Z276" s="111"/>
    </row>
    <row r="277" spans="1:26" s="45" customFormat="1" x14ac:dyDescent="0.25">
      <c r="A277" s="127">
        <v>892</v>
      </c>
      <c r="B277" s="124" t="s">
        <v>281</v>
      </c>
      <c r="C277" s="407">
        <v>3651</v>
      </c>
      <c r="D277" s="411">
        <v>0</v>
      </c>
      <c r="E277" s="419">
        <v>0</v>
      </c>
      <c r="F277" s="155">
        <v>0</v>
      </c>
      <c r="G277" s="418">
        <v>0</v>
      </c>
      <c r="H277" s="269">
        <v>739</v>
      </c>
      <c r="I277" s="15">
        <v>1397</v>
      </c>
      <c r="J277" s="330">
        <v>0.5289906943450251</v>
      </c>
      <c r="K277" s="426">
        <v>0.52922701323461996</v>
      </c>
      <c r="L277" s="433">
        <v>0.67473153910574402</v>
      </c>
      <c r="M277" s="14">
        <v>2463.4448492750712</v>
      </c>
      <c r="N277" s="426">
        <f>Lisäosat[[#This Row],[HYTE-kerroin (sis. Kulttuurihyte)]]/$N$7</f>
        <v>0.96053466843794799</v>
      </c>
      <c r="O277" s="438">
        <v>0.54602287373608138</v>
      </c>
      <c r="P277" s="197">
        <v>0</v>
      </c>
      <c r="Q277" s="159">
        <v>0</v>
      </c>
      <c r="R277" s="159">
        <v>28036.335545387359</v>
      </c>
      <c r="S277" s="159">
        <v>75012.84927284802</v>
      </c>
      <c r="T277" s="159">
        <v>22606.62466619831</v>
      </c>
      <c r="U277" s="308">
        <f t="shared" si="5"/>
        <v>125655.80948443367</v>
      </c>
      <c r="V277" s="44"/>
      <c r="W277" s="44"/>
      <c r="X277" s="110"/>
      <c r="Y277" s="110"/>
      <c r="Z277" s="111"/>
    </row>
    <row r="278" spans="1:26" s="45" customFormat="1" x14ac:dyDescent="0.25">
      <c r="A278" s="127">
        <v>893</v>
      </c>
      <c r="B278" s="124" t="s">
        <v>282</v>
      </c>
      <c r="C278" s="407">
        <v>7391</v>
      </c>
      <c r="D278" s="411">
        <v>1.1783333333333333E-2</v>
      </c>
      <c r="E278" s="419">
        <v>0</v>
      </c>
      <c r="F278" s="155">
        <v>0</v>
      </c>
      <c r="G278" s="418">
        <v>0</v>
      </c>
      <c r="H278" s="269">
        <v>3161</v>
      </c>
      <c r="I278" s="15">
        <v>3251</v>
      </c>
      <c r="J278" s="330">
        <v>0.97231621039680094</v>
      </c>
      <c r="K278" s="426">
        <v>0.97275057850503488</v>
      </c>
      <c r="L278" s="433">
        <v>0.62209071535023697</v>
      </c>
      <c r="M278" s="14">
        <v>4597.8724771536017</v>
      </c>
      <c r="N278" s="426">
        <f>Lisäosat[[#This Row],[HYTE-kerroin (sis. Kulttuurihyte)]]/$N$7</f>
        <v>0.88559621771825792</v>
      </c>
      <c r="O278" s="438">
        <v>0</v>
      </c>
      <c r="P278" s="197">
        <v>6037.9924534999991</v>
      </c>
      <c r="Q278" s="159">
        <v>0</v>
      </c>
      <c r="R278" s="159">
        <v>104321.08911835264</v>
      </c>
      <c r="S278" s="159">
        <v>140006.99678987922</v>
      </c>
      <c r="T278" s="159">
        <v>0</v>
      </c>
      <c r="U278" s="308">
        <f t="shared" si="5"/>
        <v>250366.07836173187</v>
      </c>
      <c r="V278" s="44"/>
      <c r="W278" s="44"/>
      <c r="X278" s="110"/>
      <c r="Y278" s="110"/>
      <c r="Z278" s="111"/>
    </row>
    <row r="279" spans="1:26" s="45" customFormat="1" x14ac:dyDescent="0.25">
      <c r="A279" s="127">
        <v>895</v>
      </c>
      <c r="B279" s="124" t="s">
        <v>283</v>
      </c>
      <c r="C279" s="407">
        <v>14783</v>
      </c>
      <c r="D279" s="411">
        <v>0</v>
      </c>
      <c r="E279" s="419">
        <v>0</v>
      </c>
      <c r="F279" s="155">
        <v>0</v>
      </c>
      <c r="G279" s="418">
        <v>0</v>
      </c>
      <c r="H279" s="269">
        <v>7005</v>
      </c>
      <c r="I279" s="15">
        <v>5969</v>
      </c>
      <c r="J279" s="330">
        <v>1.1735634109566091</v>
      </c>
      <c r="K279" s="426">
        <v>1.1740876833211538</v>
      </c>
      <c r="L279" s="433">
        <v>0.71825611464811101</v>
      </c>
      <c r="M279" s="14">
        <v>10617.980142843026</v>
      </c>
      <c r="N279" s="426">
        <f>Lisäosat[[#This Row],[HYTE-kerroin (sis. Kulttuurihyte)]]/$N$7</f>
        <v>1.0224954058786473</v>
      </c>
      <c r="O279" s="438">
        <v>0</v>
      </c>
      <c r="P279" s="197">
        <v>0</v>
      </c>
      <c r="Q279" s="159">
        <v>0</v>
      </c>
      <c r="R279" s="159">
        <v>251843.3696090063</v>
      </c>
      <c r="S279" s="159">
        <v>323321.60562537547</v>
      </c>
      <c r="T279" s="159">
        <v>0</v>
      </c>
      <c r="U279" s="308">
        <f t="shared" si="5"/>
        <v>575164.97523438174</v>
      </c>
      <c r="V279" s="44"/>
      <c r="W279" s="44"/>
      <c r="X279" s="110"/>
      <c r="Y279" s="110"/>
      <c r="Z279" s="111"/>
    </row>
    <row r="280" spans="1:26" s="45" customFormat="1" x14ac:dyDescent="0.25">
      <c r="A280" s="127">
        <v>905</v>
      </c>
      <c r="B280" s="124" t="s">
        <v>284</v>
      </c>
      <c r="C280" s="407">
        <v>71209</v>
      </c>
      <c r="D280" s="411">
        <v>0</v>
      </c>
      <c r="E280" s="419">
        <v>0</v>
      </c>
      <c r="F280" s="155">
        <v>0</v>
      </c>
      <c r="G280" s="418">
        <v>0</v>
      </c>
      <c r="H280" s="269">
        <v>39139</v>
      </c>
      <c r="I280" s="15">
        <v>31376</v>
      </c>
      <c r="J280" s="330">
        <v>1.2474184089750127</v>
      </c>
      <c r="K280" s="426">
        <v>1.2479756749844537</v>
      </c>
      <c r="L280" s="433">
        <v>0.79640679649893098</v>
      </c>
      <c r="M280" s="14">
        <v>56711.331571892377</v>
      </c>
      <c r="N280" s="426">
        <f>Lisäosat[[#This Row],[HYTE-kerroin (sis. Kulttuurihyte)]]/$N$7</f>
        <v>1.1337491933913315</v>
      </c>
      <c r="O280" s="438">
        <v>1.5555083205664639</v>
      </c>
      <c r="P280" s="197">
        <v>0</v>
      </c>
      <c r="Q280" s="159">
        <v>0</v>
      </c>
      <c r="R280" s="159">
        <v>1289461.6186779351</v>
      </c>
      <c r="S280" s="159">
        <v>1726881.9996180292</v>
      </c>
      <c r="T280" s="159">
        <v>1256088.6172711246</v>
      </c>
      <c r="U280" s="308">
        <f t="shared" si="5"/>
        <v>4272432.2355670892</v>
      </c>
      <c r="V280" s="44"/>
      <c r="W280" s="44"/>
      <c r="X280" s="110"/>
      <c r="Y280" s="110"/>
      <c r="Z280" s="111"/>
    </row>
    <row r="281" spans="1:26" s="45" customFormat="1" x14ac:dyDescent="0.25">
      <c r="A281" s="127">
        <v>908</v>
      </c>
      <c r="B281" s="124" t="s">
        <v>285</v>
      </c>
      <c r="C281" s="407">
        <v>20762</v>
      </c>
      <c r="D281" s="411">
        <v>0</v>
      </c>
      <c r="E281" s="419">
        <v>0</v>
      </c>
      <c r="F281" s="155">
        <v>0</v>
      </c>
      <c r="G281" s="418">
        <v>0</v>
      </c>
      <c r="H281" s="269">
        <v>6499</v>
      </c>
      <c r="I281" s="15">
        <v>8219</v>
      </c>
      <c r="J281" s="330">
        <v>0.79072879912398097</v>
      </c>
      <c r="K281" s="426">
        <v>0.79108204570048457</v>
      </c>
      <c r="L281" s="433">
        <v>0.70230661727785904</v>
      </c>
      <c r="M281" s="14">
        <v>14581.28998792291</v>
      </c>
      <c r="N281" s="426">
        <f>Lisäosat[[#This Row],[HYTE-kerroin (sis. Kulttuurihyte)]]/$N$7</f>
        <v>0.99979001228078557</v>
      </c>
      <c r="O281" s="438">
        <v>9.6046749852566712E-2</v>
      </c>
      <c r="P281" s="197">
        <v>0</v>
      </c>
      <c r="Q281" s="159">
        <v>0</v>
      </c>
      <c r="R281" s="159">
        <v>238318.70323041352</v>
      </c>
      <c r="S281" s="159">
        <v>444005.92462608684</v>
      </c>
      <c r="T281" s="159">
        <v>22613.350515778147</v>
      </c>
      <c r="U281" s="308">
        <f t="shared" si="5"/>
        <v>704937.97837227851</v>
      </c>
      <c r="V281" s="44"/>
      <c r="W281" s="44"/>
      <c r="X281" s="110"/>
      <c r="Y281" s="110"/>
      <c r="Z281" s="111"/>
    </row>
    <row r="282" spans="1:26" s="45" customFormat="1" x14ac:dyDescent="0.25">
      <c r="A282" s="127">
        <v>915</v>
      </c>
      <c r="B282" s="124" t="s">
        <v>286</v>
      </c>
      <c r="C282" s="407">
        <v>19433</v>
      </c>
      <c r="D282" s="411">
        <v>7.091666666666667E-2</v>
      </c>
      <c r="E282" s="419">
        <v>0</v>
      </c>
      <c r="F282" s="155">
        <v>0</v>
      </c>
      <c r="G282" s="418">
        <v>0</v>
      </c>
      <c r="H282" s="269">
        <v>7924</v>
      </c>
      <c r="I282" s="15">
        <v>7035</v>
      </c>
      <c r="J282" s="330">
        <v>1.12636815920398</v>
      </c>
      <c r="K282" s="426">
        <v>1.1268713477770562</v>
      </c>
      <c r="L282" s="433">
        <v>0.71109378966276704</v>
      </c>
      <c r="M282" s="14">
        <v>13818.685614516551</v>
      </c>
      <c r="N282" s="426">
        <f>Lisäosat[[#This Row],[HYTE-kerroin (sis. Kulttuurihyte)]]/$N$7</f>
        <v>1.0122992596244493</v>
      </c>
      <c r="O282" s="438">
        <v>0</v>
      </c>
      <c r="P282" s="197">
        <v>95545.308032500005</v>
      </c>
      <c r="Q282" s="159">
        <v>0</v>
      </c>
      <c r="R282" s="159">
        <v>317747.10297861078</v>
      </c>
      <c r="S282" s="159">
        <v>420784.32624771033</v>
      </c>
      <c r="T282" s="159">
        <v>0</v>
      </c>
      <c r="U282" s="308">
        <f t="shared" si="5"/>
        <v>834076.73725882103</v>
      </c>
      <c r="V282" s="44"/>
      <c r="W282" s="44"/>
      <c r="X282" s="110"/>
      <c r="Y282" s="110"/>
      <c r="Z282" s="111"/>
    </row>
    <row r="283" spans="1:26" s="45" customFormat="1" x14ac:dyDescent="0.25">
      <c r="A283" s="127">
        <v>918</v>
      </c>
      <c r="B283" s="124" t="s">
        <v>287</v>
      </c>
      <c r="C283" s="407">
        <v>2263</v>
      </c>
      <c r="D283" s="411">
        <v>0</v>
      </c>
      <c r="E283" s="419">
        <v>0</v>
      </c>
      <c r="F283" s="155">
        <v>0</v>
      </c>
      <c r="G283" s="418">
        <v>0</v>
      </c>
      <c r="H283" s="269">
        <v>661</v>
      </c>
      <c r="I283" s="15">
        <v>920</v>
      </c>
      <c r="J283" s="330">
        <v>0.71847826086956523</v>
      </c>
      <c r="K283" s="426">
        <v>0.718799230570208</v>
      </c>
      <c r="L283" s="433">
        <v>0.51483219402403502</v>
      </c>
      <c r="M283" s="14">
        <v>1165.0652550763912</v>
      </c>
      <c r="N283" s="426">
        <f>Lisäosat[[#This Row],[HYTE-kerroin (sis. Kulttuurihyte)]]/$N$7</f>
        <v>0.73290507724518483</v>
      </c>
      <c r="O283" s="438">
        <v>0.52148691514895729</v>
      </c>
      <c r="P283" s="197">
        <v>0</v>
      </c>
      <c r="Q283" s="159">
        <v>0</v>
      </c>
      <c r="R283" s="159">
        <v>23602.584978903324</v>
      </c>
      <c r="S283" s="159">
        <v>35476.6880199472</v>
      </c>
      <c r="T283" s="159">
        <v>13382.616241056905</v>
      </c>
      <c r="U283" s="308">
        <f t="shared" si="5"/>
        <v>72461.889239907425</v>
      </c>
      <c r="V283" s="44"/>
      <c r="W283" s="44"/>
      <c r="X283" s="110"/>
      <c r="Y283" s="110"/>
      <c r="Z283" s="111"/>
    </row>
    <row r="284" spans="1:26" s="45" customFormat="1" x14ac:dyDescent="0.25">
      <c r="A284" s="127">
        <v>921</v>
      </c>
      <c r="B284" s="124" t="s">
        <v>288</v>
      </c>
      <c r="C284" s="407">
        <v>1787</v>
      </c>
      <c r="D284" s="411">
        <v>1.6164666666666667</v>
      </c>
      <c r="E284" s="419">
        <v>0</v>
      </c>
      <c r="F284" s="155">
        <v>0</v>
      </c>
      <c r="G284" s="418">
        <v>0</v>
      </c>
      <c r="H284" s="269">
        <v>486</v>
      </c>
      <c r="I284" s="15">
        <v>611</v>
      </c>
      <c r="J284" s="330">
        <v>0.79541734860883795</v>
      </c>
      <c r="K284" s="426">
        <v>0.7957726897265498</v>
      </c>
      <c r="L284" s="433">
        <v>0.55170320336598</v>
      </c>
      <c r="M284" s="14">
        <v>985.89362441500623</v>
      </c>
      <c r="N284" s="426">
        <f>Lisäosat[[#This Row],[HYTE-kerroin (sis. Kulttuurihyte)]]/$N$7</f>
        <v>0.78539392752210546</v>
      </c>
      <c r="O284" s="438">
        <v>0</v>
      </c>
      <c r="P284" s="197">
        <v>600805.30787399993</v>
      </c>
      <c r="Q284" s="159">
        <v>0</v>
      </c>
      <c r="R284" s="159">
        <v>20633.88450781491</v>
      </c>
      <c r="S284" s="159">
        <v>30020.842508030037</v>
      </c>
      <c r="T284" s="159">
        <v>0</v>
      </c>
      <c r="U284" s="308">
        <f t="shared" si="5"/>
        <v>651460.03488984483</v>
      </c>
      <c r="V284" s="44"/>
      <c r="W284" s="44"/>
      <c r="X284" s="110"/>
      <c r="Y284" s="110"/>
      <c r="Z284" s="111"/>
    </row>
    <row r="285" spans="1:26" s="45" customFormat="1" x14ac:dyDescent="0.25">
      <c r="A285" s="127">
        <v>922</v>
      </c>
      <c r="B285" s="124" t="s">
        <v>289</v>
      </c>
      <c r="C285" s="407">
        <v>4532</v>
      </c>
      <c r="D285" s="411">
        <v>0</v>
      </c>
      <c r="E285" s="419">
        <v>0</v>
      </c>
      <c r="F285" s="155">
        <v>0</v>
      </c>
      <c r="G285" s="418">
        <v>0</v>
      </c>
      <c r="H285" s="269">
        <v>940</v>
      </c>
      <c r="I285" s="15">
        <v>2059</v>
      </c>
      <c r="J285" s="330">
        <v>0.45653229723166588</v>
      </c>
      <c r="K285" s="426">
        <v>0.45673624638748145</v>
      </c>
      <c r="L285" s="433">
        <v>0.87408758917173801</v>
      </c>
      <c r="M285" s="14">
        <v>3961.3649541263167</v>
      </c>
      <c r="N285" s="426">
        <f>Lisäosat[[#This Row],[HYTE-kerroin (sis. Kulttuurihyte)]]/$N$7</f>
        <v>1.2443340558284171</v>
      </c>
      <c r="O285" s="438">
        <v>0.23146104976278226</v>
      </c>
      <c r="P285" s="197">
        <v>0</v>
      </c>
      <c r="Q285" s="159">
        <v>0</v>
      </c>
      <c r="R285" s="159">
        <v>30034.664981793238</v>
      </c>
      <c r="S285" s="159">
        <v>120625.09631829771</v>
      </c>
      <c r="T285" s="159">
        <v>11895.449955132697</v>
      </c>
      <c r="U285" s="308">
        <f t="shared" si="5"/>
        <v>162555.21125522366</v>
      </c>
      <c r="V285" s="44"/>
      <c r="W285" s="44"/>
      <c r="X285" s="110"/>
      <c r="Y285" s="110"/>
      <c r="Z285" s="111"/>
    </row>
    <row r="286" spans="1:26" s="45" customFormat="1" x14ac:dyDescent="0.25">
      <c r="A286" s="127">
        <v>924</v>
      </c>
      <c r="B286" s="124" t="s">
        <v>290</v>
      </c>
      <c r="C286" s="407">
        <v>2912</v>
      </c>
      <c r="D286" s="411">
        <v>0.99025000000000007</v>
      </c>
      <c r="E286" s="419">
        <v>0</v>
      </c>
      <c r="F286" s="155">
        <v>0</v>
      </c>
      <c r="G286" s="418">
        <v>0</v>
      </c>
      <c r="H286" s="269">
        <v>980</v>
      </c>
      <c r="I286" s="15">
        <v>1166</v>
      </c>
      <c r="J286" s="330">
        <v>0.84048027444253859</v>
      </c>
      <c r="K286" s="426">
        <v>0.84085574676616526</v>
      </c>
      <c r="L286" s="433">
        <v>0.55552285511275101</v>
      </c>
      <c r="M286" s="14">
        <v>1617.682554088331</v>
      </c>
      <c r="N286" s="426">
        <f>Lisäosat[[#This Row],[HYTE-kerroin (sis. Kulttuurihyte)]]/$N$7</f>
        <v>0.7908315093031435</v>
      </c>
      <c r="O286" s="438">
        <v>0</v>
      </c>
      <c r="P286" s="197">
        <v>199920.54264</v>
      </c>
      <c r="Q286" s="159">
        <v>0</v>
      </c>
      <c r="R286" s="159">
        <v>35528.778770800389</v>
      </c>
      <c r="S286" s="159">
        <v>49259.059985391228</v>
      </c>
      <c r="T286" s="159">
        <v>0</v>
      </c>
      <c r="U286" s="308">
        <f t="shared" si="5"/>
        <v>284708.3813961916</v>
      </c>
      <c r="V286" s="44"/>
      <c r="W286" s="44"/>
      <c r="X286" s="110"/>
      <c r="Y286" s="110"/>
      <c r="Z286" s="111"/>
    </row>
    <row r="287" spans="1:26" s="45" customFormat="1" x14ac:dyDescent="0.25">
      <c r="A287" s="127">
        <v>925</v>
      </c>
      <c r="B287" s="124" t="s">
        <v>291</v>
      </c>
      <c r="C287" s="407">
        <v>3295</v>
      </c>
      <c r="D287" s="411">
        <v>0.83401666666666663</v>
      </c>
      <c r="E287" s="419">
        <v>0</v>
      </c>
      <c r="F287" s="155">
        <v>0</v>
      </c>
      <c r="G287" s="418">
        <v>0</v>
      </c>
      <c r="H287" s="269">
        <v>1936</v>
      </c>
      <c r="I287" s="15">
        <v>1423</v>
      </c>
      <c r="J287" s="330">
        <v>1.3605059732958538</v>
      </c>
      <c r="K287" s="426">
        <v>1.3611137595278866</v>
      </c>
      <c r="L287" s="433">
        <v>0.68243871535374301</v>
      </c>
      <c r="M287" s="14">
        <v>2248.6355670905832</v>
      </c>
      <c r="N287" s="426">
        <f>Lisäosat[[#This Row],[HYTE-kerroin (sis. Kulttuurihyte)]]/$N$7</f>
        <v>0.97150645433041738</v>
      </c>
      <c r="O287" s="438">
        <v>0</v>
      </c>
      <c r="P287" s="197">
        <v>190524.72727249999</v>
      </c>
      <c r="Q287" s="159">
        <v>0</v>
      </c>
      <c r="R287" s="159">
        <v>65075.461344220043</v>
      </c>
      <c r="S287" s="159">
        <v>68471.823476530539</v>
      </c>
      <c r="T287" s="159">
        <v>0</v>
      </c>
      <c r="U287" s="308">
        <f t="shared" si="5"/>
        <v>324072.01209325058</v>
      </c>
      <c r="V287" s="44"/>
      <c r="W287" s="44"/>
      <c r="X287" s="110"/>
      <c r="Y287" s="110"/>
      <c r="Z287" s="111"/>
    </row>
    <row r="288" spans="1:26" s="45" customFormat="1" x14ac:dyDescent="0.25">
      <c r="A288" s="127">
        <v>927</v>
      </c>
      <c r="B288" s="124" t="s">
        <v>292</v>
      </c>
      <c r="C288" s="407">
        <v>28852</v>
      </c>
      <c r="D288" s="411">
        <v>0</v>
      </c>
      <c r="E288" s="419">
        <v>0</v>
      </c>
      <c r="F288" s="155">
        <v>0</v>
      </c>
      <c r="G288" s="418">
        <v>0</v>
      </c>
      <c r="H288" s="269">
        <v>7697</v>
      </c>
      <c r="I288" s="15">
        <v>13366</v>
      </c>
      <c r="J288" s="330">
        <v>0.57586413287445759</v>
      </c>
      <c r="K288" s="426">
        <v>0.57612139179014965</v>
      </c>
      <c r="L288" s="433">
        <v>0.72179757098077602</v>
      </c>
      <c r="M288" s="14">
        <v>20825.303517937351</v>
      </c>
      <c r="N288" s="426">
        <f>Lisäosat[[#This Row],[HYTE-kerroin (sis. Kulttuurihyte)]]/$N$7</f>
        <v>1.0275369540902402</v>
      </c>
      <c r="O288" s="438">
        <v>0</v>
      </c>
      <c r="P288" s="197">
        <v>0</v>
      </c>
      <c r="Q288" s="159">
        <v>0</v>
      </c>
      <c r="R288" s="159">
        <v>241188.91128493557</v>
      </c>
      <c r="S288" s="159">
        <v>634138.55370541429</v>
      </c>
      <c r="T288" s="159">
        <v>0</v>
      </c>
      <c r="U288" s="308">
        <f t="shared" si="5"/>
        <v>875327.46499034984</v>
      </c>
      <c r="V288" s="44"/>
      <c r="W288" s="44"/>
      <c r="X288" s="110"/>
      <c r="Y288" s="110"/>
      <c r="Z288" s="111"/>
    </row>
    <row r="289" spans="1:26" s="45" customFormat="1" x14ac:dyDescent="0.25">
      <c r="A289" s="127">
        <v>931</v>
      </c>
      <c r="B289" s="124" t="s">
        <v>293</v>
      </c>
      <c r="C289" s="407">
        <v>5695</v>
      </c>
      <c r="D289" s="411">
        <v>1.4403999999999999</v>
      </c>
      <c r="E289" s="419">
        <v>0</v>
      </c>
      <c r="F289" s="155">
        <v>0</v>
      </c>
      <c r="G289" s="418">
        <v>0</v>
      </c>
      <c r="H289" s="269">
        <v>2085</v>
      </c>
      <c r="I289" s="15">
        <v>2020</v>
      </c>
      <c r="J289" s="330">
        <v>1.0321782178217822</v>
      </c>
      <c r="K289" s="426">
        <v>1.0326393284101294</v>
      </c>
      <c r="L289" s="433">
        <v>0.66737884973302397</v>
      </c>
      <c r="M289" s="14">
        <v>3800.7225492295715</v>
      </c>
      <c r="N289" s="426">
        <f>Lisäosat[[#This Row],[HYTE-kerroin (sis. Kulttuurihyte)]]/$N$7</f>
        <v>0.95006752315211596</v>
      </c>
      <c r="O289" s="438">
        <v>0</v>
      </c>
      <c r="P289" s="197">
        <v>853079.09660999989</v>
      </c>
      <c r="Q289" s="159">
        <v>0</v>
      </c>
      <c r="R289" s="159">
        <v>85331.582951540418</v>
      </c>
      <c r="S289" s="159">
        <v>115733.47290367431</v>
      </c>
      <c r="T289" s="159">
        <v>0</v>
      </c>
      <c r="U289" s="308">
        <f t="shared" si="5"/>
        <v>1054144.1524652145</v>
      </c>
      <c r="V289" s="44"/>
      <c r="W289" s="44"/>
      <c r="X289" s="110"/>
      <c r="Y289" s="110"/>
      <c r="Z289" s="111"/>
    </row>
    <row r="290" spans="1:26" s="45" customFormat="1" x14ac:dyDescent="0.25">
      <c r="A290" s="127">
        <v>934</v>
      </c>
      <c r="B290" s="124" t="s">
        <v>294</v>
      </c>
      <c r="C290" s="407">
        <v>2554</v>
      </c>
      <c r="D290" s="411">
        <v>0.61865000000000003</v>
      </c>
      <c r="E290" s="419">
        <v>0</v>
      </c>
      <c r="F290" s="155">
        <v>0</v>
      </c>
      <c r="G290" s="418">
        <v>0</v>
      </c>
      <c r="H290" s="269">
        <v>927</v>
      </c>
      <c r="I290" s="15">
        <v>1025</v>
      </c>
      <c r="J290" s="330">
        <v>0.90439024390243905</v>
      </c>
      <c r="K290" s="426">
        <v>0.90479426707427202</v>
      </c>
      <c r="L290" s="433">
        <v>0.65801548875331095</v>
      </c>
      <c r="M290" s="14">
        <v>1680.5715582759562</v>
      </c>
      <c r="N290" s="426">
        <f>Lisäosat[[#This Row],[HYTE-kerroin (sis. Kulttuurihyte)]]/$N$7</f>
        <v>0.93673802495490188</v>
      </c>
      <c r="O290" s="438">
        <v>0</v>
      </c>
      <c r="P290" s="197">
        <v>109543.625493</v>
      </c>
      <c r="Q290" s="159">
        <v>0</v>
      </c>
      <c r="R290" s="159">
        <v>33530.354538142594</v>
      </c>
      <c r="S290" s="159">
        <v>51174.054507567787</v>
      </c>
      <c r="T290" s="159">
        <v>0</v>
      </c>
      <c r="U290" s="308">
        <f t="shared" si="5"/>
        <v>194248.03453871037</v>
      </c>
      <c r="V290" s="44"/>
      <c r="W290" s="44"/>
      <c r="X290" s="110"/>
      <c r="Y290" s="110"/>
      <c r="Z290" s="111"/>
    </row>
    <row r="291" spans="1:26" s="45" customFormat="1" x14ac:dyDescent="0.25">
      <c r="A291" s="127">
        <v>935</v>
      </c>
      <c r="B291" s="124" t="s">
        <v>295</v>
      </c>
      <c r="C291" s="407">
        <v>2751</v>
      </c>
      <c r="D291" s="411">
        <v>0.64713333333333334</v>
      </c>
      <c r="E291" s="419">
        <v>0</v>
      </c>
      <c r="F291" s="155">
        <v>0</v>
      </c>
      <c r="G291" s="418">
        <v>0</v>
      </c>
      <c r="H291" s="269">
        <v>1010</v>
      </c>
      <c r="I291" s="15">
        <v>1076</v>
      </c>
      <c r="J291" s="330">
        <v>0.93866171003717469</v>
      </c>
      <c r="K291" s="426">
        <v>0.93908104348744614</v>
      </c>
      <c r="L291" s="433">
        <v>0.72333112214207695</v>
      </c>
      <c r="M291" s="14">
        <v>1989.8839170128538</v>
      </c>
      <c r="N291" s="426">
        <f>Lisäosat[[#This Row],[HYTE-kerroin (sis. Kulttuurihyte)]]/$N$7</f>
        <v>1.029720087634294</v>
      </c>
      <c r="O291" s="438">
        <v>0</v>
      </c>
      <c r="P291" s="197">
        <v>123425.689254</v>
      </c>
      <c r="Q291" s="159">
        <v>0</v>
      </c>
      <c r="R291" s="159">
        <v>37485.307403698826</v>
      </c>
      <c r="S291" s="159">
        <v>60592.735567542761</v>
      </c>
      <c r="T291" s="159">
        <v>0</v>
      </c>
      <c r="U291" s="308">
        <f t="shared" si="5"/>
        <v>221503.73222524158</v>
      </c>
      <c r="V291" s="44"/>
      <c r="W291" s="44"/>
      <c r="X291" s="110"/>
      <c r="Y291" s="110"/>
      <c r="Z291" s="111"/>
    </row>
    <row r="292" spans="1:26" s="45" customFormat="1" x14ac:dyDescent="0.25">
      <c r="A292" s="127">
        <v>936</v>
      </c>
      <c r="B292" s="124" t="s">
        <v>296</v>
      </c>
      <c r="C292" s="407">
        <v>6126</v>
      </c>
      <c r="D292" s="411">
        <v>1.0767333333333333</v>
      </c>
      <c r="E292" s="419">
        <v>0</v>
      </c>
      <c r="F292" s="155">
        <v>0</v>
      </c>
      <c r="G292" s="418">
        <v>0</v>
      </c>
      <c r="H292" s="269">
        <v>2227</v>
      </c>
      <c r="I292" s="15">
        <v>2228</v>
      </c>
      <c r="J292" s="330">
        <v>0.99955116696588864</v>
      </c>
      <c r="K292" s="426">
        <v>0.99999770189437742</v>
      </c>
      <c r="L292" s="433">
        <v>0.72714944662263503</v>
      </c>
      <c r="M292" s="14">
        <v>4454.5175100102624</v>
      </c>
      <c r="N292" s="426">
        <f>Lisäosat[[#This Row],[HYTE-kerroin (sis. Kulttuurihyte)]]/$N$7</f>
        <v>1.0351557799450197</v>
      </c>
      <c r="O292" s="438">
        <v>0</v>
      </c>
      <c r="P292" s="197">
        <v>685958.13325800002</v>
      </c>
      <c r="Q292" s="159">
        <v>0</v>
      </c>
      <c r="R292" s="159">
        <v>88888.055725389917</v>
      </c>
      <c r="S292" s="159">
        <v>135641.78254690484</v>
      </c>
      <c r="T292" s="159">
        <v>0</v>
      </c>
      <c r="U292" s="308">
        <f t="shared" si="5"/>
        <v>910487.97153029474</v>
      </c>
      <c r="V292" s="44"/>
      <c r="W292" s="44"/>
      <c r="X292" s="110"/>
      <c r="Y292" s="110"/>
      <c r="Z292" s="111"/>
    </row>
    <row r="293" spans="1:26" s="45" customFormat="1" x14ac:dyDescent="0.25">
      <c r="A293" s="127">
        <v>946</v>
      </c>
      <c r="B293" s="124" t="s">
        <v>297</v>
      </c>
      <c r="C293" s="407">
        <v>6185</v>
      </c>
      <c r="D293" s="411">
        <v>0.40866666666666668</v>
      </c>
      <c r="E293" s="419">
        <v>0</v>
      </c>
      <c r="F293" s="155">
        <v>0</v>
      </c>
      <c r="G293" s="418">
        <v>0</v>
      </c>
      <c r="H293" s="269">
        <v>2268</v>
      </c>
      <c r="I293" s="15">
        <v>2700</v>
      </c>
      <c r="J293" s="330">
        <v>0.84</v>
      </c>
      <c r="K293" s="426">
        <v>0.84037525776801314</v>
      </c>
      <c r="L293" s="433">
        <v>0.68922595725604097</v>
      </c>
      <c r="M293" s="14">
        <v>4262.8625456286136</v>
      </c>
      <c r="N293" s="426">
        <f>Lisäosat[[#This Row],[HYTE-kerroin (sis. Kulttuurihyte)]]/$N$7</f>
        <v>0.98116863961802425</v>
      </c>
      <c r="O293" s="438">
        <v>0</v>
      </c>
      <c r="P293" s="197">
        <v>175238.73910000001</v>
      </c>
      <c r="Q293" s="159">
        <v>0</v>
      </c>
      <c r="R293" s="159">
        <v>75418.931264472791</v>
      </c>
      <c r="S293" s="159">
        <v>129805.8146908417</v>
      </c>
      <c r="T293" s="159">
        <v>0</v>
      </c>
      <c r="U293" s="308">
        <f t="shared" si="5"/>
        <v>380463.48505531449</v>
      </c>
      <c r="V293" s="44"/>
      <c r="W293" s="44"/>
      <c r="X293" s="110"/>
      <c r="Y293" s="110"/>
      <c r="Z293" s="111"/>
    </row>
    <row r="294" spans="1:26" s="45" customFormat="1" x14ac:dyDescent="0.25">
      <c r="A294" s="127">
        <v>976</v>
      </c>
      <c r="B294" s="124" t="s">
        <v>298</v>
      </c>
      <c r="C294" s="407">
        <v>3673</v>
      </c>
      <c r="D294" s="411">
        <v>1.7273999999999998</v>
      </c>
      <c r="E294" s="419">
        <v>0</v>
      </c>
      <c r="F294" s="155">
        <v>0</v>
      </c>
      <c r="G294" s="418">
        <v>0</v>
      </c>
      <c r="H294" s="269">
        <v>1138</v>
      </c>
      <c r="I294" s="15">
        <v>1273</v>
      </c>
      <c r="J294" s="330">
        <v>0.8939512961508248</v>
      </c>
      <c r="K294" s="426">
        <v>0.89435065587476059</v>
      </c>
      <c r="L294" s="433">
        <v>0.66039043918294804</v>
      </c>
      <c r="M294" s="14">
        <v>2425.6140831189682</v>
      </c>
      <c r="N294" s="426">
        <f>Lisäosat[[#This Row],[HYTE-kerroin (sis. Kulttuurihyte)]]/$N$7</f>
        <v>0.94011895809834356</v>
      </c>
      <c r="O294" s="438">
        <v>0</v>
      </c>
      <c r="P294" s="197">
        <v>1319642.5141979998</v>
      </c>
      <c r="Q294" s="159">
        <v>0</v>
      </c>
      <c r="R294" s="159">
        <v>47664.623905496213</v>
      </c>
      <c r="S294" s="159">
        <v>73860.887798906668</v>
      </c>
      <c r="T294" s="159">
        <v>0</v>
      </c>
      <c r="U294" s="308">
        <f t="shared" si="5"/>
        <v>1441168.0259024028</v>
      </c>
      <c r="V294" s="44"/>
      <c r="W294" s="44"/>
      <c r="X294" s="110"/>
      <c r="Y294" s="110"/>
      <c r="Z294" s="111"/>
    </row>
    <row r="295" spans="1:26" s="45" customFormat="1" x14ac:dyDescent="0.25">
      <c r="A295" s="127">
        <v>977</v>
      </c>
      <c r="B295" s="124" t="s">
        <v>299</v>
      </c>
      <c r="C295" s="407">
        <v>15274</v>
      </c>
      <c r="D295" s="411">
        <v>0</v>
      </c>
      <c r="E295" s="419">
        <v>0</v>
      </c>
      <c r="F295" s="155">
        <v>0</v>
      </c>
      <c r="G295" s="418">
        <v>0</v>
      </c>
      <c r="H295" s="269">
        <v>6863</v>
      </c>
      <c r="I295" s="15">
        <v>6314</v>
      </c>
      <c r="J295" s="330">
        <v>1.0869496357301236</v>
      </c>
      <c r="K295" s="426">
        <v>1.087435214651846</v>
      </c>
      <c r="L295" s="433">
        <v>0.72687394173475095</v>
      </c>
      <c r="M295" s="14">
        <v>11102.272586056586</v>
      </c>
      <c r="N295" s="426">
        <f>Lisäosat[[#This Row],[HYTE-kerroin (sis. Kulttuurihyte)]]/$N$7</f>
        <v>1.0347635765562653</v>
      </c>
      <c r="O295" s="438">
        <v>0</v>
      </c>
      <c r="P295" s="197">
        <v>0</v>
      </c>
      <c r="Q295" s="159">
        <v>0</v>
      </c>
      <c r="R295" s="159">
        <v>241003.63414927418</v>
      </c>
      <c r="S295" s="159">
        <v>338068.49799337325</v>
      </c>
      <c r="T295" s="159">
        <v>0</v>
      </c>
      <c r="U295" s="308">
        <f t="shared" si="5"/>
        <v>579072.1321426474</v>
      </c>
      <c r="V295" s="44"/>
      <c r="W295" s="44"/>
      <c r="X295" s="110"/>
      <c r="Y295" s="110"/>
      <c r="Z295" s="111"/>
    </row>
    <row r="296" spans="1:26" s="45" customFormat="1" x14ac:dyDescent="0.25">
      <c r="A296" s="127">
        <v>980</v>
      </c>
      <c r="B296" s="124" t="s">
        <v>300</v>
      </c>
      <c r="C296" s="407">
        <v>33658</v>
      </c>
      <c r="D296" s="411">
        <v>0</v>
      </c>
      <c r="E296" s="419">
        <v>0</v>
      </c>
      <c r="F296" s="155">
        <v>0</v>
      </c>
      <c r="G296" s="418">
        <v>0</v>
      </c>
      <c r="H296" s="269">
        <v>10178</v>
      </c>
      <c r="I296" s="15">
        <v>15252</v>
      </c>
      <c r="J296" s="330">
        <v>0.6673223183844742</v>
      </c>
      <c r="K296" s="426">
        <v>0.66762043491273892</v>
      </c>
      <c r="L296" s="433">
        <v>0.72559023886091401</v>
      </c>
      <c r="M296" s="14">
        <v>24421.916259580645</v>
      </c>
      <c r="N296" s="426">
        <f>Lisäosat[[#This Row],[HYTE-kerroin (sis. Kulttuurihyte)]]/$N$7</f>
        <v>1.0329361221646596</v>
      </c>
      <c r="O296" s="438">
        <v>5.0660345025991628E-2</v>
      </c>
      <c r="P296" s="197">
        <v>0</v>
      </c>
      <c r="Q296" s="159">
        <v>0</v>
      </c>
      <c r="R296" s="159">
        <v>326050.85236123094</v>
      </c>
      <c r="S296" s="159">
        <v>743656.80395610945</v>
      </c>
      <c r="T296" s="159">
        <v>19336.127625313929</v>
      </c>
      <c r="U296" s="308">
        <f t="shared" si="5"/>
        <v>1089043.7839426543</v>
      </c>
      <c r="V296" s="44"/>
      <c r="W296" s="44"/>
      <c r="X296" s="110"/>
      <c r="Y296" s="110"/>
      <c r="Z296" s="111"/>
    </row>
    <row r="297" spans="1:26" s="45" customFormat="1" x14ac:dyDescent="0.25">
      <c r="A297" s="127">
        <v>981</v>
      </c>
      <c r="B297" s="124" t="s">
        <v>301</v>
      </c>
      <c r="C297" s="407">
        <v>2186</v>
      </c>
      <c r="D297" s="411">
        <v>0</v>
      </c>
      <c r="E297" s="419">
        <v>0</v>
      </c>
      <c r="F297" s="155">
        <v>0</v>
      </c>
      <c r="G297" s="418">
        <v>0</v>
      </c>
      <c r="H297" s="269">
        <v>559</v>
      </c>
      <c r="I297" s="15">
        <v>934</v>
      </c>
      <c r="J297" s="330">
        <v>0.59850107066381153</v>
      </c>
      <c r="K297" s="426">
        <v>0.59876844230182436</v>
      </c>
      <c r="L297" s="433">
        <v>0.49328711891746702</v>
      </c>
      <c r="M297" s="14">
        <v>1078.3256419535828</v>
      </c>
      <c r="N297" s="426">
        <f>Lisäosat[[#This Row],[HYTE-kerroin (sis. Kulttuurihyte)]]/$N$7</f>
        <v>0.70223392824066988</v>
      </c>
      <c r="O297" s="438">
        <v>0</v>
      </c>
      <c r="P297" s="197">
        <v>0</v>
      </c>
      <c r="Q297" s="159">
        <v>0</v>
      </c>
      <c r="R297" s="159">
        <v>18992.252393789644</v>
      </c>
      <c r="S297" s="159">
        <v>32835.433222998494</v>
      </c>
      <c r="T297" s="159">
        <v>0</v>
      </c>
      <c r="U297" s="308">
        <f t="shared" si="5"/>
        <v>51827.685616788134</v>
      </c>
      <c r="V297" s="44"/>
      <c r="W297" s="44"/>
      <c r="X297" s="110"/>
      <c r="Y297" s="110"/>
      <c r="Z297" s="111"/>
    </row>
    <row r="298" spans="1:26" s="45" customFormat="1" x14ac:dyDescent="0.25">
      <c r="A298" s="127">
        <v>989</v>
      </c>
      <c r="B298" s="124" t="s">
        <v>302</v>
      </c>
      <c r="C298" s="407">
        <v>5121</v>
      </c>
      <c r="D298" s="411">
        <v>0.91591666666666671</v>
      </c>
      <c r="E298" s="419">
        <v>0</v>
      </c>
      <c r="F298" s="155">
        <v>0</v>
      </c>
      <c r="G298" s="418">
        <v>0</v>
      </c>
      <c r="H298" s="269">
        <v>1811</v>
      </c>
      <c r="I298" s="15">
        <v>1849</v>
      </c>
      <c r="J298" s="330">
        <v>0.97944835045970791</v>
      </c>
      <c r="K298" s="426">
        <v>0.97988590474765758</v>
      </c>
      <c r="L298" s="433">
        <v>0.59670680959667699</v>
      </c>
      <c r="M298" s="14">
        <v>3055.7355719445827</v>
      </c>
      <c r="N298" s="426">
        <f>Lisäosat[[#This Row],[HYTE-kerroin (sis. Kulttuurihyte)]]/$N$7</f>
        <v>0.84946018422415048</v>
      </c>
      <c r="O298" s="438">
        <v>0</v>
      </c>
      <c r="P298" s="197">
        <v>325186.07330250001</v>
      </c>
      <c r="Q298" s="159">
        <v>0</v>
      </c>
      <c r="R298" s="159">
        <v>72811.117871267066</v>
      </c>
      <c r="S298" s="159">
        <v>93048.331056979994</v>
      </c>
      <c r="T298" s="159">
        <v>0</v>
      </c>
      <c r="U298" s="308">
        <f t="shared" si="5"/>
        <v>491045.5222307471</v>
      </c>
      <c r="V298" s="44"/>
      <c r="W298" s="44"/>
      <c r="X298" s="110"/>
      <c r="Y298" s="110"/>
      <c r="Z298" s="111"/>
    </row>
    <row r="299" spans="1:26" s="45" customFormat="1" x14ac:dyDescent="0.25">
      <c r="A299" s="127">
        <v>992</v>
      </c>
      <c r="B299" s="124" t="s">
        <v>303</v>
      </c>
      <c r="C299" s="408">
        <v>17492</v>
      </c>
      <c r="D299" s="412">
        <v>0</v>
      </c>
      <c r="E299" s="420">
        <v>0</v>
      </c>
      <c r="F299" s="421">
        <v>0</v>
      </c>
      <c r="G299" s="422">
        <v>0</v>
      </c>
      <c r="H299" s="393">
        <v>6839</v>
      </c>
      <c r="I299" s="401">
        <v>6335</v>
      </c>
      <c r="J299" s="427">
        <v>1.0795580110497238</v>
      </c>
      <c r="K299" s="428">
        <v>1.0800402878707562</v>
      </c>
      <c r="L299" s="434">
        <v>0.72521711384373999</v>
      </c>
      <c r="M299" s="435">
        <v>12685.4977553547</v>
      </c>
      <c r="N299" s="428">
        <f>Lisäosat[[#This Row],[HYTE-kerroin (sis. Kulttuurihyte)]]/$N$7</f>
        <v>1.0324049486624809</v>
      </c>
      <c r="O299" s="439">
        <v>0</v>
      </c>
      <c r="P299" s="197">
        <v>0</v>
      </c>
      <c r="Q299" s="159">
        <v>0</v>
      </c>
      <c r="R299" s="159">
        <v>274123.8590209657</v>
      </c>
      <c r="S299" s="159">
        <v>386278.31727326801</v>
      </c>
      <c r="T299" s="159">
        <v>0</v>
      </c>
      <c r="U299" s="308">
        <f t="shared" si="5"/>
        <v>660402.17629423365</v>
      </c>
      <c r="V299" s="44"/>
      <c r="W299" s="44"/>
      <c r="X299" s="110"/>
      <c r="Y299" s="110"/>
      <c r="Z299" s="111"/>
    </row>
  </sheetData>
  <phoneticPr fontId="50" type="noConversion"/>
  <pageMargins left="0.51181102362204722" right="0.51181102362204722" top="0.55118110236220474" bottom="0.55118110236220474" header="0.31496062992125984" footer="0.31496062992125984"/>
  <pageSetup paperSize="9" scale="80" orientation="landscape" r:id="rId1"/>
  <ignoredErrors>
    <ignoredError sqref="U6 U10:U185 U8:U9 U186:U299" formulaRange="1"/>
    <ignoredError sqref="M7" calculatedColumn="1"/>
  </ignoredErrors>
  <tableParts count="2">
    <tablePart r:id="rId2"/>
    <tablePart r:id="rId3"/>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Q317"/>
  <sheetViews>
    <sheetView zoomScale="90" zoomScaleNormal="90" workbookViewId="0">
      <pane xSplit="2" ySplit="4" topLeftCell="C5" activePane="bottomRight" state="frozen"/>
      <selection activeCell="G29" sqref="G29"/>
      <selection pane="topRight" activeCell="G29" sqref="G29"/>
      <selection pane="bottomLeft" activeCell="G29" sqref="G29"/>
      <selection pane="bottomRight" activeCell="J4" sqref="J4"/>
    </sheetView>
  </sheetViews>
  <sheetFormatPr defaultRowHeight="15" x14ac:dyDescent="0.25"/>
  <cols>
    <col min="1" max="1" width="10.625" style="239" customWidth="1"/>
    <col min="2" max="3" width="20.625" style="239" customWidth="1"/>
    <col min="4" max="4" width="24.125" style="131" customWidth="1"/>
    <col min="5" max="5" width="30.375" style="131" bestFit="1" customWidth="1"/>
    <col min="6" max="6" width="20.625" style="131" bestFit="1" customWidth="1"/>
    <col min="7" max="7" width="23.5" style="36" customWidth="1"/>
    <col min="8" max="8" width="15.875" style="36" bestFit="1" customWidth="1"/>
    <col min="9" max="9" width="21.125" style="131" customWidth="1"/>
    <col min="10" max="10" width="21.375" style="131" bestFit="1" customWidth="1"/>
    <col min="11" max="11" width="28.625" style="131" customWidth="1"/>
    <col min="12" max="12" width="23.125" style="131" customWidth="1"/>
    <col min="13" max="13" width="22" style="131" customWidth="1"/>
    <col min="14" max="15" width="23.125" style="131" customWidth="1"/>
    <col min="16" max="16" width="25.125" style="248" bestFit="1" customWidth="1"/>
    <col min="17" max="17" width="8.625" style="21"/>
  </cols>
  <sheetData>
    <row r="1" spans="1:17" ht="23.25" x14ac:dyDescent="0.35">
      <c r="A1" s="311" t="s">
        <v>1117</v>
      </c>
      <c r="B1" s="238"/>
      <c r="C1" s="238"/>
      <c r="D1" s="41"/>
      <c r="E1" s="320"/>
      <c r="F1" s="41"/>
      <c r="G1" s="38"/>
      <c r="H1" s="38"/>
      <c r="I1" s="41"/>
      <c r="J1" s="41"/>
      <c r="K1" s="41"/>
      <c r="L1" s="41"/>
      <c r="M1" s="41"/>
      <c r="N1" s="41"/>
      <c r="O1" s="41"/>
    </row>
    <row r="2" spans="1:17" ht="14.25" x14ac:dyDescent="0.2">
      <c r="A2" s="239" t="s">
        <v>355</v>
      </c>
      <c r="B2" s="240"/>
      <c r="C2" s="327"/>
      <c r="D2" s="327"/>
      <c r="E2" s="327"/>
      <c r="F2" s="327"/>
      <c r="G2" s="327"/>
      <c r="H2" s="327"/>
      <c r="I2" s="362"/>
      <c r="J2" s="327"/>
      <c r="K2" s="327"/>
      <c r="L2" s="327"/>
      <c r="M2" s="327"/>
      <c r="N2" s="327"/>
      <c r="O2" s="327"/>
      <c r="P2" s="337"/>
    </row>
    <row r="3" spans="1:17" s="212" customFormat="1" ht="60" x14ac:dyDescent="0.2">
      <c r="A3" s="246" t="s">
        <v>656</v>
      </c>
      <c r="B3" s="246" t="s">
        <v>3</v>
      </c>
      <c r="C3" s="246" t="s">
        <v>1092</v>
      </c>
      <c r="D3" s="252" t="s">
        <v>1093</v>
      </c>
      <c r="E3" s="252" t="s">
        <v>1094</v>
      </c>
      <c r="F3" s="252" t="s">
        <v>733</v>
      </c>
      <c r="G3" s="252" t="s">
        <v>718</v>
      </c>
      <c r="H3" s="252" t="s">
        <v>726</v>
      </c>
      <c r="I3" s="363" t="s">
        <v>713</v>
      </c>
      <c r="J3" s="363" t="s">
        <v>1134</v>
      </c>
      <c r="K3" s="363" t="s">
        <v>1064</v>
      </c>
      <c r="L3" s="363" t="s">
        <v>745</v>
      </c>
      <c r="M3" s="363" t="s">
        <v>1084</v>
      </c>
      <c r="N3" s="363" t="s">
        <v>1066</v>
      </c>
      <c r="O3" s="446" t="s">
        <v>746</v>
      </c>
      <c r="P3" s="250" t="s">
        <v>1067</v>
      </c>
      <c r="Q3" s="247"/>
    </row>
    <row r="4" spans="1:17" s="31" customFormat="1" x14ac:dyDescent="0.25">
      <c r="A4" s="237"/>
      <c r="B4" s="237" t="s">
        <v>359</v>
      </c>
      <c r="C4" s="241">
        <f t="shared" ref="C4:O4" si="0">SUM(C5:C296)</f>
        <v>-5509604.0999999987</v>
      </c>
      <c r="D4" s="241">
        <f t="shared" si="0"/>
        <v>-10007240.100000003</v>
      </c>
      <c r="E4" s="241">
        <f t="shared" si="0"/>
        <v>-5509604.0999999987</v>
      </c>
      <c r="F4" s="241">
        <f t="shared" si="0"/>
        <v>-56220.450000000019</v>
      </c>
      <c r="G4" s="241">
        <f t="shared" si="0"/>
        <v>-170797727.09999996</v>
      </c>
      <c r="H4" s="241">
        <f t="shared" si="0"/>
        <v>-481770956.55999994</v>
      </c>
      <c r="I4" s="241">
        <f t="shared" si="0"/>
        <v>0.27999701583757997</v>
      </c>
      <c r="J4" s="241">
        <f t="shared" si="0"/>
        <v>1.5657860785722733E-8</v>
      </c>
      <c r="K4" s="241">
        <f t="shared" si="0"/>
        <v>-167087177.39999983</v>
      </c>
      <c r="L4" s="241">
        <f t="shared" si="0"/>
        <v>-63978872.099999957</v>
      </c>
      <c r="M4" s="241">
        <f t="shared" ref="M4" si="1">SUM(M5:M296)</f>
        <v>-75000000.000000015</v>
      </c>
      <c r="N4" s="241">
        <f t="shared" ref="N4" si="2">SUM(N5:N296)</f>
        <v>-21813534.599999998</v>
      </c>
      <c r="O4" s="447">
        <f t="shared" si="0"/>
        <v>216081015.58784497</v>
      </c>
      <c r="P4" s="251">
        <f>SUM(P5:P296)</f>
        <v>-785449920.64215827</v>
      </c>
      <c r="Q4" s="114"/>
    </row>
    <row r="5" spans="1:17" s="45" customFormat="1" x14ac:dyDescent="0.25">
      <c r="A5" s="239">
        <v>5</v>
      </c>
      <c r="B5" s="239" t="s">
        <v>12</v>
      </c>
      <c r="C5" s="325">
        <v>-8802.36</v>
      </c>
      <c r="D5" s="121">
        <v>-15987.960000000001</v>
      </c>
      <c r="E5" s="121">
        <v>-8802.36</v>
      </c>
      <c r="F5" s="121">
        <v>-89.820000000000007</v>
      </c>
      <c r="G5" s="121">
        <v>-272873.15999999997</v>
      </c>
      <c r="H5" s="121">
        <v>-373551.55</v>
      </c>
      <c r="I5" s="121">
        <v>1109106.1207811574</v>
      </c>
      <c r="J5" s="34">
        <v>-51725.025239937248</v>
      </c>
      <c r="K5" s="34">
        <v>-266945.03999999998</v>
      </c>
      <c r="L5" s="34">
        <v>-102215.16</v>
      </c>
      <c r="M5" s="34">
        <v>-237097.72018456223</v>
      </c>
      <c r="N5" s="34">
        <v>-34850.159999999996</v>
      </c>
      <c r="O5" s="448">
        <v>316760.57052561705</v>
      </c>
      <c r="P5" s="251">
        <f>SUM(LisäyksetVähennykset[[#This Row],[Kuntien yhdistymisavustus (-0,98 €/as)]:[TE25: Kunnan työttömyysetuuksien rahoitusvastuun laajentamisen korvaus]])</f>
        <v>52926.375882275053</v>
      </c>
      <c r="Q5" s="112"/>
    </row>
    <row r="6" spans="1:17" s="45" customFormat="1" x14ac:dyDescent="0.25">
      <c r="A6" s="239">
        <v>9</v>
      </c>
      <c r="B6" s="239" t="s">
        <v>13</v>
      </c>
      <c r="C6" s="325">
        <v>-2336.3200000000002</v>
      </c>
      <c r="D6" s="121">
        <v>-4243.5200000000004</v>
      </c>
      <c r="E6" s="121">
        <v>-2336.3200000000002</v>
      </c>
      <c r="F6" s="121">
        <v>-23.84</v>
      </c>
      <c r="G6" s="121">
        <v>-72425.919999999998</v>
      </c>
      <c r="H6" s="121">
        <v>-120313.38</v>
      </c>
      <c r="I6" s="121">
        <v>507818.30530274403</v>
      </c>
      <c r="J6" s="34">
        <v>-13783.201215520685</v>
      </c>
      <c r="K6" s="34">
        <v>-70852.479999999996</v>
      </c>
      <c r="L6" s="34">
        <v>-27129.920000000002</v>
      </c>
      <c r="M6" s="34">
        <v>-81856.747676252999</v>
      </c>
      <c r="N6" s="34">
        <v>-9249.92</v>
      </c>
      <c r="O6" s="448">
        <v>76029.623449555904</v>
      </c>
      <c r="P6" s="251">
        <f>SUM(LisäyksetVähennykset[[#This Row],[Kuntien yhdistymisavustus (-0,98 €/as)]:[TE25: Kunnan työttömyysetuuksien rahoitusvastuun laajentamisen korvaus]])</f>
        <v>179296.35986052628</v>
      </c>
      <c r="Q6" s="112"/>
    </row>
    <row r="7" spans="1:17" s="45" customFormat="1" x14ac:dyDescent="0.25">
      <c r="A7" s="239">
        <v>10</v>
      </c>
      <c r="B7" s="239" t="s">
        <v>14</v>
      </c>
      <c r="C7" s="325">
        <v>-10421.32</v>
      </c>
      <c r="D7" s="121">
        <v>-18928.52</v>
      </c>
      <c r="E7" s="121">
        <v>-10421.32</v>
      </c>
      <c r="F7" s="121">
        <v>-106.34</v>
      </c>
      <c r="G7" s="121">
        <v>-323060.92</v>
      </c>
      <c r="H7" s="121">
        <v>-456596.26</v>
      </c>
      <c r="I7" s="121">
        <v>-338822.04824569105</v>
      </c>
      <c r="J7" s="34">
        <v>-577538.08126331808</v>
      </c>
      <c r="K7" s="34">
        <v>-316042.48</v>
      </c>
      <c r="L7" s="34">
        <v>-121014.92000000001</v>
      </c>
      <c r="M7" s="34">
        <v>-223454.59736290292</v>
      </c>
      <c r="N7" s="34">
        <v>-41259.919999999998</v>
      </c>
      <c r="O7" s="448">
        <v>534209.61680744821</v>
      </c>
      <c r="P7" s="251">
        <f>SUM(LisäyksetVähennykset[[#This Row],[Kuntien yhdistymisavustus (-0,98 €/as)]:[TE25: Kunnan työttömyysetuuksien rahoitusvastuun laajentamisen korvaus]])</f>
        <v>-1903457.1100644637</v>
      </c>
      <c r="Q7" s="112"/>
    </row>
    <row r="8" spans="1:17" s="45" customFormat="1" x14ac:dyDescent="0.25">
      <c r="A8" s="239">
        <v>16</v>
      </c>
      <c r="B8" s="239" t="s">
        <v>15</v>
      </c>
      <c r="C8" s="325">
        <v>-7684.18</v>
      </c>
      <c r="D8" s="121">
        <v>-13956.98</v>
      </c>
      <c r="E8" s="121">
        <v>-7684.18</v>
      </c>
      <c r="F8" s="121">
        <v>-78.41</v>
      </c>
      <c r="G8" s="121">
        <v>-238209.58</v>
      </c>
      <c r="H8" s="121">
        <v>-333975.59000000003</v>
      </c>
      <c r="I8" s="121">
        <v>2193579.711165017</v>
      </c>
      <c r="J8" s="34">
        <v>1590056.2269120428</v>
      </c>
      <c r="K8" s="34">
        <v>-233034.52</v>
      </c>
      <c r="L8" s="34">
        <v>-89230.58</v>
      </c>
      <c r="M8" s="34">
        <v>-136968.03225384915</v>
      </c>
      <c r="N8" s="34">
        <v>-30423.079999999998</v>
      </c>
      <c r="O8" s="448">
        <v>294529.82823765307</v>
      </c>
      <c r="P8" s="251">
        <f>SUM(LisäyksetVähennykset[[#This Row],[Kuntien yhdistymisavustus (-0,98 €/as)]:[TE25: Kunnan työttömyysetuuksien rahoitusvastuun laajentamisen korvaus]])</f>
        <v>2986920.6340608634</v>
      </c>
      <c r="Q8" s="112"/>
    </row>
    <row r="9" spans="1:17" s="45" customFormat="1" x14ac:dyDescent="0.25">
      <c r="A9" s="239">
        <v>18</v>
      </c>
      <c r="B9" s="239" t="s">
        <v>16</v>
      </c>
      <c r="C9" s="325">
        <v>-4583.46</v>
      </c>
      <c r="D9" s="121">
        <v>-8325.06</v>
      </c>
      <c r="E9" s="121">
        <v>-4583.46</v>
      </c>
      <c r="F9" s="121">
        <v>-46.77</v>
      </c>
      <c r="G9" s="121">
        <v>-142087.26</v>
      </c>
      <c r="H9" s="121">
        <v>-136196.35999999999</v>
      </c>
      <c r="I9" s="121">
        <v>-455651.56277451664</v>
      </c>
      <c r="J9" s="34">
        <v>-91950.590418984008</v>
      </c>
      <c r="K9" s="34">
        <v>-139000.44</v>
      </c>
      <c r="L9" s="34">
        <v>-53224.26</v>
      </c>
      <c r="M9" s="34">
        <v>-55849.98465218419</v>
      </c>
      <c r="N9" s="34">
        <v>-18146.759999999998</v>
      </c>
      <c r="O9" s="448">
        <v>135236.42157126064</v>
      </c>
      <c r="P9" s="251">
        <f>SUM(LisäyksetVähennykset[[#This Row],[Kuntien yhdistymisavustus (-0,98 €/as)]:[TE25: Kunnan työttömyysetuuksien rahoitusvastuun laajentamisen korvaus]])</f>
        <v>-974409.54627442418</v>
      </c>
      <c r="Q9" s="112"/>
    </row>
    <row r="10" spans="1:17" s="45" customFormat="1" x14ac:dyDescent="0.25">
      <c r="A10" s="239">
        <v>19</v>
      </c>
      <c r="B10" s="239" t="s">
        <v>17</v>
      </c>
      <c r="C10" s="325">
        <v>-3858.2599999999998</v>
      </c>
      <c r="D10" s="121">
        <v>-7007.86</v>
      </c>
      <c r="E10" s="121">
        <v>-3858.2599999999998</v>
      </c>
      <c r="F10" s="121">
        <v>-39.369999999999997</v>
      </c>
      <c r="G10" s="121">
        <v>-119606.06</v>
      </c>
      <c r="H10" s="121">
        <v>-122901.2</v>
      </c>
      <c r="I10" s="121">
        <v>-363181.43061748438</v>
      </c>
      <c r="J10" s="34">
        <v>-349619.84659239731</v>
      </c>
      <c r="K10" s="34">
        <v>-117007.64</v>
      </c>
      <c r="L10" s="34">
        <v>-44803.060000000005</v>
      </c>
      <c r="M10" s="34">
        <v>-60323.895786198853</v>
      </c>
      <c r="N10" s="34">
        <v>-15275.56</v>
      </c>
      <c r="O10" s="448">
        <v>77081.081784552516</v>
      </c>
      <c r="P10" s="251">
        <f>SUM(LisäyksetVähennykset[[#This Row],[Kuntien yhdistymisavustus (-0,98 €/as)]:[TE25: Kunnan työttömyysetuuksien rahoitusvastuun laajentamisen korvaus]])</f>
        <v>-1130401.3612115281</v>
      </c>
      <c r="Q10" s="112"/>
    </row>
    <row r="11" spans="1:17" s="45" customFormat="1" x14ac:dyDescent="0.25">
      <c r="A11" s="239">
        <v>20</v>
      </c>
      <c r="B11" s="239" t="s">
        <v>18</v>
      </c>
      <c r="C11" s="325">
        <v>-16100.42</v>
      </c>
      <c r="D11" s="121">
        <v>-29243.62</v>
      </c>
      <c r="E11" s="121">
        <v>-16100.42</v>
      </c>
      <c r="F11" s="121">
        <v>-164.29</v>
      </c>
      <c r="G11" s="121">
        <v>-499113.01999999996</v>
      </c>
      <c r="H11" s="121">
        <v>-1074485.5</v>
      </c>
      <c r="I11" s="121">
        <v>-2785117.3322464745</v>
      </c>
      <c r="J11" s="34">
        <v>-1704398.9409137759</v>
      </c>
      <c r="K11" s="34">
        <v>-488269.88</v>
      </c>
      <c r="L11" s="34">
        <v>-186962.02000000002</v>
      </c>
      <c r="M11" s="34">
        <v>-166059.64634311997</v>
      </c>
      <c r="N11" s="34">
        <v>-63744.52</v>
      </c>
      <c r="O11" s="448">
        <v>1028469.863971878</v>
      </c>
      <c r="P11" s="251">
        <f>SUM(LisäyksetVähennykset[[#This Row],[Kuntien yhdistymisavustus (-0,98 €/as)]:[TE25: Kunnan työttömyysetuuksien rahoitusvastuun laajentamisen korvaus]])</f>
        <v>-6001289.7455314929</v>
      </c>
      <c r="Q11" s="112"/>
    </row>
    <row r="12" spans="1:17" s="45" customFormat="1" x14ac:dyDescent="0.25">
      <c r="A12" s="239">
        <v>46</v>
      </c>
      <c r="B12" s="239" t="s">
        <v>19</v>
      </c>
      <c r="C12" s="325">
        <v>-1247.54</v>
      </c>
      <c r="D12" s="121">
        <v>-2265.94</v>
      </c>
      <c r="E12" s="121">
        <v>-1247.54</v>
      </c>
      <c r="F12" s="121">
        <v>-12.73</v>
      </c>
      <c r="G12" s="121">
        <v>-38673.74</v>
      </c>
      <c r="H12" s="121">
        <v>-49261.91</v>
      </c>
      <c r="I12" s="121">
        <v>386486.75930091698</v>
      </c>
      <c r="J12" s="34">
        <v>222612.81742960156</v>
      </c>
      <c r="K12" s="34">
        <v>-37833.56</v>
      </c>
      <c r="L12" s="34">
        <v>-14486.740000000002</v>
      </c>
      <c r="M12" s="34">
        <v>-46524.692554191402</v>
      </c>
      <c r="N12" s="34">
        <v>-4939.24</v>
      </c>
      <c r="O12" s="448">
        <v>39422.009864600623</v>
      </c>
      <c r="P12" s="251">
        <f>SUM(LisäyksetVähennykset[[#This Row],[Kuntien yhdistymisavustus (-0,98 €/as)]:[TE25: Kunnan työttömyysetuuksien rahoitusvastuun laajentamisen korvaus]])</f>
        <v>452027.95404092781</v>
      </c>
      <c r="Q12" s="112"/>
    </row>
    <row r="13" spans="1:17" s="45" customFormat="1" x14ac:dyDescent="0.25">
      <c r="A13" s="239">
        <v>47</v>
      </c>
      <c r="B13" s="239" t="s">
        <v>20</v>
      </c>
      <c r="C13" s="325">
        <v>-1733.62</v>
      </c>
      <c r="D13" s="121">
        <v>-3148.82</v>
      </c>
      <c r="E13" s="121">
        <v>-1733.62</v>
      </c>
      <c r="F13" s="121">
        <v>-17.690000000000001</v>
      </c>
      <c r="G13" s="121">
        <v>-53742.22</v>
      </c>
      <c r="H13" s="121">
        <v>-20311.53</v>
      </c>
      <c r="I13" s="121">
        <v>-127873.58371498143</v>
      </c>
      <c r="J13" s="34">
        <v>483395.14174429263</v>
      </c>
      <c r="K13" s="34">
        <v>-52574.68</v>
      </c>
      <c r="L13" s="34">
        <v>-20131.22</v>
      </c>
      <c r="M13" s="34">
        <v>-66369.779465149797</v>
      </c>
      <c r="N13" s="34">
        <v>-6863.72</v>
      </c>
      <c r="O13" s="448">
        <v>44772.299622023187</v>
      </c>
      <c r="P13" s="251">
        <f>SUM(LisäyksetVähennykset[[#This Row],[Kuntien yhdistymisavustus (-0,98 €/as)]:[TE25: Kunnan työttömyysetuuksien rahoitusvastuun laajentamisen korvaus]])</f>
        <v>173666.95818618458</v>
      </c>
      <c r="Q13" s="112"/>
    </row>
    <row r="14" spans="1:17" s="45" customFormat="1" x14ac:dyDescent="0.25">
      <c r="A14" s="239">
        <v>49</v>
      </c>
      <c r="B14" s="239" t="s">
        <v>21</v>
      </c>
      <c r="C14" s="325">
        <v>-319201.68</v>
      </c>
      <c r="D14" s="121">
        <v>-579774.48</v>
      </c>
      <c r="E14" s="121">
        <v>-319201.68</v>
      </c>
      <c r="F14" s="121">
        <v>-3257.16</v>
      </c>
      <c r="G14" s="121">
        <v>-9895252.0800000001</v>
      </c>
      <c r="H14" s="121">
        <v>-35487620.890000001</v>
      </c>
      <c r="I14" s="121">
        <v>116403180.46761133</v>
      </c>
      <c r="J14" s="34">
        <v>29757964.401602585</v>
      </c>
      <c r="K14" s="34">
        <v>-9680279.5199999996</v>
      </c>
      <c r="L14" s="34">
        <v>-3706648.08</v>
      </c>
      <c r="M14" s="34">
        <v>-9553842.3616554812</v>
      </c>
      <c r="N14" s="34">
        <v>-1263778.08</v>
      </c>
      <c r="O14" s="448">
        <v>9001638.3093743287</v>
      </c>
      <c r="P14" s="251">
        <f>SUM(LisäyksetVähennykset[[#This Row],[Kuntien yhdistymisavustus (-0,98 €/as)]:[TE25: Kunnan työttömyysetuuksien rahoitusvastuun laajentamisen korvaus]])</f>
        <v>84353927.166932777</v>
      </c>
      <c r="Q14" s="112"/>
    </row>
    <row r="15" spans="1:17" s="45" customFormat="1" x14ac:dyDescent="0.25">
      <c r="A15" s="239">
        <v>50</v>
      </c>
      <c r="B15" s="239" t="s">
        <v>22</v>
      </c>
      <c r="C15" s="325">
        <v>-10784.9</v>
      </c>
      <c r="D15" s="121">
        <v>-19588.900000000001</v>
      </c>
      <c r="E15" s="121">
        <v>-10784.9</v>
      </c>
      <c r="F15" s="121">
        <v>-110.05</v>
      </c>
      <c r="G15" s="121">
        <v>-334331.89999999997</v>
      </c>
      <c r="H15" s="121">
        <v>-322338.40999999997</v>
      </c>
      <c r="I15" s="121">
        <v>-901823.83140918578</v>
      </c>
      <c r="J15" s="34">
        <v>-63514.252924483553</v>
      </c>
      <c r="K15" s="34">
        <v>-327068.59999999998</v>
      </c>
      <c r="L15" s="34">
        <v>-125236.90000000001</v>
      </c>
      <c r="M15" s="34">
        <v>-95662.972056005383</v>
      </c>
      <c r="N15" s="34">
        <v>-42699.4</v>
      </c>
      <c r="O15" s="448">
        <v>295813.22828237887</v>
      </c>
      <c r="P15" s="251">
        <f>SUM(LisäyksetVähennykset[[#This Row],[Kuntien yhdistymisavustus (-0,98 €/as)]:[TE25: Kunnan työttömyysetuuksien rahoitusvastuun laajentamisen korvaus]])</f>
        <v>-1958131.7881072951</v>
      </c>
      <c r="Q15" s="112"/>
    </row>
    <row r="16" spans="1:17" s="104" customFormat="1" x14ac:dyDescent="0.25">
      <c r="A16" s="239">
        <v>51</v>
      </c>
      <c r="B16" s="239" t="s">
        <v>23</v>
      </c>
      <c r="C16" s="325">
        <v>-8741.6</v>
      </c>
      <c r="D16" s="121">
        <v>-15877.6</v>
      </c>
      <c r="E16" s="121">
        <v>-8741.6</v>
      </c>
      <c r="F16" s="121">
        <v>-89.2</v>
      </c>
      <c r="G16" s="121">
        <v>-270989.59999999998</v>
      </c>
      <c r="H16" s="121">
        <v>-205603.43</v>
      </c>
      <c r="I16" s="121">
        <v>-4094168.4345235913</v>
      </c>
      <c r="J16" s="121">
        <v>-4100625.226273552</v>
      </c>
      <c r="K16" s="121">
        <v>-265102.39999999997</v>
      </c>
      <c r="L16" s="121">
        <v>-101509.6</v>
      </c>
      <c r="M16" s="34">
        <v>0</v>
      </c>
      <c r="N16" s="34">
        <v>-34609.599999999999</v>
      </c>
      <c r="O16" s="449">
        <v>263763.15918738878</v>
      </c>
      <c r="P16" s="251">
        <f>SUM(LisäyksetVähennykset[[#This Row],[Kuntien yhdistymisavustus (-0,98 €/as)]:[TE25: Kunnan työttömyysetuuksien rahoitusvastuun laajentamisen korvaus]])</f>
        <v>-8842295.1316097528</v>
      </c>
      <c r="Q16" s="60"/>
    </row>
    <row r="17" spans="1:17" s="45" customFormat="1" x14ac:dyDescent="0.25">
      <c r="A17" s="239">
        <v>52</v>
      </c>
      <c r="B17" s="239" t="s">
        <v>24</v>
      </c>
      <c r="C17" s="325">
        <v>-2221.66</v>
      </c>
      <c r="D17" s="121">
        <v>-4035.26</v>
      </c>
      <c r="E17" s="121">
        <v>-2221.66</v>
      </c>
      <c r="F17" s="121">
        <v>-22.67</v>
      </c>
      <c r="G17" s="121">
        <v>-68871.459999999992</v>
      </c>
      <c r="H17" s="121">
        <v>-56097.14</v>
      </c>
      <c r="I17" s="121">
        <v>435938.46574912104</v>
      </c>
      <c r="J17" s="34">
        <v>27835.223495409999</v>
      </c>
      <c r="K17" s="34">
        <v>-67375.239999999991</v>
      </c>
      <c r="L17" s="34">
        <v>-25798.460000000003</v>
      </c>
      <c r="M17" s="34">
        <v>-55833.903004628752</v>
      </c>
      <c r="N17" s="34">
        <v>-8795.9599999999991</v>
      </c>
      <c r="O17" s="448">
        <v>65695.45264651801</v>
      </c>
      <c r="P17" s="251">
        <f>SUM(LisäyksetVähennykset[[#This Row],[Kuntien yhdistymisavustus (-0,98 €/as)]:[TE25: Kunnan työttömyysetuuksien rahoitusvastuun laajentamisen korvaus]])</f>
        <v>238195.72888642034</v>
      </c>
      <c r="Q17" s="112"/>
    </row>
    <row r="18" spans="1:17" s="45" customFormat="1" x14ac:dyDescent="0.25">
      <c r="A18" s="239">
        <v>61</v>
      </c>
      <c r="B18" s="239" t="s">
        <v>25</v>
      </c>
      <c r="C18" s="325">
        <v>-15980.86</v>
      </c>
      <c r="D18" s="121">
        <v>-29026.46</v>
      </c>
      <c r="E18" s="121">
        <v>-15980.86</v>
      </c>
      <c r="F18" s="121">
        <v>-163.07</v>
      </c>
      <c r="G18" s="121">
        <v>-495406.66</v>
      </c>
      <c r="H18" s="121">
        <v>-1720290.59</v>
      </c>
      <c r="I18" s="121">
        <v>680225.8650918114</v>
      </c>
      <c r="J18" s="34">
        <v>398608.10094159667</v>
      </c>
      <c r="K18" s="34">
        <v>-484644.04</v>
      </c>
      <c r="L18" s="34">
        <v>-185573.66</v>
      </c>
      <c r="M18" s="34">
        <v>-187387.1377641492</v>
      </c>
      <c r="N18" s="34">
        <v>-63271.159999999996</v>
      </c>
      <c r="O18" s="448">
        <v>1310691.9463011723</v>
      </c>
      <c r="P18" s="251">
        <f>SUM(LisäyksetVähennykset[[#This Row],[Kuntien yhdistymisavustus (-0,98 €/as)]:[TE25: Kunnan työttömyysetuuksien rahoitusvastuun laajentamisen korvaus]])</f>
        <v>-808198.58542956901</v>
      </c>
      <c r="Q18" s="112"/>
    </row>
    <row r="19" spans="1:17" s="45" customFormat="1" x14ac:dyDescent="0.25">
      <c r="A19" s="239">
        <v>69</v>
      </c>
      <c r="B19" s="239" t="s">
        <v>26</v>
      </c>
      <c r="C19" s="325">
        <v>-6312.18</v>
      </c>
      <c r="D19" s="121">
        <v>-11464.98</v>
      </c>
      <c r="E19" s="121">
        <v>-6312.18</v>
      </c>
      <c r="F19" s="121">
        <v>-64.41</v>
      </c>
      <c r="G19" s="121">
        <v>-195677.58</v>
      </c>
      <c r="H19" s="121">
        <v>-246262.96</v>
      </c>
      <c r="I19" s="121">
        <v>-1819379.0551378445</v>
      </c>
      <c r="J19" s="34">
        <v>-1602035.4096328472</v>
      </c>
      <c r="K19" s="34">
        <v>-191426.52</v>
      </c>
      <c r="L19" s="34">
        <v>-73298.58</v>
      </c>
      <c r="M19" s="34">
        <v>-82926.705291607548</v>
      </c>
      <c r="N19" s="34">
        <v>-24991.079999999998</v>
      </c>
      <c r="O19" s="448">
        <v>225377.20761484338</v>
      </c>
      <c r="P19" s="251">
        <f>SUM(LisäyksetVähennykset[[#This Row],[Kuntien yhdistymisavustus (-0,98 €/as)]:[TE25: Kunnan työttömyysetuuksien rahoitusvastuun laajentamisen korvaus]])</f>
        <v>-4034774.4324474563</v>
      </c>
      <c r="Q19" s="112"/>
    </row>
    <row r="20" spans="1:17" s="45" customFormat="1" x14ac:dyDescent="0.25">
      <c r="A20" s="239">
        <v>71</v>
      </c>
      <c r="B20" s="239" t="s">
        <v>27</v>
      </c>
      <c r="C20" s="325">
        <v>-6172.04</v>
      </c>
      <c r="D20" s="121">
        <v>-11210.44</v>
      </c>
      <c r="E20" s="121">
        <v>-6172.04</v>
      </c>
      <c r="F20" s="121">
        <v>-62.980000000000004</v>
      </c>
      <c r="G20" s="121">
        <v>-191333.24</v>
      </c>
      <c r="H20" s="121">
        <v>-231359.54</v>
      </c>
      <c r="I20" s="121">
        <v>-306682.04770555964</v>
      </c>
      <c r="J20" s="34">
        <v>-524776.86360171868</v>
      </c>
      <c r="K20" s="34">
        <v>-187176.56</v>
      </c>
      <c r="L20" s="34">
        <v>-71671.240000000005</v>
      </c>
      <c r="M20" s="34">
        <v>-176395.31754950015</v>
      </c>
      <c r="N20" s="34">
        <v>-24436.239999999998</v>
      </c>
      <c r="O20" s="448">
        <v>216053.06066545047</v>
      </c>
      <c r="P20" s="251">
        <f>SUM(LisäyksetVähennykset[[#This Row],[Kuntien yhdistymisavustus (-0,98 €/as)]:[TE25: Kunnan työttömyysetuuksien rahoitusvastuun laajentamisen korvaus]])</f>
        <v>-1521395.488191328</v>
      </c>
      <c r="Q20" s="112"/>
    </row>
    <row r="21" spans="1:17" s="45" customFormat="1" x14ac:dyDescent="0.25">
      <c r="A21" s="239">
        <v>72</v>
      </c>
      <c r="B21" s="239" t="s">
        <v>28</v>
      </c>
      <c r="C21" s="325">
        <v>-893.76</v>
      </c>
      <c r="D21" s="121">
        <v>-1623.3600000000001</v>
      </c>
      <c r="E21" s="121">
        <v>-893.76</v>
      </c>
      <c r="F21" s="121">
        <v>-9.120000000000001</v>
      </c>
      <c r="G21" s="121">
        <v>-27706.559999999998</v>
      </c>
      <c r="H21" s="121">
        <v>-13159.9</v>
      </c>
      <c r="I21" s="121">
        <v>-171618.28273126914</v>
      </c>
      <c r="J21" s="34">
        <v>-34072.755773777513</v>
      </c>
      <c r="K21" s="34">
        <v>-27104.639999999999</v>
      </c>
      <c r="L21" s="34">
        <v>-10378.560000000001</v>
      </c>
      <c r="M21" s="34">
        <v>-29921.973810037514</v>
      </c>
      <c r="N21" s="34">
        <v>-3538.56</v>
      </c>
      <c r="O21" s="448">
        <v>38544.153724807999</v>
      </c>
      <c r="P21" s="251">
        <f>SUM(LisäyksetVähennykset[[#This Row],[Kuntien yhdistymisavustus (-0,98 €/as)]:[TE25: Kunnan työttömyysetuuksien rahoitusvastuun laajentamisen korvaus]])</f>
        <v>-282377.07859027619</v>
      </c>
      <c r="Q21" s="112"/>
    </row>
    <row r="22" spans="1:17" s="45" customFormat="1" x14ac:dyDescent="0.25">
      <c r="A22" s="239">
        <v>74</v>
      </c>
      <c r="B22" s="239" t="s">
        <v>29</v>
      </c>
      <c r="C22" s="325">
        <v>-955.5</v>
      </c>
      <c r="D22" s="121">
        <v>-1735.5</v>
      </c>
      <c r="E22" s="121">
        <v>-955.5</v>
      </c>
      <c r="F22" s="121">
        <v>-9.75</v>
      </c>
      <c r="G22" s="121">
        <v>-29620.5</v>
      </c>
      <c r="H22" s="121">
        <v>-20000.53</v>
      </c>
      <c r="I22" s="121">
        <v>202287.86616323752</v>
      </c>
      <c r="J22" s="34">
        <v>5735.0680108062379</v>
      </c>
      <c r="K22" s="34">
        <v>-28977</v>
      </c>
      <c r="L22" s="34">
        <v>-11095.5</v>
      </c>
      <c r="M22" s="34">
        <v>-28574.084414324869</v>
      </c>
      <c r="N22" s="34">
        <v>-3783</v>
      </c>
      <c r="O22" s="448">
        <v>13527.519571801931</v>
      </c>
      <c r="P22" s="251">
        <f>SUM(LisäyksetVähennykset[[#This Row],[Kuntien yhdistymisavustus (-0,98 €/as)]:[TE25: Kunnan työttömyysetuuksien rahoitusvastuun laajentamisen korvaus]])</f>
        <v>95843.589331520838</v>
      </c>
      <c r="Q22" s="112"/>
    </row>
    <row r="23" spans="1:17" s="45" customFormat="1" x14ac:dyDescent="0.25">
      <c r="A23" s="239">
        <v>75</v>
      </c>
      <c r="B23" s="239" t="s">
        <v>30</v>
      </c>
      <c r="C23" s="325">
        <v>-18730.739999999998</v>
      </c>
      <c r="D23" s="121">
        <v>-34021.14</v>
      </c>
      <c r="E23" s="121">
        <v>-18730.739999999998</v>
      </c>
      <c r="F23" s="121">
        <v>-191.13</v>
      </c>
      <c r="G23" s="121">
        <v>-580652.93999999994</v>
      </c>
      <c r="H23" s="121">
        <v>-1269948.43</v>
      </c>
      <c r="I23" s="121">
        <v>-4035140.9718102282</v>
      </c>
      <c r="J23" s="34">
        <v>-110113.52699722676</v>
      </c>
      <c r="K23" s="34">
        <v>-568038.36</v>
      </c>
      <c r="L23" s="34">
        <v>-217505.94</v>
      </c>
      <c r="M23" s="34">
        <v>-37724.51396013976</v>
      </c>
      <c r="N23" s="34">
        <v>-74158.44</v>
      </c>
      <c r="O23" s="448">
        <v>898453.91864475072</v>
      </c>
      <c r="P23" s="251">
        <f>SUM(LisäyksetVähennykset[[#This Row],[Kuntien yhdistymisavustus (-0,98 €/as)]:[TE25: Kunnan työttömyysetuuksien rahoitusvastuun laajentamisen korvaus]])</f>
        <v>-6066502.954122846</v>
      </c>
      <c r="Q23" s="112"/>
    </row>
    <row r="24" spans="1:17" s="45" customFormat="1" x14ac:dyDescent="0.25">
      <c r="A24" s="239">
        <v>77</v>
      </c>
      <c r="B24" s="239" t="s">
        <v>31</v>
      </c>
      <c r="C24" s="325">
        <v>-4347.28</v>
      </c>
      <c r="D24" s="121">
        <v>-7896.08</v>
      </c>
      <c r="E24" s="121">
        <v>-4347.28</v>
      </c>
      <c r="F24" s="121">
        <v>-44.36</v>
      </c>
      <c r="G24" s="121">
        <v>-134765.68</v>
      </c>
      <c r="H24" s="121">
        <v>-158946.07999999999</v>
      </c>
      <c r="I24" s="121">
        <v>-411774.1259344237</v>
      </c>
      <c r="J24" s="34">
        <v>-43574.427864861049</v>
      </c>
      <c r="K24" s="34">
        <v>-131837.91999999998</v>
      </c>
      <c r="L24" s="34">
        <v>-50481.68</v>
      </c>
      <c r="M24" s="34">
        <v>-59833.18599116159</v>
      </c>
      <c r="N24" s="34">
        <v>-17211.68</v>
      </c>
      <c r="O24" s="448">
        <v>207058.29587333102</v>
      </c>
      <c r="P24" s="251">
        <f>SUM(LisäyksetVähennykset[[#This Row],[Kuntien yhdistymisavustus (-0,98 €/as)]:[TE25: Kunnan työttömyysetuuksien rahoitusvastuun laajentamisen korvaus]])</f>
        <v>-818001.48391711549</v>
      </c>
      <c r="Q24" s="112"/>
    </row>
    <row r="25" spans="1:17" s="45" customFormat="1" x14ac:dyDescent="0.25">
      <c r="A25" s="239">
        <v>78</v>
      </c>
      <c r="B25" s="239" t="s">
        <v>32</v>
      </c>
      <c r="C25" s="325">
        <v>-7467.5999999999995</v>
      </c>
      <c r="D25" s="121">
        <v>-13563.6</v>
      </c>
      <c r="E25" s="121">
        <v>-7467.5999999999995</v>
      </c>
      <c r="F25" s="121">
        <v>-76.2</v>
      </c>
      <c r="G25" s="121">
        <v>-231495.6</v>
      </c>
      <c r="H25" s="121">
        <v>-450238.71</v>
      </c>
      <c r="I25" s="121">
        <v>-2245375.2181295166</v>
      </c>
      <c r="J25" s="34">
        <v>-426581.15171524015</v>
      </c>
      <c r="K25" s="34">
        <v>-226466.4</v>
      </c>
      <c r="L25" s="34">
        <v>-86715.6</v>
      </c>
      <c r="M25" s="34">
        <v>0</v>
      </c>
      <c r="N25" s="34">
        <v>-29565.599999999999</v>
      </c>
      <c r="O25" s="448">
        <v>329720.40269825689</v>
      </c>
      <c r="P25" s="251">
        <f>SUM(LisäyksetVähennykset[[#This Row],[Kuntien yhdistymisavustus (-0,98 €/as)]:[TE25: Kunnan työttömyysetuuksien rahoitusvastuun laajentamisen korvaus]])</f>
        <v>-3395292.8771464997</v>
      </c>
      <c r="Q25" s="112"/>
    </row>
    <row r="26" spans="1:17" s="45" customFormat="1" x14ac:dyDescent="0.25">
      <c r="A26" s="239">
        <v>79</v>
      </c>
      <c r="B26" s="239" t="s">
        <v>33</v>
      </c>
      <c r="C26" s="325">
        <v>-6433.7</v>
      </c>
      <c r="D26" s="121">
        <v>-11685.7</v>
      </c>
      <c r="E26" s="121">
        <v>-6433.7</v>
      </c>
      <c r="F26" s="121">
        <v>-65.650000000000006</v>
      </c>
      <c r="G26" s="121">
        <v>-199444.69999999998</v>
      </c>
      <c r="H26" s="121">
        <v>-405649.29</v>
      </c>
      <c r="I26" s="121">
        <v>-1053593.8958628413</v>
      </c>
      <c r="J26" s="34">
        <v>-619928.23611416039</v>
      </c>
      <c r="K26" s="34">
        <v>-195111.8</v>
      </c>
      <c r="L26" s="34">
        <v>-74709.700000000012</v>
      </c>
      <c r="M26" s="34">
        <v>0</v>
      </c>
      <c r="N26" s="34">
        <v>-25472.2</v>
      </c>
      <c r="O26" s="448">
        <v>405339.7434121992</v>
      </c>
      <c r="P26" s="251">
        <f>SUM(LisäyksetVähennykset[[#This Row],[Kuntien yhdistymisavustus (-0,98 €/as)]:[TE25: Kunnan työttömyysetuuksien rahoitusvastuun laajentamisen korvaus]])</f>
        <v>-2193188.8285648022</v>
      </c>
      <c r="Q26" s="112"/>
    </row>
    <row r="27" spans="1:17" s="45" customFormat="1" x14ac:dyDescent="0.25">
      <c r="A27" s="239">
        <v>81</v>
      </c>
      <c r="B27" s="239" t="s">
        <v>34</v>
      </c>
      <c r="C27" s="325">
        <v>-2352.98</v>
      </c>
      <c r="D27" s="121">
        <v>-4273.78</v>
      </c>
      <c r="E27" s="121">
        <v>-2352.98</v>
      </c>
      <c r="F27" s="121">
        <v>-24.01</v>
      </c>
      <c r="G27" s="121">
        <v>-72942.38</v>
      </c>
      <c r="H27" s="121">
        <v>-93019.33</v>
      </c>
      <c r="I27" s="121">
        <v>-140682.24961389371</v>
      </c>
      <c r="J27" s="34">
        <v>-14498.553301491722</v>
      </c>
      <c r="K27" s="34">
        <v>-71357.72</v>
      </c>
      <c r="L27" s="34">
        <v>-27323.38</v>
      </c>
      <c r="M27" s="34">
        <v>-3129.3898333274151</v>
      </c>
      <c r="N27" s="34">
        <v>-9315.8799999999992</v>
      </c>
      <c r="O27" s="448">
        <v>118360.59974001625</v>
      </c>
      <c r="P27" s="251">
        <f>SUM(LisäyksetVähennykset[[#This Row],[Kuntien yhdistymisavustus (-0,98 €/as)]:[TE25: Kunnan työttömyysetuuksien rahoitusvastuun laajentamisen korvaus]])</f>
        <v>-322912.03300869674</v>
      </c>
      <c r="Q27" s="112"/>
    </row>
    <row r="28" spans="1:17" s="45" customFormat="1" x14ac:dyDescent="0.25">
      <c r="A28" s="239">
        <v>82</v>
      </c>
      <c r="B28" s="239" t="s">
        <v>35</v>
      </c>
      <c r="C28" s="325">
        <v>-9159.08</v>
      </c>
      <c r="D28" s="121">
        <v>-16635.88</v>
      </c>
      <c r="E28" s="121">
        <v>-9159.08</v>
      </c>
      <c r="F28" s="121">
        <v>-93.460000000000008</v>
      </c>
      <c r="G28" s="121">
        <v>-283931.48</v>
      </c>
      <c r="H28" s="121">
        <v>-230775.57</v>
      </c>
      <c r="I28" s="121">
        <v>146175.49532770694</v>
      </c>
      <c r="J28" s="34">
        <v>-52716.37931183412</v>
      </c>
      <c r="K28" s="34">
        <v>-277763.12</v>
      </c>
      <c r="L28" s="34">
        <v>-106357.48000000001</v>
      </c>
      <c r="M28" s="34">
        <v>-107372.30737456561</v>
      </c>
      <c r="N28" s="34">
        <v>-36262.479999999996</v>
      </c>
      <c r="O28" s="448">
        <v>235899.34011272225</v>
      </c>
      <c r="P28" s="251">
        <f>SUM(LisäyksetVähennykset[[#This Row],[Kuntien yhdistymisavustus (-0,98 €/as)]:[TE25: Kunnan työttömyysetuuksien rahoitusvastuun laajentamisen korvaus]])</f>
        <v>-748151.48124597059</v>
      </c>
      <c r="Q28" s="112"/>
    </row>
    <row r="29" spans="1:17" s="45" customFormat="1" x14ac:dyDescent="0.25">
      <c r="A29" s="239">
        <v>86</v>
      </c>
      <c r="B29" s="239" t="s">
        <v>36</v>
      </c>
      <c r="C29" s="325">
        <v>-7704.76</v>
      </c>
      <c r="D29" s="121">
        <v>-13994.36</v>
      </c>
      <c r="E29" s="121">
        <v>-7704.76</v>
      </c>
      <c r="F29" s="121">
        <v>-78.62</v>
      </c>
      <c r="G29" s="121">
        <v>-238847.56</v>
      </c>
      <c r="H29" s="121">
        <v>-284353.59999999998</v>
      </c>
      <c r="I29" s="121">
        <v>-402318.4142881424</v>
      </c>
      <c r="J29" s="34">
        <v>-78643.56447913697</v>
      </c>
      <c r="K29" s="34">
        <v>-233658.63999999998</v>
      </c>
      <c r="L29" s="34">
        <v>-89469.560000000012</v>
      </c>
      <c r="M29" s="34">
        <v>-101100.51308298165</v>
      </c>
      <c r="N29" s="34">
        <v>-30504.559999999998</v>
      </c>
      <c r="O29" s="448">
        <v>429084.17827694298</v>
      </c>
      <c r="P29" s="251">
        <f>SUM(LisäyksetVähennykset[[#This Row],[Kuntien yhdistymisavustus (-0,98 €/as)]:[TE25: Kunnan työttömyysetuuksien rahoitusvastuun laajentamisen korvaus]])</f>
        <v>-1059294.733573318</v>
      </c>
      <c r="Q29" s="112"/>
    </row>
    <row r="30" spans="1:17" s="45" customFormat="1" x14ac:dyDescent="0.25">
      <c r="A30" s="239">
        <v>90</v>
      </c>
      <c r="B30" s="239" t="s">
        <v>37</v>
      </c>
      <c r="C30" s="325">
        <v>-2830.24</v>
      </c>
      <c r="D30" s="121">
        <v>-5140.6400000000003</v>
      </c>
      <c r="E30" s="121">
        <v>-2830.24</v>
      </c>
      <c r="F30" s="121">
        <v>-28.88</v>
      </c>
      <c r="G30" s="121">
        <v>-87737.44</v>
      </c>
      <c r="H30" s="121">
        <v>-152447.29999999999</v>
      </c>
      <c r="I30" s="121">
        <v>-485495.99844049948</v>
      </c>
      <c r="J30" s="34">
        <v>-909668.55950568442</v>
      </c>
      <c r="K30" s="34">
        <v>-85831.360000000001</v>
      </c>
      <c r="L30" s="34">
        <v>-32865.440000000002</v>
      </c>
      <c r="M30" s="34">
        <v>-13511.470765797299</v>
      </c>
      <c r="N30" s="34">
        <v>-11205.44</v>
      </c>
      <c r="O30" s="448">
        <v>157682.6419541467</v>
      </c>
      <c r="P30" s="251">
        <f>SUM(LisäyksetVähennykset[[#This Row],[Kuntien yhdistymisavustus (-0,98 €/as)]:[TE25: Kunnan työttömyysetuuksien rahoitusvastuun laajentamisen korvaus]])</f>
        <v>-1631910.3667578343</v>
      </c>
      <c r="Q30" s="112"/>
    </row>
    <row r="31" spans="1:17" s="45" customFormat="1" x14ac:dyDescent="0.25">
      <c r="A31" s="239">
        <v>91</v>
      </c>
      <c r="B31" s="239" t="s">
        <v>38</v>
      </c>
      <c r="C31" s="325">
        <v>-680504.16</v>
      </c>
      <c r="D31" s="121">
        <v>-1236017.76</v>
      </c>
      <c r="E31" s="121">
        <v>-680504.16</v>
      </c>
      <c r="F31" s="121">
        <v>-6943.92</v>
      </c>
      <c r="G31" s="121">
        <v>-21095628.960000001</v>
      </c>
      <c r="H31" s="121">
        <v>-88557911.140000001</v>
      </c>
      <c r="I31" s="121">
        <v>55076117.060363501</v>
      </c>
      <c r="J31" s="34">
        <v>-3740266.2593950834</v>
      </c>
      <c r="K31" s="34">
        <v>-20637330.239999998</v>
      </c>
      <c r="L31" s="34">
        <v>-7902180.9600000009</v>
      </c>
      <c r="M31" s="34">
        <v>-8008397.5925732534</v>
      </c>
      <c r="N31" s="34">
        <v>-2694240.96</v>
      </c>
      <c r="O31" s="448">
        <v>17349434.160264015</v>
      </c>
      <c r="P31" s="251">
        <f>SUM(LisäyksetVähennykset[[#This Row],[Kuntien yhdistymisavustus (-0,98 €/as)]:[TE25: Kunnan työttömyysetuuksien rahoitusvastuun laajentamisen korvaus]])</f>
        <v>-82814374.891340807</v>
      </c>
      <c r="Q31" s="112"/>
    </row>
    <row r="32" spans="1:17" s="45" customFormat="1" x14ac:dyDescent="0.25">
      <c r="A32" s="239">
        <v>92</v>
      </c>
      <c r="B32" s="239" t="s">
        <v>39</v>
      </c>
      <c r="C32" s="325">
        <v>-247896.88</v>
      </c>
      <c r="D32" s="121">
        <v>-450261.68</v>
      </c>
      <c r="E32" s="121">
        <v>-247896.88</v>
      </c>
      <c r="F32" s="121">
        <v>-2529.56</v>
      </c>
      <c r="G32" s="121">
        <v>-7684803.2799999993</v>
      </c>
      <c r="H32" s="121">
        <v>-39304888.380000003</v>
      </c>
      <c r="I32" s="121">
        <v>-26465622.019977588</v>
      </c>
      <c r="J32" s="34">
        <v>-1367725.0249086707</v>
      </c>
      <c r="K32" s="34">
        <v>-7517852.3199999994</v>
      </c>
      <c r="L32" s="34">
        <v>-2878639.2800000003</v>
      </c>
      <c r="M32" s="34">
        <v>-4609559.9779492682</v>
      </c>
      <c r="N32" s="34">
        <v>-981469.28</v>
      </c>
      <c r="O32" s="448">
        <v>10165974.187999807</v>
      </c>
      <c r="P32" s="251">
        <f>SUM(LisäyksetVähennykset[[#This Row],[Kuntien yhdistymisavustus (-0,98 €/as)]:[TE25: Kunnan työttömyysetuuksien rahoitusvastuun laajentamisen korvaus]])</f>
        <v>-81593170.37483573</v>
      </c>
      <c r="Q32" s="112"/>
    </row>
    <row r="33" spans="1:17" s="45" customFormat="1" x14ac:dyDescent="0.25">
      <c r="A33" s="239">
        <v>97</v>
      </c>
      <c r="B33" s="239" t="s">
        <v>40</v>
      </c>
      <c r="C33" s="325">
        <v>-1982.54</v>
      </c>
      <c r="D33" s="121">
        <v>-3600.94</v>
      </c>
      <c r="E33" s="121">
        <v>-1982.54</v>
      </c>
      <c r="F33" s="121">
        <v>-20.23</v>
      </c>
      <c r="G33" s="121">
        <v>-61458.74</v>
      </c>
      <c r="H33" s="121">
        <v>-83511.75</v>
      </c>
      <c r="I33" s="121">
        <v>-405409.91501179541</v>
      </c>
      <c r="J33" s="34">
        <v>65470.545962426251</v>
      </c>
      <c r="K33" s="34">
        <v>-60123.56</v>
      </c>
      <c r="L33" s="34">
        <v>-23021.74</v>
      </c>
      <c r="M33" s="34">
        <v>-7533.436700386912</v>
      </c>
      <c r="N33" s="34">
        <v>-7849.24</v>
      </c>
      <c r="O33" s="448">
        <v>71137.816863066037</v>
      </c>
      <c r="P33" s="251">
        <f>SUM(LisäyksetVähennykset[[#This Row],[Kuntien yhdistymisavustus (-0,98 €/as)]:[TE25: Kunnan työttömyysetuuksien rahoitusvastuun laajentamisen korvaus]])</f>
        <v>-519886.26888669003</v>
      </c>
      <c r="Q33" s="112"/>
    </row>
    <row r="34" spans="1:17" s="104" customFormat="1" x14ac:dyDescent="0.25">
      <c r="A34" s="237">
        <v>98</v>
      </c>
      <c r="B34" s="239" t="s">
        <v>41</v>
      </c>
      <c r="C34" s="325">
        <v>-22319.5</v>
      </c>
      <c r="D34" s="121">
        <v>-40539.5</v>
      </c>
      <c r="E34" s="121">
        <v>-22319.5</v>
      </c>
      <c r="F34" s="121">
        <v>-227.75</v>
      </c>
      <c r="G34" s="121">
        <v>-691904.5</v>
      </c>
      <c r="H34" s="121">
        <v>-950220.12</v>
      </c>
      <c r="I34" s="121">
        <v>4495154.9679005193</v>
      </c>
      <c r="J34" s="121">
        <v>1523511.754672203</v>
      </c>
      <c r="K34" s="121">
        <v>-676873</v>
      </c>
      <c r="L34" s="121">
        <v>-259179.50000000003</v>
      </c>
      <c r="M34" s="34">
        <v>-439819.03298887995</v>
      </c>
      <c r="N34" s="34">
        <v>-88367</v>
      </c>
      <c r="O34" s="449">
        <v>721277.40261503099</v>
      </c>
      <c r="P34" s="251">
        <f>SUM(LisäyksetVähennykset[[#This Row],[Kuntien yhdistymisavustus (-0,98 €/as)]:[TE25: Kunnan työttömyysetuuksien rahoitusvastuun laajentamisen korvaus]])</f>
        <v>3548174.7221988738</v>
      </c>
      <c r="Q34" s="60"/>
    </row>
    <row r="35" spans="1:17" s="45" customFormat="1" x14ac:dyDescent="0.25">
      <c r="A35" s="239">
        <v>102</v>
      </c>
      <c r="B35" s="239" t="s">
        <v>42</v>
      </c>
      <c r="C35" s="325">
        <v>-9355.08</v>
      </c>
      <c r="D35" s="121">
        <v>-16991.88</v>
      </c>
      <c r="E35" s="121">
        <v>-9355.08</v>
      </c>
      <c r="F35" s="121">
        <v>-95.460000000000008</v>
      </c>
      <c r="G35" s="121">
        <v>-290007.48</v>
      </c>
      <c r="H35" s="121">
        <v>-301746.48</v>
      </c>
      <c r="I35" s="121">
        <v>310285.04827605054</v>
      </c>
      <c r="J35" s="34">
        <v>-54890.599037698848</v>
      </c>
      <c r="K35" s="34">
        <v>-283707.12</v>
      </c>
      <c r="L35" s="34">
        <v>-108633.48000000001</v>
      </c>
      <c r="M35" s="34">
        <v>-136245.5674362994</v>
      </c>
      <c r="N35" s="34">
        <v>-37038.479999999996</v>
      </c>
      <c r="O35" s="448">
        <v>541626.13667940395</v>
      </c>
      <c r="P35" s="251">
        <f>SUM(LisäyksetVähennykset[[#This Row],[Kuntien yhdistymisavustus (-0,98 €/as)]:[TE25: Kunnan työttömyysetuuksien rahoitusvastuun laajentamisen korvaus]])</f>
        <v>-396155.52151854371</v>
      </c>
      <c r="Q35" s="112"/>
    </row>
    <row r="36" spans="1:17" s="45" customFormat="1" x14ac:dyDescent="0.25">
      <c r="A36" s="239">
        <v>103</v>
      </c>
      <c r="B36" s="239" t="s">
        <v>43</v>
      </c>
      <c r="C36" s="325">
        <v>-2032.52</v>
      </c>
      <c r="D36" s="121">
        <v>-3691.7200000000003</v>
      </c>
      <c r="E36" s="121">
        <v>-2032.52</v>
      </c>
      <c r="F36" s="121">
        <v>-20.740000000000002</v>
      </c>
      <c r="G36" s="121">
        <v>-63008.119999999995</v>
      </c>
      <c r="H36" s="121">
        <v>-74964.039999999994</v>
      </c>
      <c r="I36" s="121">
        <v>142099.67890654004</v>
      </c>
      <c r="J36" s="34">
        <v>-12172.250848688273</v>
      </c>
      <c r="K36" s="34">
        <v>-61639.28</v>
      </c>
      <c r="L36" s="34">
        <v>-23602.120000000003</v>
      </c>
      <c r="M36" s="34">
        <v>-28672.853402223187</v>
      </c>
      <c r="N36" s="34">
        <v>-8047.12</v>
      </c>
      <c r="O36" s="448">
        <v>120371.25168263924</v>
      </c>
      <c r="P36" s="251">
        <f>SUM(LisäyksetVähennykset[[#This Row],[Kuntien yhdistymisavustus (-0,98 €/as)]:[TE25: Kunnan työttömyysetuuksien rahoitusvastuun laajentamisen korvaus]])</f>
        <v>-17412.353661732166</v>
      </c>
      <c r="Q36" s="112"/>
    </row>
    <row r="37" spans="1:17" s="45" customFormat="1" x14ac:dyDescent="0.25">
      <c r="A37" s="239">
        <v>105</v>
      </c>
      <c r="B37" s="239" t="s">
        <v>44</v>
      </c>
      <c r="C37" s="325">
        <v>-1944.32</v>
      </c>
      <c r="D37" s="121">
        <v>-3531.52</v>
      </c>
      <c r="E37" s="121">
        <v>-1944.32</v>
      </c>
      <c r="F37" s="121">
        <v>-19.84</v>
      </c>
      <c r="G37" s="121">
        <v>-60273.919999999998</v>
      </c>
      <c r="H37" s="121">
        <v>-41470.239999999998</v>
      </c>
      <c r="I37" s="121">
        <v>416536.76124356815</v>
      </c>
      <c r="J37" s="34">
        <v>258116.34138554742</v>
      </c>
      <c r="K37" s="34">
        <v>-58964.479999999996</v>
      </c>
      <c r="L37" s="34">
        <v>-22577.920000000002</v>
      </c>
      <c r="M37" s="34">
        <v>-56969.958333324583</v>
      </c>
      <c r="N37" s="34">
        <v>-7697.92</v>
      </c>
      <c r="O37" s="448">
        <v>112731.41746281052</v>
      </c>
      <c r="P37" s="251">
        <f>SUM(LisäyksetVähennykset[[#This Row],[Kuntien yhdistymisavustus (-0,98 €/as)]:[TE25: Kunnan työttömyysetuuksien rahoitusvastuun laajentamisen korvaus]])</f>
        <v>531990.08175860159</v>
      </c>
      <c r="Q37" s="112"/>
    </row>
    <row r="38" spans="1:17" s="45" customFormat="1" x14ac:dyDescent="0.25">
      <c r="A38" s="239">
        <v>106</v>
      </c>
      <c r="B38" s="239" t="s">
        <v>45</v>
      </c>
      <c r="C38" s="325">
        <v>-46074.7</v>
      </c>
      <c r="D38" s="121">
        <v>-83686.7</v>
      </c>
      <c r="E38" s="121">
        <v>-46074.7</v>
      </c>
      <c r="F38" s="121">
        <v>-470.15000000000003</v>
      </c>
      <c r="G38" s="121">
        <v>-1428315.7</v>
      </c>
      <c r="H38" s="121">
        <v>-4478762.6500000004</v>
      </c>
      <c r="I38" s="121">
        <v>-1346101.2265264208</v>
      </c>
      <c r="J38" s="34">
        <v>-263593.16194635123</v>
      </c>
      <c r="K38" s="34">
        <v>-1397285.8</v>
      </c>
      <c r="L38" s="34">
        <v>-535030.70000000007</v>
      </c>
      <c r="M38" s="34">
        <v>-251827.8684017128</v>
      </c>
      <c r="N38" s="34">
        <v>-182418.19999999998</v>
      </c>
      <c r="O38" s="448">
        <v>2167594.440275576</v>
      </c>
      <c r="P38" s="251">
        <f>SUM(LisäyksetVähennykset[[#This Row],[Kuntien yhdistymisavustus (-0,98 €/as)]:[TE25: Kunnan työttömyysetuuksien rahoitusvastuun laajentamisen korvaus]])</f>
        <v>-7892047.1165989097</v>
      </c>
      <c r="Q38" s="112"/>
    </row>
    <row r="39" spans="1:17" s="45" customFormat="1" x14ac:dyDescent="0.25">
      <c r="A39" s="239">
        <v>108</v>
      </c>
      <c r="B39" s="239" t="s">
        <v>46</v>
      </c>
      <c r="C39" s="325">
        <v>-10044.02</v>
      </c>
      <c r="D39" s="121">
        <v>-18243.22</v>
      </c>
      <c r="E39" s="121">
        <v>-10044.02</v>
      </c>
      <c r="F39" s="121">
        <v>-102.49000000000001</v>
      </c>
      <c r="G39" s="121">
        <v>-311364.62</v>
      </c>
      <c r="H39" s="121">
        <v>-422322.49</v>
      </c>
      <c r="I39" s="121">
        <v>874673.67666952522</v>
      </c>
      <c r="J39" s="34">
        <v>-57774.538155944283</v>
      </c>
      <c r="K39" s="34">
        <v>-304600.27999999997</v>
      </c>
      <c r="L39" s="34">
        <v>-116633.62000000001</v>
      </c>
      <c r="M39" s="34">
        <v>-225656.17396382242</v>
      </c>
      <c r="N39" s="34">
        <v>-39766.119999999995</v>
      </c>
      <c r="O39" s="448">
        <v>386967.165501957</v>
      </c>
      <c r="P39" s="251">
        <f>SUM(LisäyksetVähennykset[[#This Row],[Kuntien yhdistymisavustus (-0,98 €/as)]:[TE25: Kunnan työttömyysetuuksien rahoitusvastuun laajentamisen korvaus]])</f>
        <v>-254910.74994828453</v>
      </c>
      <c r="Q39" s="112"/>
    </row>
    <row r="40" spans="1:17" s="45" customFormat="1" x14ac:dyDescent="0.25">
      <c r="A40" s="239">
        <v>109</v>
      </c>
      <c r="B40" s="239" t="s">
        <v>47</v>
      </c>
      <c r="C40" s="325">
        <v>-67241.72</v>
      </c>
      <c r="D40" s="121">
        <v>-122132.92</v>
      </c>
      <c r="E40" s="121">
        <v>-67241.72</v>
      </c>
      <c r="F40" s="121">
        <v>-686.14</v>
      </c>
      <c r="G40" s="121">
        <v>-2084493.3199999998</v>
      </c>
      <c r="H40" s="121">
        <v>-6510881.9199999999</v>
      </c>
      <c r="I40" s="121">
        <v>804310.22624768852</v>
      </c>
      <c r="J40" s="34">
        <v>-383265.36996635637</v>
      </c>
      <c r="K40" s="34">
        <v>-2039208.0799999998</v>
      </c>
      <c r="L40" s="34">
        <v>-780827.32000000007</v>
      </c>
      <c r="M40" s="34">
        <v>-453527.36698644544</v>
      </c>
      <c r="N40" s="34">
        <v>-266222.32</v>
      </c>
      <c r="O40" s="448">
        <v>2513980.6113185212</v>
      </c>
      <c r="P40" s="251">
        <f>SUM(LisäyksetVähennykset[[#This Row],[Kuntien yhdistymisavustus (-0,98 €/as)]:[TE25: Kunnan työttömyysetuuksien rahoitusvastuun laajentamisen korvaus]])</f>
        <v>-9457437.3593865931</v>
      </c>
      <c r="Q40" s="112"/>
    </row>
    <row r="41" spans="1:17" s="45" customFormat="1" x14ac:dyDescent="0.25">
      <c r="A41" s="239">
        <v>111</v>
      </c>
      <c r="B41" s="239" t="s">
        <v>48</v>
      </c>
      <c r="C41" s="325">
        <v>-17340.12</v>
      </c>
      <c r="D41" s="121">
        <v>-31495.32</v>
      </c>
      <c r="E41" s="121">
        <v>-17340.12</v>
      </c>
      <c r="F41" s="121">
        <v>-176.94</v>
      </c>
      <c r="G41" s="121">
        <v>-537543.72</v>
      </c>
      <c r="H41" s="121">
        <v>-1240875.3999999999</v>
      </c>
      <c r="I41" s="121">
        <v>3283324.5640364131</v>
      </c>
      <c r="J41" s="34">
        <v>2616390.2529297704</v>
      </c>
      <c r="K41" s="34">
        <v>-525865.67999999993</v>
      </c>
      <c r="L41" s="34">
        <v>-201357.72</v>
      </c>
      <c r="M41" s="34">
        <v>-173866.55295649881</v>
      </c>
      <c r="N41" s="34">
        <v>-68652.72</v>
      </c>
      <c r="O41" s="448">
        <v>580310.68038950115</v>
      </c>
      <c r="P41" s="251">
        <f>SUM(LisäyksetVähennykset[[#This Row],[Kuntien yhdistymisavustus (-0,98 €/as)]:[TE25: Kunnan työttömyysetuuksien rahoitusvastuun laajentamisen korvaus]])</f>
        <v>3665511.2043991857</v>
      </c>
      <c r="Q41" s="112"/>
    </row>
    <row r="42" spans="1:17" s="45" customFormat="1" x14ac:dyDescent="0.25">
      <c r="A42" s="239">
        <v>139</v>
      </c>
      <c r="B42" s="239" t="s">
        <v>49</v>
      </c>
      <c r="C42" s="325">
        <v>-9559.9</v>
      </c>
      <c r="D42" s="121">
        <v>-17363.900000000001</v>
      </c>
      <c r="E42" s="121">
        <v>-9559.9</v>
      </c>
      <c r="F42" s="121">
        <v>-97.55</v>
      </c>
      <c r="G42" s="121">
        <v>-296356.89999999997</v>
      </c>
      <c r="H42" s="121">
        <v>-268705</v>
      </c>
      <c r="I42" s="121">
        <v>-910061.4245212822</v>
      </c>
      <c r="J42" s="34">
        <v>-715762.76561746711</v>
      </c>
      <c r="K42" s="34">
        <v>-289918.59999999998</v>
      </c>
      <c r="L42" s="34">
        <v>-111011.90000000001</v>
      </c>
      <c r="M42" s="34">
        <v>-287760.95137696236</v>
      </c>
      <c r="N42" s="34">
        <v>-37849.4</v>
      </c>
      <c r="O42" s="448">
        <v>551606.1976680411</v>
      </c>
      <c r="P42" s="251">
        <f>SUM(LisäyksetVähennykset[[#This Row],[Kuntien yhdistymisavustus (-0,98 €/as)]:[TE25: Kunnan työttömyysetuuksien rahoitusvastuun laajentamisen korvaus]])</f>
        <v>-2402401.9938476705</v>
      </c>
      <c r="Q42" s="112"/>
    </row>
    <row r="43" spans="1:17" s="45" customFormat="1" x14ac:dyDescent="0.25">
      <c r="A43" s="239">
        <v>140</v>
      </c>
      <c r="B43" s="239" t="s">
        <v>50</v>
      </c>
      <c r="C43" s="325">
        <v>-19800.900000000001</v>
      </c>
      <c r="D43" s="121">
        <v>-35964.9</v>
      </c>
      <c r="E43" s="121">
        <v>-19800.900000000001</v>
      </c>
      <c r="F43" s="121">
        <v>-202.05</v>
      </c>
      <c r="G43" s="121">
        <v>-613827.9</v>
      </c>
      <c r="H43" s="121">
        <v>-1338079.93</v>
      </c>
      <c r="I43" s="121">
        <v>5687944.3897173535</v>
      </c>
      <c r="J43" s="34">
        <v>1898067.9937266516</v>
      </c>
      <c r="K43" s="34">
        <v>-600492.6</v>
      </c>
      <c r="L43" s="34">
        <v>-229932.90000000002</v>
      </c>
      <c r="M43" s="34">
        <v>-419357.85634328146</v>
      </c>
      <c r="N43" s="34">
        <v>-78395.399999999994</v>
      </c>
      <c r="O43" s="448">
        <v>778185.43467979413</v>
      </c>
      <c r="P43" s="251">
        <f>SUM(LisäyksetVähennykset[[#This Row],[Kuntien yhdistymisavustus (-0,98 €/as)]:[TE25: Kunnan työttömyysetuuksien rahoitusvastuun laajentamisen korvaus]])</f>
        <v>5008342.4817805178</v>
      </c>
      <c r="Q43" s="112"/>
    </row>
    <row r="44" spans="1:17" s="45" customFormat="1" x14ac:dyDescent="0.25">
      <c r="A44" s="239">
        <v>142</v>
      </c>
      <c r="B44" s="239" t="s">
        <v>51</v>
      </c>
      <c r="C44" s="325">
        <v>-6202.42</v>
      </c>
      <c r="D44" s="121">
        <v>-11265.62</v>
      </c>
      <c r="E44" s="121">
        <v>-6202.42</v>
      </c>
      <c r="F44" s="121">
        <v>-63.29</v>
      </c>
      <c r="G44" s="121">
        <v>-192275.02</v>
      </c>
      <c r="H44" s="121">
        <v>-283490.31</v>
      </c>
      <c r="I44" s="121">
        <v>302401.4120114441</v>
      </c>
      <c r="J44" s="34">
        <v>-36635.0391114616</v>
      </c>
      <c r="K44" s="34">
        <v>-188097.88</v>
      </c>
      <c r="L44" s="34">
        <v>-72024.02</v>
      </c>
      <c r="M44" s="34">
        <v>-76282.358182878132</v>
      </c>
      <c r="N44" s="34">
        <v>-24556.52</v>
      </c>
      <c r="O44" s="448">
        <v>182776.87291591475</v>
      </c>
      <c r="P44" s="251">
        <f>SUM(LisäyksetVähennykset[[#This Row],[Kuntien yhdistymisavustus (-0,98 €/as)]:[TE25: Kunnan työttömyysetuuksien rahoitusvastuun laajentamisen korvaus]])</f>
        <v>-411916.61236698087</v>
      </c>
      <c r="Q44" s="112"/>
    </row>
    <row r="45" spans="1:17" s="45" customFormat="1" x14ac:dyDescent="0.25">
      <c r="A45" s="239">
        <v>143</v>
      </c>
      <c r="B45" s="239" t="s">
        <v>52</v>
      </c>
      <c r="C45" s="325">
        <v>-6569.92</v>
      </c>
      <c r="D45" s="121">
        <v>-11933.12</v>
      </c>
      <c r="E45" s="121">
        <v>-6569.92</v>
      </c>
      <c r="F45" s="121">
        <v>-67.040000000000006</v>
      </c>
      <c r="G45" s="121">
        <v>-203667.52</v>
      </c>
      <c r="H45" s="121">
        <v>-417419.24</v>
      </c>
      <c r="I45" s="121">
        <v>-569157.69478586689</v>
      </c>
      <c r="J45" s="34">
        <v>-38324.847188558539</v>
      </c>
      <c r="K45" s="34">
        <v>-199242.88</v>
      </c>
      <c r="L45" s="34">
        <v>-76291.520000000004</v>
      </c>
      <c r="M45" s="34">
        <v>-71218.818826473231</v>
      </c>
      <c r="N45" s="34">
        <v>-26011.52</v>
      </c>
      <c r="O45" s="448">
        <v>334277.64786337712</v>
      </c>
      <c r="P45" s="251">
        <f>SUM(LisäyksetVähennykset[[#This Row],[Kuntien yhdistymisavustus (-0,98 €/as)]:[TE25: Kunnan työttömyysetuuksien rahoitusvastuun laajentamisen korvaus]])</f>
        <v>-1292196.3929375217</v>
      </c>
      <c r="Q45" s="112"/>
    </row>
    <row r="46" spans="1:17" s="45" customFormat="1" x14ac:dyDescent="0.25">
      <c r="A46" s="239">
        <v>145</v>
      </c>
      <c r="B46" s="239" t="s">
        <v>53</v>
      </c>
      <c r="C46" s="325">
        <v>-12156.9</v>
      </c>
      <c r="D46" s="121">
        <v>-22080.9</v>
      </c>
      <c r="E46" s="121">
        <v>-12156.9</v>
      </c>
      <c r="F46" s="121">
        <v>-124.05</v>
      </c>
      <c r="G46" s="121">
        <v>-376863.89999999997</v>
      </c>
      <c r="H46" s="121">
        <v>-432743.09</v>
      </c>
      <c r="I46" s="121">
        <v>918783.69266658579</v>
      </c>
      <c r="J46" s="34">
        <v>-69670.787018706731</v>
      </c>
      <c r="K46" s="34">
        <v>-368676.6</v>
      </c>
      <c r="L46" s="34">
        <v>-141168.90000000002</v>
      </c>
      <c r="M46" s="34">
        <v>-304176.19636196858</v>
      </c>
      <c r="N46" s="34">
        <v>-48131.4</v>
      </c>
      <c r="O46" s="448">
        <v>366573.14791111095</v>
      </c>
      <c r="P46" s="251">
        <f>SUM(LisäyksetVähennykset[[#This Row],[Kuntien yhdistymisavustus (-0,98 €/as)]:[TE25: Kunnan työttömyysetuuksien rahoitusvastuun laajentamisen korvaus]])</f>
        <v>-502592.78280297859</v>
      </c>
      <c r="Q46" s="112"/>
    </row>
    <row r="47" spans="1:17" s="45" customFormat="1" x14ac:dyDescent="0.25">
      <c r="A47" s="239">
        <v>146</v>
      </c>
      <c r="B47" s="239" t="s">
        <v>54</v>
      </c>
      <c r="C47" s="325">
        <v>-4207.1400000000003</v>
      </c>
      <c r="D47" s="121">
        <v>-7641.54</v>
      </c>
      <c r="E47" s="121">
        <v>-4207.1400000000003</v>
      </c>
      <c r="F47" s="121">
        <v>-42.93</v>
      </c>
      <c r="G47" s="121">
        <v>-130421.34</v>
      </c>
      <c r="H47" s="121">
        <v>-191018.49</v>
      </c>
      <c r="I47" s="121">
        <v>304573.67127162195</v>
      </c>
      <c r="J47" s="34">
        <v>-25302.059607731473</v>
      </c>
      <c r="K47" s="34">
        <v>-127587.95999999999</v>
      </c>
      <c r="L47" s="34">
        <v>-48854.340000000004</v>
      </c>
      <c r="M47" s="34">
        <v>-67980.270163935129</v>
      </c>
      <c r="N47" s="34">
        <v>-16656.84</v>
      </c>
      <c r="O47" s="448">
        <v>151013.83184553613</v>
      </c>
      <c r="P47" s="251">
        <f>SUM(LisäyksetVähennykset[[#This Row],[Kuntien yhdistymisavustus (-0,98 €/as)]:[TE25: Kunnan työttömyysetuuksien rahoitusvastuun laajentamisen korvaus]])</f>
        <v>-168332.54665450851</v>
      </c>
      <c r="Q47" s="112"/>
    </row>
    <row r="48" spans="1:17" s="45" customFormat="1" x14ac:dyDescent="0.25">
      <c r="A48" s="239">
        <v>148</v>
      </c>
      <c r="B48" s="239" t="s">
        <v>55</v>
      </c>
      <c r="C48" s="325">
        <v>-7099.12</v>
      </c>
      <c r="D48" s="121">
        <v>-12894.32</v>
      </c>
      <c r="E48" s="121">
        <v>-7099.12</v>
      </c>
      <c r="F48" s="121">
        <v>-72.44</v>
      </c>
      <c r="G48" s="121">
        <v>-220072.72</v>
      </c>
      <c r="H48" s="121">
        <v>-139914.12</v>
      </c>
      <c r="I48" s="121">
        <v>804492.87175756262</v>
      </c>
      <c r="J48" s="34">
        <v>2045203.6087959716</v>
      </c>
      <c r="K48" s="34">
        <v>-215291.68</v>
      </c>
      <c r="L48" s="34">
        <v>-82436.72</v>
      </c>
      <c r="M48" s="34">
        <v>-262426.72192407964</v>
      </c>
      <c r="N48" s="34">
        <v>-28106.719999999998</v>
      </c>
      <c r="O48" s="448">
        <v>258610.77684593294</v>
      </c>
      <c r="P48" s="251">
        <f>SUM(LisäyksetVähennykset[[#This Row],[Kuntien yhdistymisavustus (-0,98 €/as)]:[TE25: Kunnan työttömyysetuuksien rahoitusvastuun laajentamisen korvaus]])</f>
        <v>2132893.5754753873</v>
      </c>
      <c r="Q48" s="112"/>
    </row>
    <row r="49" spans="1:17" s="45" customFormat="1" x14ac:dyDescent="0.25">
      <c r="A49" s="239">
        <v>149</v>
      </c>
      <c r="B49" s="239" t="s">
        <v>56</v>
      </c>
      <c r="C49" s="325">
        <v>-5283.18</v>
      </c>
      <c r="D49" s="121">
        <v>-9595.98</v>
      </c>
      <c r="E49" s="121">
        <v>-5283.18</v>
      </c>
      <c r="F49" s="121">
        <v>-53.910000000000004</v>
      </c>
      <c r="G49" s="121">
        <v>-163778.57999999999</v>
      </c>
      <c r="H49" s="121">
        <v>-132399.63</v>
      </c>
      <c r="I49" s="121">
        <v>653747.95431239984</v>
      </c>
      <c r="J49" s="34">
        <v>133394.85535980319</v>
      </c>
      <c r="K49" s="34">
        <v>-160220.51999999999</v>
      </c>
      <c r="L49" s="34">
        <v>-61349.58</v>
      </c>
      <c r="M49" s="34">
        <v>-68712.643903090808</v>
      </c>
      <c r="N49" s="34">
        <v>-20917.079999999998</v>
      </c>
      <c r="O49" s="448">
        <v>38187.848451073107</v>
      </c>
      <c r="P49" s="251">
        <f>SUM(LisäyksetVähennykset[[#This Row],[Kuntien yhdistymisavustus (-0,98 €/as)]:[TE25: Kunnan työttömyysetuuksien rahoitusvastuun laajentamisen korvaus]])</f>
        <v>197736.37422018536</v>
      </c>
      <c r="Q49" s="112"/>
    </row>
    <row r="50" spans="1:17" s="45" customFormat="1" x14ac:dyDescent="0.25">
      <c r="A50" s="239">
        <v>151</v>
      </c>
      <c r="B50" s="239" t="s">
        <v>57</v>
      </c>
      <c r="C50" s="325">
        <v>-1735.58</v>
      </c>
      <c r="D50" s="121">
        <v>-3152.38</v>
      </c>
      <c r="E50" s="121">
        <v>-1735.58</v>
      </c>
      <c r="F50" s="121">
        <v>-17.71</v>
      </c>
      <c r="G50" s="121">
        <v>-53802.979999999996</v>
      </c>
      <c r="H50" s="121">
        <v>-29910.6</v>
      </c>
      <c r="I50" s="121">
        <v>-213180.22948828325</v>
      </c>
      <c r="J50" s="34">
        <v>-197338.96147141678</v>
      </c>
      <c r="K50" s="34">
        <v>-52634.119999999995</v>
      </c>
      <c r="L50" s="34">
        <v>-20153.980000000003</v>
      </c>
      <c r="M50" s="34">
        <v>-15877.386523388997</v>
      </c>
      <c r="N50" s="34">
        <v>-6871.48</v>
      </c>
      <c r="O50" s="448">
        <v>60101.949634589699</v>
      </c>
      <c r="P50" s="251">
        <f>SUM(LisäyksetVähennykset[[#This Row],[Kuntien yhdistymisavustus (-0,98 €/as)]:[TE25: Kunnan työttömyysetuuksien rahoitusvastuun laajentamisen korvaus]])</f>
        <v>-536309.03784849925</v>
      </c>
      <c r="Q50" s="112"/>
    </row>
    <row r="51" spans="1:17" s="45" customFormat="1" x14ac:dyDescent="0.25">
      <c r="A51" s="239">
        <v>152</v>
      </c>
      <c r="B51" s="239" t="s">
        <v>58</v>
      </c>
      <c r="C51" s="325">
        <v>-4175.78</v>
      </c>
      <c r="D51" s="121">
        <v>-7584.58</v>
      </c>
      <c r="E51" s="121">
        <v>-4175.78</v>
      </c>
      <c r="F51" s="121">
        <v>-42.61</v>
      </c>
      <c r="G51" s="121">
        <v>-129449.18</v>
      </c>
      <c r="H51" s="121">
        <v>-121239.44</v>
      </c>
      <c r="I51" s="121">
        <v>225339.63208022303</v>
      </c>
      <c r="J51" s="34">
        <v>-24817.647958963687</v>
      </c>
      <c r="K51" s="34">
        <v>-126636.92</v>
      </c>
      <c r="L51" s="34">
        <v>-48490.18</v>
      </c>
      <c r="M51" s="34">
        <v>-70380.031678279309</v>
      </c>
      <c r="N51" s="34">
        <v>-16532.68</v>
      </c>
      <c r="O51" s="448">
        <v>152581.63259346157</v>
      </c>
      <c r="P51" s="251">
        <f>SUM(LisäyksetVähennykset[[#This Row],[Kuntien yhdistymisavustus (-0,98 €/as)]:[TE25: Kunnan työttömyysetuuksien rahoitusvastuun laajentamisen korvaus]])</f>
        <v>-175603.56496355837</v>
      </c>
      <c r="Q51" s="112"/>
    </row>
    <row r="52" spans="1:17" s="45" customFormat="1" x14ac:dyDescent="0.25">
      <c r="A52" s="239">
        <v>153</v>
      </c>
      <c r="B52" s="239" t="s">
        <v>59</v>
      </c>
      <c r="C52" s="325">
        <v>-23858.1</v>
      </c>
      <c r="D52" s="121">
        <v>-43334.1</v>
      </c>
      <c r="E52" s="121">
        <v>-23858.1</v>
      </c>
      <c r="F52" s="121">
        <v>-243.45000000000002</v>
      </c>
      <c r="G52" s="121">
        <v>-739601.1</v>
      </c>
      <c r="H52" s="121">
        <v>-2433564.31</v>
      </c>
      <c r="I52" s="121">
        <v>5223923.2469535852</v>
      </c>
      <c r="J52" s="34">
        <v>2678935.1783376588</v>
      </c>
      <c r="K52" s="34">
        <v>-723533.4</v>
      </c>
      <c r="L52" s="34">
        <v>-277046.10000000003</v>
      </c>
      <c r="M52" s="34">
        <v>-374311.40323834599</v>
      </c>
      <c r="N52" s="34">
        <v>-94458.599999999991</v>
      </c>
      <c r="O52" s="448">
        <v>1970819.4952160623</v>
      </c>
      <c r="P52" s="251">
        <f>SUM(LisäyksetVähennykset[[#This Row],[Kuntien yhdistymisavustus (-0,98 €/as)]:[TE25: Kunnan työttömyysetuuksien rahoitusvastuun laajentamisen korvaus]])</f>
        <v>5139869.2572689597</v>
      </c>
      <c r="Q52" s="112"/>
    </row>
    <row r="53" spans="1:17" s="45" customFormat="1" x14ac:dyDescent="0.25">
      <c r="A53" s="239">
        <v>165</v>
      </c>
      <c r="B53" s="239" t="s">
        <v>60</v>
      </c>
      <c r="C53" s="325">
        <v>-15549.66</v>
      </c>
      <c r="D53" s="121">
        <v>-28243.260000000002</v>
      </c>
      <c r="E53" s="121">
        <v>-15549.66</v>
      </c>
      <c r="F53" s="121">
        <v>-158.67000000000002</v>
      </c>
      <c r="G53" s="121">
        <v>-482039.45999999996</v>
      </c>
      <c r="H53" s="121">
        <v>-959139.83999999997</v>
      </c>
      <c r="I53" s="121">
        <v>696649.80188388797</v>
      </c>
      <c r="J53" s="34">
        <v>-91700.251650460457</v>
      </c>
      <c r="K53" s="34">
        <v>-471567.24</v>
      </c>
      <c r="L53" s="34">
        <v>-180566.46000000002</v>
      </c>
      <c r="M53" s="34">
        <v>-189913.20827209912</v>
      </c>
      <c r="N53" s="34">
        <v>-61563.96</v>
      </c>
      <c r="O53" s="448">
        <v>637902.4292259661</v>
      </c>
      <c r="P53" s="251">
        <f>SUM(LisäyksetVähennykset[[#This Row],[Kuntien yhdistymisavustus (-0,98 €/as)]:[TE25: Kunnan työttömyysetuuksien rahoitusvastuun laajentamisen korvaus]])</f>
        <v>-1161439.438812705</v>
      </c>
      <c r="Q53" s="112"/>
    </row>
    <row r="54" spans="1:17" s="45" customFormat="1" x14ac:dyDescent="0.25">
      <c r="A54" s="239">
        <v>167</v>
      </c>
      <c r="B54" s="239" t="s">
        <v>61</v>
      </c>
      <c r="C54" s="325">
        <v>-77546.42</v>
      </c>
      <c r="D54" s="121">
        <v>-140849.62</v>
      </c>
      <c r="E54" s="121">
        <v>-77546.42</v>
      </c>
      <c r="F54" s="121">
        <v>-791.29</v>
      </c>
      <c r="G54" s="121">
        <v>-2403939.02</v>
      </c>
      <c r="H54" s="121">
        <v>-7507572.4299999997</v>
      </c>
      <c r="I54" s="121">
        <v>1010348.5497270249</v>
      </c>
      <c r="J54" s="34">
        <v>-436606.97826671635</v>
      </c>
      <c r="K54" s="34">
        <v>-2351713.88</v>
      </c>
      <c r="L54" s="34">
        <v>-900488.02</v>
      </c>
      <c r="M54" s="34">
        <v>-941853.71823728154</v>
      </c>
      <c r="N54" s="34">
        <v>-307020.52</v>
      </c>
      <c r="O54" s="448">
        <v>3139853.0823817085</v>
      </c>
      <c r="P54" s="251">
        <f>SUM(LisäyksetVähennykset[[#This Row],[Kuntien yhdistymisavustus (-0,98 €/as)]:[TE25: Kunnan työttömyysetuuksien rahoitusvastuun laajentamisen korvaus]])</f>
        <v>-10995726.684395263</v>
      </c>
      <c r="Q54" s="112"/>
    </row>
    <row r="55" spans="1:17" s="45" customFormat="1" x14ac:dyDescent="0.25">
      <c r="A55" s="239">
        <v>169</v>
      </c>
      <c r="B55" s="239" t="s">
        <v>62</v>
      </c>
      <c r="C55" s="325">
        <v>-4699.1000000000004</v>
      </c>
      <c r="D55" s="121">
        <v>-8535.1</v>
      </c>
      <c r="E55" s="121">
        <v>-4699.1000000000004</v>
      </c>
      <c r="F55" s="121">
        <v>-47.95</v>
      </c>
      <c r="G55" s="121">
        <v>-145672.1</v>
      </c>
      <c r="H55" s="121">
        <v>-170970.81</v>
      </c>
      <c r="I55" s="121">
        <v>348419.59021290694</v>
      </c>
      <c r="J55" s="34">
        <v>-28107.14101571239</v>
      </c>
      <c r="K55" s="34">
        <v>-142507.4</v>
      </c>
      <c r="L55" s="34">
        <v>-54567.100000000006</v>
      </c>
      <c r="M55" s="34">
        <v>-70261.253965058597</v>
      </c>
      <c r="N55" s="34">
        <v>-18604.599999999999</v>
      </c>
      <c r="O55" s="448">
        <v>236395.50705608181</v>
      </c>
      <c r="P55" s="251">
        <f>SUM(LisäyksetVähennykset[[#This Row],[Kuntien yhdistymisavustus (-0,98 €/as)]:[TE25: Kunnan työttömyysetuuksien rahoitusvastuun laajentamisen korvaus]])</f>
        <v>-63856.557711782254</v>
      </c>
      <c r="Q55" s="112"/>
    </row>
    <row r="56" spans="1:17" s="45" customFormat="1" x14ac:dyDescent="0.25">
      <c r="A56" s="239">
        <v>171</v>
      </c>
      <c r="B56" s="239" t="s">
        <v>63</v>
      </c>
      <c r="C56" s="325">
        <v>-4404.12</v>
      </c>
      <c r="D56" s="121">
        <v>-7999.32</v>
      </c>
      <c r="E56" s="121">
        <v>-4404.12</v>
      </c>
      <c r="F56" s="121">
        <v>-44.94</v>
      </c>
      <c r="G56" s="121">
        <v>-136527.72</v>
      </c>
      <c r="H56" s="121">
        <v>-185272.88</v>
      </c>
      <c r="I56" s="121">
        <v>-11485.531544051584</v>
      </c>
      <c r="J56" s="34">
        <v>-25572.428900066985</v>
      </c>
      <c r="K56" s="34">
        <v>-133561.68</v>
      </c>
      <c r="L56" s="34">
        <v>-51141.72</v>
      </c>
      <c r="M56" s="34">
        <v>-54526.821500661878</v>
      </c>
      <c r="N56" s="34">
        <v>-17436.72</v>
      </c>
      <c r="O56" s="448">
        <v>252707.80440952297</v>
      </c>
      <c r="P56" s="251">
        <f>SUM(LisäyksetVähennykset[[#This Row],[Kuntien yhdistymisavustus (-0,98 €/as)]:[TE25: Kunnan työttömyysetuuksien rahoitusvastuun laajentamisen korvaus]])</f>
        <v>-379670.1975352575</v>
      </c>
      <c r="Q56" s="112"/>
    </row>
    <row r="57" spans="1:17" s="45" customFormat="1" x14ac:dyDescent="0.25">
      <c r="A57" s="239">
        <v>172</v>
      </c>
      <c r="B57" s="239" t="s">
        <v>64</v>
      </c>
      <c r="C57" s="325">
        <v>-3997.42</v>
      </c>
      <c r="D57" s="121">
        <v>-7260.62</v>
      </c>
      <c r="E57" s="121">
        <v>-3997.42</v>
      </c>
      <c r="F57" s="121">
        <v>-40.79</v>
      </c>
      <c r="G57" s="121">
        <v>-123920.01999999999</v>
      </c>
      <c r="H57" s="121">
        <v>-341415.8</v>
      </c>
      <c r="I57" s="121">
        <v>50478.673624909396</v>
      </c>
      <c r="J57" s="34">
        <v>-23493.964965237752</v>
      </c>
      <c r="K57" s="34">
        <v>-121227.87999999999</v>
      </c>
      <c r="L57" s="34">
        <v>-46419.020000000004</v>
      </c>
      <c r="M57" s="34">
        <v>-55135.544659008345</v>
      </c>
      <c r="N57" s="34">
        <v>-15826.52</v>
      </c>
      <c r="O57" s="448">
        <v>155567.12333135976</v>
      </c>
      <c r="P57" s="251">
        <f>SUM(LisäyksetVähennykset[[#This Row],[Kuntien yhdistymisavustus (-0,98 €/as)]:[TE25: Kunnan työttömyysetuuksien rahoitusvastuun laajentamisen korvaus]])</f>
        <v>-536689.20266797696</v>
      </c>
      <c r="Q57" s="112"/>
    </row>
    <row r="58" spans="1:17" s="45" customFormat="1" x14ac:dyDescent="0.25">
      <c r="A58" s="239">
        <v>176</v>
      </c>
      <c r="B58" s="239" t="s">
        <v>65</v>
      </c>
      <c r="C58" s="325">
        <v>-3977.8199999999997</v>
      </c>
      <c r="D58" s="121">
        <v>-7225.02</v>
      </c>
      <c r="E58" s="121">
        <v>-3977.8199999999997</v>
      </c>
      <c r="F58" s="121">
        <v>-40.590000000000003</v>
      </c>
      <c r="G58" s="121">
        <v>-123312.42</v>
      </c>
      <c r="H58" s="121">
        <v>-183219.38</v>
      </c>
      <c r="I58" s="121">
        <v>-1211231.1006262582</v>
      </c>
      <c r="J58" s="34">
        <v>-696863.98052455066</v>
      </c>
      <c r="K58" s="34">
        <v>-120633.48</v>
      </c>
      <c r="L58" s="34">
        <v>-46191.420000000006</v>
      </c>
      <c r="M58" s="34">
        <v>-27359.308500627303</v>
      </c>
      <c r="N58" s="34">
        <v>-15748.92</v>
      </c>
      <c r="O58" s="448">
        <v>223821.04717298021</v>
      </c>
      <c r="P58" s="251">
        <f>SUM(LisäyksetVähennykset[[#This Row],[Kuntien yhdistymisavustus (-0,98 €/as)]:[TE25: Kunnan työttömyysetuuksien rahoitusvastuun laajentamisen korvaus]])</f>
        <v>-2215960.2124784561</v>
      </c>
      <c r="Q58" s="112"/>
    </row>
    <row r="59" spans="1:17" s="45" customFormat="1" x14ac:dyDescent="0.25">
      <c r="A59" s="239">
        <v>177</v>
      </c>
      <c r="B59" s="239" t="s">
        <v>66</v>
      </c>
      <c r="C59" s="325">
        <v>-1629.74</v>
      </c>
      <c r="D59" s="121">
        <v>-2960.14</v>
      </c>
      <c r="E59" s="121">
        <v>-1629.74</v>
      </c>
      <c r="F59" s="121">
        <v>-16.63</v>
      </c>
      <c r="G59" s="121">
        <v>-50521.939999999995</v>
      </c>
      <c r="H59" s="121">
        <v>-64582.04</v>
      </c>
      <c r="I59" s="121">
        <v>360287.54861490434</v>
      </c>
      <c r="J59" s="34">
        <v>240825.40771867766</v>
      </c>
      <c r="K59" s="34">
        <v>-49424.36</v>
      </c>
      <c r="L59" s="34">
        <v>-18924.940000000002</v>
      </c>
      <c r="M59" s="34">
        <v>-18407.559737160733</v>
      </c>
      <c r="N59" s="34">
        <v>-6452.44</v>
      </c>
      <c r="O59" s="448">
        <v>82428.2548913098</v>
      </c>
      <c r="P59" s="251">
        <f>SUM(LisäyksetVähennykset[[#This Row],[Kuntien yhdistymisavustus (-0,98 €/as)]:[TE25: Kunnan työttömyysetuuksien rahoitusvastuun laajentamisen korvaus]])</f>
        <v>468991.68148773105</v>
      </c>
      <c r="Q59" s="112"/>
    </row>
    <row r="60" spans="1:17" s="45" customFormat="1" x14ac:dyDescent="0.25">
      <c r="A60" s="239">
        <v>178</v>
      </c>
      <c r="B60" s="239" t="s">
        <v>67</v>
      </c>
      <c r="C60" s="325">
        <v>-5457.62</v>
      </c>
      <c r="D60" s="121">
        <v>-9912.82</v>
      </c>
      <c r="E60" s="121">
        <v>-5457.62</v>
      </c>
      <c r="F60" s="121">
        <v>-55.69</v>
      </c>
      <c r="G60" s="121">
        <v>-169186.22</v>
      </c>
      <c r="H60" s="121">
        <v>-167094.68</v>
      </c>
      <c r="I60" s="121">
        <v>563572.22020073293</v>
      </c>
      <c r="J60" s="34">
        <v>-32495.009322574104</v>
      </c>
      <c r="K60" s="34">
        <v>-165510.68</v>
      </c>
      <c r="L60" s="34">
        <v>-63375.22</v>
      </c>
      <c r="M60" s="34">
        <v>-65594.980940769921</v>
      </c>
      <c r="N60" s="34">
        <v>-21607.72</v>
      </c>
      <c r="O60" s="448">
        <v>203959.63121501342</v>
      </c>
      <c r="P60" s="251">
        <f>SUM(LisäyksetVähennykset[[#This Row],[Kuntien yhdistymisavustus (-0,98 €/as)]:[TE25: Kunnan työttömyysetuuksien rahoitusvastuun laajentamisen korvaus]])</f>
        <v>61783.59115240231</v>
      </c>
      <c r="Q60" s="112"/>
    </row>
    <row r="61" spans="1:17" s="45" customFormat="1" x14ac:dyDescent="0.25">
      <c r="A61" s="239">
        <v>179</v>
      </c>
      <c r="B61" s="239" t="s">
        <v>68</v>
      </c>
      <c r="C61" s="325">
        <v>-146897.1</v>
      </c>
      <c r="D61" s="121">
        <v>-266813.09999999998</v>
      </c>
      <c r="E61" s="121">
        <v>-146897.1</v>
      </c>
      <c r="F61" s="121">
        <v>-1498.95</v>
      </c>
      <c r="G61" s="121">
        <v>-4553810.0999999996</v>
      </c>
      <c r="H61" s="121">
        <v>-18270332.16</v>
      </c>
      <c r="I61" s="121">
        <v>-16953557.2812845</v>
      </c>
      <c r="J61" s="34">
        <v>-821736.7698114696</v>
      </c>
      <c r="K61" s="34">
        <v>-4454879.3999999994</v>
      </c>
      <c r="L61" s="34">
        <v>-1705805.1</v>
      </c>
      <c r="M61" s="34">
        <v>-1360678.894063578</v>
      </c>
      <c r="N61" s="34">
        <v>-581592.6</v>
      </c>
      <c r="O61" s="448">
        <v>7246237.8489585929</v>
      </c>
      <c r="P61" s="251">
        <f>SUM(LisäyksetVähennykset[[#This Row],[Kuntien yhdistymisavustus (-0,98 €/as)]:[TE25: Kunnan työttömyysetuuksien rahoitusvastuun laajentamisen korvaus]])</f>
        <v>-42018260.706200957</v>
      </c>
      <c r="Q61" s="112"/>
    </row>
    <row r="62" spans="1:17" s="45" customFormat="1" x14ac:dyDescent="0.25">
      <c r="A62" s="239">
        <v>181</v>
      </c>
      <c r="B62" s="239" t="s">
        <v>69</v>
      </c>
      <c r="C62" s="325">
        <v>-1629.74</v>
      </c>
      <c r="D62" s="121">
        <v>-2960.14</v>
      </c>
      <c r="E62" s="121">
        <v>-1629.74</v>
      </c>
      <c r="F62" s="121">
        <v>-16.63</v>
      </c>
      <c r="G62" s="121">
        <v>-50521.939999999995</v>
      </c>
      <c r="H62" s="121">
        <v>-48864.21</v>
      </c>
      <c r="I62" s="121">
        <v>394555.77329883224</v>
      </c>
      <c r="J62" s="34">
        <v>159517.99928330045</v>
      </c>
      <c r="K62" s="34">
        <v>-49424.36</v>
      </c>
      <c r="L62" s="34">
        <v>-18924.940000000002</v>
      </c>
      <c r="M62" s="34">
        <v>-43863.381405557142</v>
      </c>
      <c r="N62" s="34">
        <v>-6452.44</v>
      </c>
      <c r="O62" s="448">
        <v>67066.497713681718</v>
      </c>
      <c r="P62" s="251">
        <f>SUM(LisäyksetVähennykset[[#This Row],[Kuntien yhdistymisavustus (-0,98 €/as)]:[TE25: Kunnan työttömyysetuuksien rahoitusvastuun laajentamisen korvaus]])</f>
        <v>396852.74889025727</v>
      </c>
      <c r="Q62" s="112"/>
    </row>
    <row r="63" spans="1:17" s="45" customFormat="1" x14ac:dyDescent="0.25">
      <c r="A63" s="239">
        <v>182</v>
      </c>
      <c r="B63" s="239" t="s">
        <v>70</v>
      </c>
      <c r="C63" s="325">
        <v>-18639.599999999999</v>
      </c>
      <c r="D63" s="121">
        <v>-33855.599999999999</v>
      </c>
      <c r="E63" s="121">
        <v>-18639.599999999999</v>
      </c>
      <c r="F63" s="121">
        <v>-190.20000000000002</v>
      </c>
      <c r="G63" s="121">
        <v>-577827.6</v>
      </c>
      <c r="H63" s="121">
        <v>-1539528.28</v>
      </c>
      <c r="I63" s="121">
        <v>-1698618.1868244917</v>
      </c>
      <c r="J63" s="34">
        <v>-108975.72289198148</v>
      </c>
      <c r="K63" s="34">
        <v>-565274.4</v>
      </c>
      <c r="L63" s="34">
        <v>-216447.6</v>
      </c>
      <c r="M63" s="34">
        <v>-82857.172837052654</v>
      </c>
      <c r="N63" s="34">
        <v>-73797.599999999991</v>
      </c>
      <c r="O63" s="448">
        <v>1296076.7919070318</v>
      </c>
      <c r="P63" s="251">
        <f>SUM(LisäyksetVähennykset[[#This Row],[Kuntien yhdistymisavustus (-0,98 €/as)]:[TE25: Kunnan työttömyysetuuksien rahoitusvastuun laajentamisen korvaus]])</f>
        <v>-3638574.770646493</v>
      </c>
      <c r="Q63" s="112"/>
    </row>
    <row r="64" spans="1:17" s="45" customFormat="1" x14ac:dyDescent="0.25">
      <c r="A64" s="239">
        <v>186</v>
      </c>
      <c r="B64" s="239" t="s">
        <v>71</v>
      </c>
      <c r="C64" s="325">
        <v>-46005.120000000003</v>
      </c>
      <c r="D64" s="121">
        <v>-83560.320000000007</v>
      </c>
      <c r="E64" s="121">
        <v>-46005.120000000003</v>
      </c>
      <c r="F64" s="121">
        <v>-469.44</v>
      </c>
      <c r="G64" s="121">
        <v>-1426158.72</v>
      </c>
      <c r="H64" s="121">
        <v>-6434922.0499999998</v>
      </c>
      <c r="I64" s="121">
        <v>-5507718.4701112546</v>
      </c>
      <c r="J64" s="34">
        <v>-257019.80852644416</v>
      </c>
      <c r="K64" s="34">
        <v>-1395175.68</v>
      </c>
      <c r="L64" s="34">
        <v>-534222.72000000009</v>
      </c>
      <c r="M64" s="34">
        <v>-387443.70506794227</v>
      </c>
      <c r="N64" s="34">
        <v>-182142.72</v>
      </c>
      <c r="O64" s="448">
        <v>1230984.5746319396</v>
      </c>
      <c r="P64" s="251">
        <f>SUM(LisäyksetVähennykset[[#This Row],[Kuntien yhdistymisavustus (-0,98 €/as)]:[TE25: Kunnan työttömyysetuuksien rahoitusvastuun laajentamisen korvaus]])</f>
        <v>-15069859.2990737</v>
      </c>
      <c r="Q64" s="112"/>
    </row>
    <row r="65" spans="1:17" s="45" customFormat="1" x14ac:dyDescent="0.25">
      <c r="A65" s="239">
        <v>202</v>
      </c>
      <c r="B65" s="239" t="s">
        <v>72</v>
      </c>
      <c r="C65" s="325">
        <v>-35941.5</v>
      </c>
      <c r="D65" s="121">
        <v>-65281.5</v>
      </c>
      <c r="E65" s="121">
        <v>-35941.5</v>
      </c>
      <c r="F65" s="121">
        <v>-366.75</v>
      </c>
      <c r="G65" s="121">
        <v>-1114186.5</v>
      </c>
      <c r="H65" s="121">
        <v>-1592087.31</v>
      </c>
      <c r="I65" s="121">
        <v>5611023.2644015951</v>
      </c>
      <c r="J65" s="34">
        <v>653709.0580362411</v>
      </c>
      <c r="K65" s="34">
        <v>-1089981</v>
      </c>
      <c r="L65" s="34">
        <v>-417361.5</v>
      </c>
      <c r="M65" s="34">
        <v>-608888.20073230658</v>
      </c>
      <c r="N65" s="34">
        <v>-142299</v>
      </c>
      <c r="O65" s="448">
        <v>1227989.8820834362</v>
      </c>
      <c r="P65" s="251">
        <f>SUM(LisäyksetVähennykset[[#This Row],[Kuntien yhdistymisavustus (-0,98 €/as)]:[TE25: Kunnan työttömyysetuuksien rahoitusvastuun laajentamisen korvaus]])</f>
        <v>2390387.4437889662</v>
      </c>
      <c r="Q65" s="112"/>
    </row>
    <row r="66" spans="1:17" s="45" customFormat="1" x14ac:dyDescent="0.25">
      <c r="A66" s="239">
        <v>204</v>
      </c>
      <c r="B66" s="239" t="s">
        <v>73</v>
      </c>
      <c r="C66" s="325">
        <v>-2496.06</v>
      </c>
      <c r="D66" s="121">
        <v>-4533.66</v>
      </c>
      <c r="E66" s="121">
        <v>-2496.06</v>
      </c>
      <c r="F66" s="121">
        <v>-25.47</v>
      </c>
      <c r="G66" s="121">
        <v>-77377.86</v>
      </c>
      <c r="H66" s="121">
        <v>-130969</v>
      </c>
      <c r="I66" s="121">
        <v>-781894.76511632674</v>
      </c>
      <c r="J66" s="34">
        <v>-798628.88900324993</v>
      </c>
      <c r="K66" s="34">
        <v>-75696.84</v>
      </c>
      <c r="L66" s="34">
        <v>-28984.86</v>
      </c>
      <c r="M66" s="34">
        <v>-2385.6099990696098</v>
      </c>
      <c r="N66" s="34">
        <v>-9882.36</v>
      </c>
      <c r="O66" s="448">
        <v>80854.91897010681</v>
      </c>
      <c r="P66" s="251">
        <f>SUM(LisäyksetVähennykset[[#This Row],[Kuntien yhdistymisavustus (-0,98 €/as)]:[TE25: Kunnan työttömyysetuuksien rahoitusvastuun laajentamisen korvaus]])</f>
        <v>-1834516.5151485398</v>
      </c>
      <c r="Q66" s="112"/>
    </row>
    <row r="67" spans="1:17" s="45" customFormat="1" x14ac:dyDescent="0.25">
      <c r="A67" s="239">
        <v>205</v>
      </c>
      <c r="B67" s="239" t="s">
        <v>74</v>
      </c>
      <c r="C67" s="325">
        <v>-35642.6</v>
      </c>
      <c r="D67" s="121">
        <v>-64738.6</v>
      </c>
      <c r="E67" s="121">
        <v>-35642.6</v>
      </c>
      <c r="F67" s="121">
        <v>-363.7</v>
      </c>
      <c r="G67" s="121">
        <v>-1104920.5999999999</v>
      </c>
      <c r="H67" s="121">
        <v>-3074828.48</v>
      </c>
      <c r="I67" s="121">
        <v>-5505661.1376929609</v>
      </c>
      <c r="J67" s="34">
        <v>-1595212.0729989659</v>
      </c>
      <c r="K67" s="34">
        <v>-1080916.3999999999</v>
      </c>
      <c r="L67" s="34">
        <v>-413890.60000000003</v>
      </c>
      <c r="M67" s="34">
        <v>-384237.93259134376</v>
      </c>
      <c r="N67" s="34">
        <v>-141115.6</v>
      </c>
      <c r="O67" s="448">
        <v>1831739.1055438765</v>
      </c>
      <c r="P67" s="251">
        <f>SUM(LisäyksetVähennykset[[#This Row],[Kuntien yhdistymisavustus (-0,98 €/as)]:[TE25: Kunnan työttömyysetuuksien rahoitusvastuun laajentamisen korvaus]])</f>
        <v>-11605431.217739392</v>
      </c>
      <c r="Q67" s="112"/>
    </row>
    <row r="68" spans="1:17" s="45" customFormat="1" x14ac:dyDescent="0.25">
      <c r="A68" s="239">
        <v>208</v>
      </c>
      <c r="B68" s="239" t="s">
        <v>75</v>
      </c>
      <c r="C68" s="325">
        <v>-11911.9</v>
      </c>
      <c r="D68" s="121">
        <v>-21635.9</v>
      </c>
      <c r="E68" s="121">
        <v>-11911.9</v>
      </c>
      <c r="F68" s="121">
        <v>-121.55</v>
      </c>
      <c r="G68" s="121">
        <v>-369268.89999999997</v>
      </c>
      <c r="H68" s="121">
        <v>-439729.46</v>
      </c>
      <c r="I68" s="121">
        <v>1090660.0327865274</v>
      </c>
      <c r="J68" s="34">
        <v>-69479.27543663574</v>
      </c>
      <c r="K68" s="34">
        <v>-361246.6</v>
      </c>
      <c r="L68" s="34">
        <v>-138323.90000000002</v>
      </c>
      <c r="M68" s="34">
        <v>-276997.50540068257</v>
      </c>
      <c r="N68" s="34">
        <v>-47161.4</v>
      </c>
      <c r="O68" s="448">
        <v>420396.04003848805</v>
      </c>
      <c r="P68" s="251">
        <f>SUM(LisäyksetVähennykset[[#This Row],[Kuntien yhdistymisavustus (-0,98 €/as)]:[TE25: Kunnan työttömyysetuuksien rahoitusvastuun laajentamisen korvaus]])</f>
        <v>-236732.21801230282</v>
      </c>
      <c r="Q68" s="112"/>
    </row>
    <row r="69" spans="1:17" s="45" customFormat="1" x14ac:dyDescent="0.25">
      <c r="A69" s="239">
        <v>211</v>
      </c>
      <c r="B69" s="239" t="s">
        <v>76</v>
      </c>
      <c r="C69" s="325">
        <v>-33691.42</v>
      </c>
      <c r="D69" s="121">
        <v>-61194.62</v>
      </c>
      <c r="E69" s="121">
        <v>-33691.42</v>
      </c>
      <c r="F69" s="121">
        <v>-343.79</v>
      </c>
      <c r="G69" s="121">
        <v>-1044434.02</v>
      </c>
      <c r="H69" s="121">
        <v>-1628669.78</v>
      </c>
      <c r="I69" s="121">
        <v>227491.82921693509</v>
      </c>
      <c r="J69" s="34">
        <v>-185647.94804345985</v>
      </c>
      <c r="K69" s="34">
        <v>-1021743.88</v>
      </c>
      <c r="L69" s="34">
        <v>-391233.02</v>
      </c>
      <c r="M69" s="34">
        <v>-485306.32702811511</v>
      </c>
      <c r="N69" s="34">
        <v>-133390.51999999999</v>
      </c>
      <c r="O69" s="448">
        <v>703191.42589983507</v>
      </c>
      <c r="P69" s="251">
        <f>SUM(LisäyksetVähennykset[[#This Row],[Kuntien yhdistymisavustus (-0,98 €/as)]:[TE25: Kunnan työttömyysetuuksien rahoitusvastuun laajentamisen korvaus]])</f>
        <v>-4088663.4899548041</v>
      </c>
      <c r="Q69" s="112"/>
    </row>
    <row r="70" spans="1:17" s="45" customFormat="1" x14ac:dyDescent="0.25">
      <c r="A70" s="239">
        <v>213</v>
      </c>
      <c r="B70" s="239" t="s">
        <v>77</v>
      </c>
      <c r="C70" s="325">
        <v>-4852.96</v>
      </c>
      <c r="D70" s="121">
        <v>-8814.56</v>
      </c>
      <c r="E70" s="121">
        <v>-4852.96</v>
      </c>
      <c r="F70" s="121">
        <v>-49.52</v>
      </c>
      <c r="G70" s="121">
        <v>-150441.76</v>
      </c>
      <c r="H70" s="121">
        <v>-307463.26</v>
      </c>
      <c r="I70" s="121">
        <v>-469288.93150539533</v>
      </c>
      <c r="J70" s="34">
        <v>-29030.902764525385</v>
      </c>
      <c r="K70" s="34">
        <v>-147173.44</v>
      </c>
      <c r="L70" s="34">
        <v>-56353.760000000002</v>
      </c>
      <c r="M70" s="34">
        <v>-35098.113065068545</v>
      </c>
      <c r="N70" s="34">
        <v>-19213.759999999998</v>
      </c>
      <c r="O70" s="448">
        <v>294952.8221835086</v>
      </c>
      <c r="P70" s="251">
        <f>SUM(LisäyksetVähennykset[[#This Row],[Kuntien yhdistymisavustus (-0,98 €/as)]:[TE25: Kunnan työttömyysetuuksien rahoitusvastuun laajentamisen korvaus]])</f>
        <v>-937681.10515148076</v>
      </c>
      <c r="Q70" s="112"/>
    </row>
    <row r="71" spans="1:17" s="45" customFormat="1" x14ac:dyDescent="0.25">
      <c r="A71" s="239">
        <v>214</v>
      </c>
      <c r="B71" s="243" t="s">
        <v>78</v>
      </c>
      <c r="C71" s="325">
        <v>-12257.84</v>
      </c>
      <c r="D71" s="121">
        <v>-22264.240000000002</v>
      </c>
      <c r="E71" s="121">
        <v>-12257.84</v>
      </c>
      <c r="F71" s="121">
        <v>-125.08</v>
      </c>
      <c r="G71" s="121">
        <v>-379993.04</v>
      </c>
      <c r="H71" s="121">
        <v>-812940.01</v>
      </c>
      <c r="I71" s="121">
        <v>-359613.47144234675</v>
      </c>
      <c r="J71" s="34">
        <v>-70566.385299568108</v>
      </c>
      <c r="K71" s="34">
        <v>-371737.76</v>
      </c>
      <c r="L71" s="34">
        <v>-142341.04</v>
      </c>
      <c r="M71" s="34">
        <v>-213390.93919773347</v>
      </c>
      <c r="N71" s="34">
        <v>-48531.040000000001</v>
      </c>
      <c r="O71" s="448">
        <v>899235.07130062208</v>
      </c>
      <c r="P71" s="251">
        <f>SUM(LisäyksetVähennykset[[#This Row],[Kuntien yhdistymisavustus (-0,98 €/as)]:[TE25: Kunnan työttömyysetuuksien rahoitusvastuun laajentamisen korvaus]])</f>
        <v>-1546783.6146390261</v>
      </c>
      <c r="Q71" s="112"/>
    </row>
    <row r="72" spans="1:17" s="45" customFormat="1" x14ac:dyDescent="0.25">
      <c r="A72" s="239">
        <v>216</v>
      </c>
      <c r="B72" s="239" t="s">
        <v>79</v>
      </c>
      <c r="C72" s="325">
        <v>-1114.26</v>
      </c>
      <c r="D72" s="121">
        <v>-2023.8600000000001</v>
      </c>
      <c r="E72" s="121">
        <v>-1114.26</v>
      </c>
      <c r="F72" s="121">
        <v>-11.370000000000001</v>
      </c>
      <c r="G72" s="121">
        <v>-34542.06</v>
      </c>
      <c r="H72" s="121">
        <v>-29308.19</v>
      </c>
      <c r="I72" s="121">
        <v>82910.212932417213</v>
      </c>
      <c r="J72" s="34">
        <v>-7147.8881661200448</v>
      </c>
      <c r="K72" s="34">
        <v>-33791.64</v>
      </c>
      <c r="L72" s="34">
        <v>-12939.060000000001</v>
      </c>
      <c r="M72" s="34">
        <v>-23505.802256365594</v>
      </c>
      <c r="N72" s="34">
        <v>-4411.5599999999995</v>
      </c>
      <c r="O72" s="448">
        <v>72270.500594464087</v>
      </c>
      <c r="P72" s="251">
        <f>SUM(LisäyksetVähennykset[[#This Row],[Kuntien yhdistymisavustus (-0,98 €/as)]:[TE25: Kunnan työttömyysetuuksien rahoitusvastuun laajentamisen korvaus]])</f>
        <v>5270.7631043956644</v>
      </c>
      <c r="Q72" s="112"/>
    </row>
    <row r="73" spans="1:17" s="45" customFormat="1" x14ac:dyDescent="0.25">
      <c r="A73" s="239">
        <v>217</v>
      </c>
      <c r="B73" s="239" t="s">
        <v>80</v>
      </c>
      <c r="C73" s="325">
        <v>-5141.08</v>
      </c>
      <c r="D73" s="121">
        <v>-9337.880000000001</v>
      </c>
      <c r="E73" s="121">
        <v>-5141.08</v>
      </c>
      <c r="F73" s="121">
        <v>-52.46</v>
      </c>
      <c r="G73" s="121">
        <v>-159373.47999999998</v>
      </c>
      <c r="H73" s="121">
        <v>-149694.18</v>
      </c>
      <c r="I73" s="121">
        <v>-723950.50658415561</v>
      </c>
      <c r="J73" s="34">
        <v>-614860.65799040732</v>
      </c>
      <c r="K73" s="34">
        <v>-155911.12</v>
      </c>
      <c r="L73" s="34">
        <v>-59699.48</v>
      </c>
      <c r="M73" s="34">
        <v>-96832.132322718506</v>
      </c>
      <c r="N73" s="34">
        <v>-20354.48</v>
      </c>
      <c r="O73" s="448">
        <v>156458.54626414285</v>
      </c>
      <c r="P73" s="251">
        <f>SUM(LisäyksetVähennykset[[#This Row],[Kuntien yhdistymisavustus (-0,98 €/as)]:[TE25: Kunnan työttömyysetuuksien rahoitusvastuun laajentamisen korvaus]])</f>
        <v>-1843889.9906331385</v>
      </c>
      <c r="Q73" s="112"/>
    </row>
    <row r="74" spans="1:17" s="45" customFormat="1" x14ac:dyDescent="0.25">
      <c r="A74" s="239">
        <v>218</v>
      </c>
      <c r="B74" s="239" t="s">
        <v>81</v>
      </c>
      <c r="C74" s="325">
        <v>-1111.32</v>
      </c>
      <c r="D74" s="121">
        <v>-2018.52</v>
      </c>
      <c r="E74" s="121">
        <v>-1111.32</v>
      </c>
      <c r="F74" s="121">
        <v>-11.34</v>
      </c>
      <c r="G74" s="121">
        <v>-34450.92</v>
      </c>
      <c r="H74" s="121">
        <v>-24803.68</v>
      </c>
      <c r="I74" s="121">
        <v>331647.56100849988</v>
      </c>
      <c r="J74" s="34">
        <v>96316.783402130488</v>
      </c>
      <c r="K74" s="34">
        <v>-33702.479999999996</v>
      </c>
      <c r="L74" s="34">
        <v>-12904.92</v>
      </c>
      <c r="M74" s="34">
        <v>-23289.561253533422</v>
      </c>
      <c r="N74" s="34">
        <v>-4399.92</v>
      </c>
      <c r="O74" s="448">
        <v>43032.407021864608</v>
      </c>
      <c r="P74" s="251">
        <f>SUM(LisäyksetVähennykset[[#This Row],[Kuntien yhdistymisavustus (-0,98 €/as)]:[TE25: Kunnan työttömyysetuuksien rahoitusvastuun laajentamisen korvaus]])</f>
        <v>333192.77017896163</v>
      </c>
      <c r="Q74" s="112"/>
    </row>
    <row r="75" spans="1:17" s="45" customFormat="1" x14ac:dyDescent="0.25">
      <c r="A75" s="239">
        <v>224</v>
      </c>
      <c r="B75" s="239" t="s">
        <v>82</v>
      </c>
      <c r="C75" s="325">
        <v>-8108.5199999999995</v>
      </c>
      <c r="D75" s="121">
        <v>-14727.72</v>
      </c>
      <c r="E75" s="121">
        <v>-8108.5199999999995</v>
      </c>
      <c r="F75" s="121">
        <v>-82.74</v>
      </c>
      <c r="G75" s="121">
        <v>-251364.12</v>
      </c>
      <c r="H75" s="121">
        <v>-634082.88</v>
      </c>
      <c r="I75" s="121">
        <v>-207149.17075832974</v>
      </c>
      <c r="J75" s="34">
        <v>-48458.062957549839</v>
      </c>
      <c r="K75" s="34">
        <v>-245903.28</v>
      </c>
      <c r="L75" s="34">
        <v>-94158.12000000001</v>
      </c>
      <c r="M75" s="34">
        <v>-111667.42175193141</v>
      </c>
      <c r="N75" s="34">
        <v>-32103.119999999999</v>
      </c>
      <c r="O75" s="448">
        <v>536415.01299321395</v>
      </c>
      <c r="P75" s="251">
        <f>SUM(LisäyksetVähennykset[[#This Row],[Kuntien yhdistymisavustus (-0,98 €/as)]:[TE25: Kunnan työttömyysetuuksien rahoitusvastuun laajentamisen korvaus]])</f>
        <v>-1119498.6624745973</v>
      </c>
      <c r="Q75" s="112"/>
    </row>
    <row r="76" spans="1:17" s="45" customFormat="1" x14ac:dyDescent="0.25">
      <c r="A76" s="239">
        <v>226</v>
      </c>
      <c r="B76" s="239" t="s">
        <v>83</v>
      </c>
      <c r="C76" s="325">
        <v>-3443.72</v>
      </c>
      <c r="D76" s="121">
        <v>-6254.92</v>
      </c>
      <c r="E76" s="121">
        <v>-3443.72</v>
      </c>
      <c r="F76" s="121">
        <v>-35.14</v>
      </c>
      <c r="G76" s="121">
        <v>-106755.31999999999</v>
      </c>
      <c r="H76" s="121">
        <v>-125291.88</v>
      </c>
      <c r="I76" s="121">
        <v>391817.80303608027</v>
      </c>
      <c r="J76" s="34">
        <v>15575.980319916343</v>
      </c>
      <c r="K76" s="34">
        <v>-104436.08</v>
      </c>
      <c r="L76" s="34">
        <v>-39989.32</v>
      </c>
      <c r="M76" s="34">
        <v>-59369.938018383211</v>
      </c>
      <c r="N76" s="34">
        <v>-13634.32</v>
      </c>
      <c r="O76" s="448">
        <v>220733.80584834173</v>
      </c>
      <c r="P76" s="251">
        <f>SUM(LisäyksetVähennykset[[#This Row],[Kuntien yhdistymisavustus (-0,98 €/as)]:[TE25: Kunnan työttömyysetuuksien rahoitusvastuun laajentamisen korvaus]])</f>
        <v>165473.23118595511</v>
      </c>
      <c r="Q76" s="112"/>
    </row>
    <row r="77" spans="1:17" s="45" customFormat="1" x14ac:dyDescent="0.25">
      <c r="A77" s="239">
        <v>230</v>
      </c>
      <c r="B77" s="239" t="s">
        <v>84</v>
      </c>
      <c r="C77" s="325">
        <v>-2090.34</v>
      </c>
      <c r="D77" s="121">
        <v>-3796.7400000000002</v>
      </c>
      <c r="E77" s="121">
        <v>-2090.34</v>
      </c>
      <c r="F77" s="121">
        <v>-21.330000000000002</v>
      </c>
      <c r="G77" s="121">
        <v>-64800.54</v>
      </c>
      <c r="H77" s="121">
        <v>-41263.410000000003</v>
      </c>
      <c r="I77" s="121">
        <v>27730.53614179519</v>
      </c>
      <c r="J77" s="34">
        <v>-12617.233642323799</v>
      </c>
      <c r="K77" s="34">
        <v>-63392.759999999995</v>
      </c>
      <c r="L77" s="34">
        <v>-24273.54</v>
      </c>
      <c r="M77" s="34">
        <v>-41418.094741003559</v>
      </c>
      <c r="N77" s="34">
        <v>-8276.0399999999991</v>
      </c>
      <c r="O77" s="448">
        <v>155320.58292399131</v>
      </c>
      <c r="P77" s="251">
        <f>SUM(LisäyksetVähennykset[[#This Row],[Kuntien yhdistymisavustus (-0,98 €/as)]:[TE25: Kunnan työttömyysetuuksien rahoitusvastuun laajentamisen korvaus]])</f>
        <v>-80989.249317540874</v>
      </c>
      <c r="Q77" s="112"/>
    </row>
    <row r="78" spans="1:17" s="45" customFormat="1" x14ac:dyDescent="0.25">
      <c r="A78" s="239">
        <v>231</v>
      </c>
      <c r="B78" s="239" t="s">
        <v>85</v>
      </c>
      <c r="C78" s="325">
        <v>-1223.04</v>
      </c>
      <c r="D78" s="121">
        <v>-2221.44</v>
      </c>
      <c r="E78" s="121">
        <v>-1223.04</v>
      </c>
      <c r="F78" s="121">
        <v>-12.48</v>
      </c>
      <c r="G78" s="121">
        <v>-37914.239999999998</v>
      </c>
      <c r="H78" s="121">
        <v>-53344.97</v>
      </c>
      <c r="I78" s="121">
        <v>-858317.88405327871</v>
      </c>
      <c r="J78" s="34">
        <v>-468763.27426132513</v>
      </c>
      <c r="K78" s="34">
        <v>-37090.559999999998</v>
      </c>
      <c r="L78" s="34">
        <v>-14202.240000000002</v>
      </c>
      <c r="M78" s="34">
        <v>0</v>
      </c>
      <c r="N78" s="34">
        <v>-4842.24</v>
      </c>
      <c r="O78" s="448">
        <v>46779.537654959298</v>
      </c>
      <c r="P78" s="251">
        <f>SUM(LisäyksetVähennykset[[#This Row],[Kuntien yhdistymisavustus (-0,98 €/as)]:[TE25: Kunnan työttömyysetuuksien rahoitusvastuun laajentamisen korvaus]])</f>
        <v>-1432375.8706596445</v>
      </c>
      <c r="Q78" s="112"/>
    </row>
    <row r="79" spans="1:17" s="45" customFormat="1" x14ac:dyDescent="0.25">
      <c r="A79" s="239">
        <v>232</v>
      </c>
      <c r="B79" s="239" t="s">
        <v>86</v>
      </c>
      <c r="C79" s="325">
        <v>-12180.42</v>
      </c>
      <c r="D79" s="121">
        <v>-22123.62</v>
      </c>
      <c r="E79" s="121">
        <v>-12180.42</v>
      </c>
      <c r="F79" s="121">
        <v>-124.29</v>
      </c>
      <c r="G79" s="121">
        <v>-377593.01999999996</v>
      </c>
      <c r="H79" s="121">
        <v>-694600.35</v>
      </c>
      <c r="I79" s="121">
        <v>-22726.03907395744</v>
      </c>
      <c r="J79" s="34">
        <v>-71816.843276619838</v>
      </c>
      <c r="K79" s="34">
        <v>-369389.88</v>
      </c>
      <c r="L79" s="34">
        <v>-141442.02000000002</v>
      </c>
      <c r="M79" s="34">
        <v>-201797.7629182855</v>
      </c>
      <c r="N79" s="34">
        <v>-48224.52</v>
      </c>
      <c r="O79" s="448">
        <v>661631.74199529714</v>
      </c>
      <c r="P79" s="251">
        <f>SUM(LisäyksetVähennykset[[#This Row],[Kuntien yhdistymisavustus (-0,98 €/as)]:[TE25: Kunnan työttömyysetuuksien rahoitusvastuun laajentamisen korvaus]])</f>
        <v>-1312567.4432735655</v>
      </c>
      <c r="Q79" s="112"/>
    </row>
    <row r="80" spans="1:17" s="45" customFormat="1" x14ac:dyDescent="0.25">
      <c r="A80" s="239">
        <v>233</v>
      </c>
      <c r="B80" s="239" t="s">
        <v>87</v>
      </c>
      <c r="C80" s="325">
        <v>-14610.82</v>
      </c>
      <c r="D80" s="121">
        <v>-26538.02</v>
      </c>
      <c r="E80" s="121">
        <v>-14610.82</v>
      </c>
      <c r="F80" s="121">
        <v>-149.09</v>
      </c>
      <c r="G80" s="121">
        <v>-452935.42</v>
      </c>
      <c r="H80" s="121">
        <v>-860019.48</v>
      </c>
      <c r="I80" s="121">
        <v>2114932.4284441913</v>
      </c>
      <c r="J80" s="34">
        <v>-85143.796311324346</v>
      </c>
      <c r="K80" s="34">
        <v>-443095.48</v>
      </c>
      <c r="L80" s="34">
        <v>-169664.42</v>
      </c>
      <c r="M80" s="34">
        <v>-276398.18328787142</v>
      </c>
      <c r="N80" s="34">
        <v>-57846.92</v>
      </c>
      <c r="O80" s="448">
        <v>447967.17303425906</v>
      </c>
      <c r="P80" s="251">
        <f>SUM(LisäyksetVähennykset[[#This Row],[Kuntien yhdistymisavustus (-0,98 €/as)]:[TE25: Kunnan työttömyysetuuksien rahoitusvastuun laajentamisen korvaus]])</f>
        <v>161887.15187925473</v>
      </c>
      <c r="Q80" s="112"/>
    </row>
    <row r="81" spans="1:17" s="45" customFormat="1" x14ac:dyDescent="0.25">
      <c r="A81" s="239">
        <v>235</v>
      </c>
      <c r="B81" s="239" t="s">
        <v>88</v>
      </c>
      <c r="C81" s="325">
        <v>-10111.64</v>
      </c>
      <c r="D81" s="121">
        <v>-18366.04</v>
      </c>
      <c r="E81" s="121">
        <v>-10111.64</v>
      </c>
      <c r="F81" s="121">
        <v>-103.18</v>
      </c>
      <c r="G81" s="121">
        <v>-313460.83999999997</v>
      </c>
      <c r="H81" s="121">
        <v>-523653.62</v>
      </c>
      <c r="I81" s="121">
        <v>9961261.5929752979</v>
      </c>
      <c r="J81" s="34">
        <v>2497334.3167486116</v>
      </c>
      <c r="K81" s="34">
        <v>-306650.95999999996</v>
      </c>
      <c r="L81" s="34">
        <v>-117418.84000000001</v>
      </c>
      <c r="M81" s="34">
        <v>-392343.31270173209</v>
      </c>
      <c r="N81" s="34">
        <v>-40033.839999999997</v>
      </c>
      <c r="O81" s="448">
        <v>107855.81223466899</v>
      </c>
      <c r="P81" s="251">
        <f>SUM(LisäyksetVähennykset[[#This Row],[Kuntien yhdistymisavustus (-0,98 €/as)]:[TE25: Kunnan työttömyysetuuksien rahoitusvastuun laajentamisen korvaus]])</f>
        <v>10834197.809256848</v>
      </c>
      <c r="Q81" s="112"/>
    </row>
    <row r="82" spans="1:17" s="45" customFormat="1" x14ac:dyDescent="0.25">
      <c r="A82" s="239">
        <v>236</v>
      </c>
      <c r="B82" s="239" t="s">
        <v>89</v>
      </c>
      <c r="C82" s="325">
        <v>-3992.52</v>
      </c>
      <c r="D82" s="121">
        <v>-7251.72</v>
      </c>
      <c r="E82" s="121">
        <v>-3992.52</v>
      </c>
      <c r="F82" s="121">
        <v>-40.74</v>
      </c>
      <c r="G82" s="121">
        <v>-123768.12</v>
      </c>
      <c r="H82" s="121">
        <v>-102329.52</v>
      </c>
      <c r="I82" s="121">
        <v>68777.110937036647</v>
      </c>
      <c r="J82" s="34">
        <v>-99122.897909444466</v>
      </c>
      <c r="K82" s="34">
        <v>-121079.28</v>
      </c>
      <c r="L82" s="34">
        <v>-46362.12</v>
      </c>
      <c r="M82" s="34">
        <v>-88739.874822352285</v>
      </c>
      <c r="N82" s="34">
        <v>-15807.119999999999</v>
      </c>
      <c r="O82" s="448">
        <v>120082.43017642369</v>
      </c>
      <c r="P82" s="251">
        <f>SUM(LisäyksetVähennykset[[#This Row],[Kuntien yhdistymisavustus (-0,98 €/as)]:[TE25: Kunnan työttömyysetuuksien rahoitusvastuun laajentamisen korvaus]])</f>
        <v>-423626.89161833649</v>
      </c>
      <c r="Q82" s="112"/>
    </row>
    <row r="83" spans="1:17" s="45" customFormat="1" x14ac:dyDescent="0.25">
      <c r="A83" s="239">
        <v>239</v>
      </c>
      <c r="B83" s="239" t="s">
        <v>90</v>
      </c>
      <c r="C83" s="325">
        <v>-1883.56</v>
      </c>
      <c r="D83" s="121">
        <v>-3421.16</v>
      </c>
      <c r="E83" s="121">
        <v>-1883.56</v>
      </c>
      <c r="F83" s="121">
        <v>-19.22</v>
      </c>
      <c r="G83" s="121">
        <v>-58390.36</v>
      </c>
      <c r="H83" s="121">
        <v>-85818.22</v>
      </c>
      <c r="I83" s="121">
        <v>275453.80411995272</v>
      </c>
      <c r="J83" s="34">
        <v>-133509.60258097277</v>
      </c>
      <c r="K83" s="34">
        <v>-57121.84</v>
      </c>
      <c r="L83" s="34">
        <v>-21872.36</v>
      </c>
      <c r="M83" s="34">
        <v>-12146.979075959469</v>
      </c>
      <c r="N83" s="34">
        <v>-7457.36</v>
      </c>
      <c r="O83" s="448">
        <v>52983.364186655905</v>
      </c>
      <c r="P83" s="251">
        <f>SUM(LisäyksetVähennykset[[#This Row],[Kuntien yhdistymisavustus (-0,98 €/as)]:[TE25: Kunnan työttömyysetuuksien rahoitusvastuun laajentamisen korvaus]])</f>
        <v>-55087.053350323622</v>
      </c>
      <c r="Q83" s="112"/>
    </row>
    <row r="84" spans="1:17" s="45" customFormat="1" x14ac:dyDescent="0.25">
      <c r="A84" s="239">
        <v>240</v>
      </c>
      <c r="B84" s="239" t="s">
        <v>91</v>
      </c>
      <c r="C84" s="325">
        <v>-18952.22</v>
      </c>
      <c r="D84" s="121">
        <v>-34423.42</v>
      </c>
      <c r="E84" s="121">
        <v>-18952.22</v>
      </c>
      <c r="F84" s="121">
        <v>-193.39000000000001</v>
      </c>
      <c r="G84" s="121">
        <v>-587518.81999999995</v>
      </c>
      <c r="H84" s="121">
        <v>-2075737.01</v>
      </c>
      <c r="I84" s="121">
        <v>-7918485.2210957278</v>
      </c>
      <c r="J84" s="34">
        <v>-3974934.7719628047</v>
      </c>
      <c r="K84" s="34">
        <v>-574755.07999999996</v>
      </c>
      <c r="L84" s="34">
        <v>-220077.82</v>
      </c>
      <c r="M84" s="34">
        <v>0</v>
      </c>
      <c r="N84" s="34">
        <v>-75035.319999999992</v>
      </c>
      <c r="O84" s="448">
        <v>1076442.2995433707</v>
      </c>
      <c r="P84" s="251">
        <f>SUM(LisäyksetVähennykset[[#This Row],[Kuntien yhdistymisavustus (-0,98 €/as)]:[TE25: Kunnan työttömyysetuuksien rahoitusvastuun laajentamisen korvaus]])</f>
        <v>-14422622.993515162</v>
      </c>
      <c r="Q84" s="112"/>
    </row>
    <row r="85" spans="1:17" s="45" customFormat="1" x14ac:dyDescent="0.25">
      <c r="A85" s="239">
        <v>241</v>
      </c>
      <c r="B85" s="239" t="s">
        <v>92</v>
      </c>
      <c r="C85" s="325">
        <v>-7424.48</v>
      </c>
      <c r="D85" s="121">
        <v>-13485.28</v>
      </c>
      <c r="E85" s="121">
        <v>-7424.48</v>
      </c>
      <c r="F85" s="121">
        <v>-75.760000000000005</v>
      </c>
      <c r="G85" s="121">
        <v>-230158.88</v>
      </c>
      <c r="H85" s="121">
        <v>-196393.29</v>
      </c>
      <c r="I85" s="121">
        <v>-1733822.0016617521</v>
      </c>
      <c r="J85" s="34">
        <v>-813872.0342404343</v>
      </c>
      <c r="K85" s="34">
        <v>-225158.72</v>
      </c>
      <c r="L85" s="34">
        <v>-86214.88</v>
      </c>
      <c r="M85" s="34">
        <v>-25275.525559121572</v>
      </c>
      <c r="N85" s="34">
        <v>-29394.879999999997</v>
      </c>
      <c r="O85" s="448">
        <v>299052.76508254994</v>
      </c>
      <c r="P85" s="251">
        <f>SUM(LisäyksetVähennykset[[#This Row],[Kuntien yhdistymisavustus (-0,98 €/as)]:[TE25: Kunnan työttömyysetuuksien rahoitusvastuun laajentamisen korvaus]])</f>
        <v>-3069647.4463787586</v>
      </c>
      <c r="Q85" s="112"/>
    </row>
    <row r="86" spans="1:17" s="45" customFormat="1" x14ac:dyDescent="0.25">
      <c r="A86" s="239">
        <v>244</v>
      </c>
      <c r="B86" s="239" t="s">
        <v>93</v>
      </c>
      <c r="C86" s="325">
        <v>-19307.96</v>
      </c>
      <c r="D86" s="121">
        <v>-35069.56</v>
      </c>
      <c r="E86" s="121">
        <v>-19307.96</v>
      </c>
      <c r="F86" s="121">
        <v>-197.02</v>
      </c>
      <c r="G86" s="121">
        <v>-598546.76</v>
      </c>
      <c r="H86" s="121">
        <v>-503161.82</v>
      </c>
      <c r="I86" s="121">
        <v>565142.12860777462</v>
      </c>
      <c r="J86" s="34">
        <v>-108710.9862932363</v>
      </c>
      <c r="K86" s="34">
        <v>-585543.43999999994</v>
      </c>
      <c r="L86" s="34">
        <v>-224208.76</v>
      </c>
      <c r="M86" s="34">
        <v>-473049.93762874801</v>
      </c>
      <c r="N86" s="34">
        <v>-76443.759999999995</v>
      </c>
      <c r="O86" s="448">
        <v>661114.28346313501</v>
      </c>
      <c r="P86" s="251">
        <f>SUM(LisäyksetVähennykset[[#This Row],[Kuntien yhdistymisavustus (-0,98 €/as)]:[TE25: Kunnan työttömyysetuuksien rahoitusvastuun laajentamisen korvaus]])</f>
        <v>-1417291.5518510747</v>
      </c>
      <c r="Q86" s="112"/>
    </row>
    <row r="87" spans="1:17" s="45" customFormat="1" x14ac:dyDescent="0.25">
      <c r="A87" s="239">
        <v>245</v>
      </c>
      <c r="B87" s="239" t="s">
        <v>94</v>
      </c>
      <c r="C87" s="325">
        <v>-37991.659999999996</v>
      </c>
      <c r="D87" s="121">
        <v>-69005.259999999995</v>
      </c>
      <c r="E87" s="121">
        <v>-37991.659999999996</v>
      </c>
      <c r="F87" s="121">
        <v>-387.67</v>
      </c>
      <c r="G87" s="121">
        <v>-1177741.46</v>
      </c>
      <c r="H87" s="121">
        <v>-6032885.0099999998</v>
      </c>
      <c r="I87" s="121">
        <v>-2323876.9373060782</v>
      </c>
      <c r="J87" s="34">
        <v>-212217.36370901403</v>
      </c>
      <c r="K87" s="34">
        <v>-1152155.24</v>
      </c>
      <c r="L87" s="34">
        <v>-441168.46</v>
      </c>
      <c r="M87" s="34">
        <v>-506767.69168596435</v>
      </c>
      <c r="N87" s="34">
        <v>-150415.96</v>
      </c>
      <c r="O87" s="448">
        <v>1730561.8999086642</v>
      </c>
      <c r="P87" s="251">
        <f>SUM(LisäyksetVähennykset[[#This Row],[Kuntien yhdistymisavustus (-0,98 €/as)]:[TE25: Kunnan työttömyysetuuksien rahoitusvastuun laajentamisen korvaus]])</f>
        <v>-10412042.472792396</v>
      </c>
      <c r="Q87" s="112"/>
    </row>
    <row r="88" spans="1:17" s="45" customFormat="1" x14ac:dyDescent="0.25">
      <c r="A88" s="239">
        <v>249</v>
      </c>
      <c r="B88" s="239" t="s">
        <v>95</v>
      </c>
      <c r="C88" s="325">
        <v>-8833.7199999999993</v>
      </c>
      <c r="D88" s="121">
        <v>-16044.92</v>
      </c>
      <c r="E88" s="121">
        <v>-8833.7199999999993</v>
      </c>
      <c r="F88" s="121">
        <v>-90.14</v>
      </c>
      <c r="G88" s="121">
        <v>-273845.32</v>
      </c>
      <c r="H88" s="121">
        <v>-541130.98</v>
      </c>
      <c r="I88" s="121">
        <v>321804.04423444072</v>
      </c>
      <c r="J88" s="34">
        <v>200367.73040210968</v>
      </c>
      <c r="K88" s="34">
        <v>-267896.08</v>
      </c>
      <c r="L88" s="34">
        <v>-102579.32</v>
      </c>
      <c r="M88" s="34">
        <v>-136780.90914227089</v>
      </c>
      <c r="N88" s="34">
        <v>-34974.32</v>
      </c>
      <c r="O88" s="448">
        <v>811247.26835366606</v>
      </c>
      <c r="P88" s="251">
        <f>SUM(LisäyksetVähennykset[[#This Row],[Kuntien yhdistymisavustus (-0,98 €/as)]:[TE25: Kunnan työttömyysetuuksien rahoitusvastuun laajentamisen korvaus]])</f>
        <v>-57590.386152054649</v>
      </c>
      <c r="Q88" s="112"/>
    </row>
    <row r="89" spans="1:17" s="45" customFormat="1" x14ac:dyDescent="0.25">
      <c r="A89" s="239">
        <v>250</v>
      </c>
      <c r="B89" s="239" t="s">
        <v>96</v>
      </c>
      <c r="C89" s="325">
        <v>-1636.6</v>
      </c>
      <c r="D89" s="121">
        <v>-2972.6</v>
      </c>
      <c r="E89" s="121">
        <v>-1636.6</v>
      </c>
      <c r="F89" s="121">
        <v>-16.7</v>
      </c>
      <c r="G89" s="121">
        <v>-50734.6</v>
      </c>
      <c r="H89" s="121">
        <v>-23796.63</v>
      </c>
      <c r="I89" s="121">
        <v>-33912.46675835787</v>
      </c>
      <c r="J89" s="34">
        <v>-9975.5003484622539</v>
      </c>
      <c r="K89" s="34">
        <v>-49632.4</v>
      </c>
      <c r="L89" s="34">
        <v>-19004.600000000002</v>
      </c>
      <c r="M89" s="34">
        <v>-23820.133496514518</v>
      </c>
      <c r="N89" s="34">
        <v>-6479.5999999999995</v>
      </c>
      <c r="O89" s="448">
        <v>96046.634196465311</v>
      </c>
      <c r="P89" s="251">
        <f>SUM(LisäyksetVähennykset[[#This Row],[Kuntien yhdistymisavustus (-0,98 €/as)]:[TE25: Kunnan työttömyysetuuksien rahoitusvastuun laajentamisen korvaus]])</f>
        <v>-127571.79640686934</v>
      </c>
      <c r="Q89" s="112"/>
    </row>
    <row r="90" spans="1:17" s="45" customFormat="1" x14ac:dyDescent="0.25">
      <c r="A90" s="239">
        <v>256</v>
      </c>
      <c r="B90" s="239" t="s">
        <v>97</v>
      </c>
      <c r="C90" s="325">
        <v>-1442.56</v>
      </c>
      <c r="D90" s="121">
        <v>-2620.16</v>
      </c>
      <c r="E90" s="121">
        <v>-1442.56</v>
      </c>
      <c r="F90" s="121">
        <v>-14.72</v>
      </c>
      <c r="G90" s="121">
        <v>-44719.360000000001</v>
      </c>
      <c r="H90" s="121">
        <v>-22826.54</v>
      </c>
      <c r="I90" s="121">
        <v>-362507.93580721266</v>
      </c>
      <c r="J90" s="34">
        <v>-374366.02348107949</v>
      </c>
      <c r="K90" s="34">
        <v>-43747.839999999997</v>
      </c>
      <c r="L90" s="34">
        <v>-16751.36</v>
      </c>
      <c r="M90" s="34">
        <v>-38907.592601847187</v>
      </c>
      <c r="N90" s="34">
        <v>-5711.36</v>
      </c>
      <c r="O90" s="448">
        <v>56619.720282913098</v>
      </c>
      <c r="P90" s="251">
        <f>SUM(LisäyksetVähennykset[[#This Row],[Kuntien yhdistymisavustus (-0,98 €/as)]:[TE25: Kunnan työttömyysetuuksien rahoitusvastuun laajentamisen korvaus]])</f>
        <v>-858438.29160722613</v>
      </c>
      <c r="Q90" s="112"/>
    </row>
    <row r="91" spans="1:17" s="45" customFormat="1" x14ac:dyDescent="0.25">
      <c r="A91" s="239">
        <v>257</v>
      </c>
      <c r="B91" s="239" t="s">
        <v>98</v>
      </c>
      <c r="C91" s="325">
        <v>-40890.5</v>
      </c>
      <c r="D91" s="121">
        <v>-74270.5</v>
      </c>
      <c r="E91" s="121">
        <v>-40890.5</v>
      </c>
      <c r="F91" s="121">
        <v>-417.25</v>
      </c>
      <c r="G91" s="121">
        <v>-1267605.5</v>
      </c>
      <c r="H91" s="121">
        <v>-3839775.3</v>
      </c>
      <c r="I91" s="121">
        <v>6730177.9833535608</v>
      </c>
      <c r="J91" s="34">
        <v>1969578.2185186066</v>
      </c>
      <c r="K91" s="34">
        <v>-1240067</v>
      </c>
      <c r="L91" s="34">
        <v>-474830.50000000006</v>
      </c>
      <c r="M91" s="34">
        <v>-831139.71661933383</v>
      </c>
      <c r="N91" s="34">
        <v>-161893</v>
      </c>
      <c r="O91" s="448">
        <v>1203900.2007343438</v>
      </c>
      <c r="P91" s="251">
        <f>SUM(LisäyksetVähennykset[[#This Row],[Kuntien yhdistymisavustus (-0,98 €/as)]:[TE25: Kunnan työttömyysetuuksien rahoitusvastuun laajentamisen korvaus]])</f>
        <v>1931876.6359871775</v>
      </c>
      <c r="Q91" s="112"/>
    </row>
    <row r="92" spans="1:17" s="45" customFormat="1" x14ac:dyDescent="0.25">
      <c r="A92" s="239">
        <v>260</v>
      </c>
      <c r="B92" s="239" t="s">
        <v>99</v>
      </c>
      <c r="C92" s="325">
        <v>-9209.06</v>
      </c>
      <c r="D92" s="121">
        <v>-16726.66</v>
      </c>
      <c r="E92" s="121">
        <v>-9209.06</v>
      </c>
      <c r="F92" s="121">
        <v>-93.97</v>
      </c>
      <c r="G92" s="121">
        <v>-285480.86</v>
      </c>
      <c r="H92" s="121">
        <v>-603972.29</v>
      </c>
      <c r="I92" s="121">
        <v>2820993.2121783863</v>
      </c>
      <c r="J92" s="34">
        <v>1154471.634168803</v>
      </c>
      <c r="K92" s="34">
        <v>-279278.83999999997</v>
      </c>
      <c r="L92" s="34">
        <v>-106937.86</v>
      </c>
      <c r="M92" s="34">
        <v>-249939.79070545232</v>
      </c>
      <c r="N92" s="34">
        <v>-36460.36</v>
      </c>
      <c r="O92" s="448">
        <v>452936.70176236902</v>
      </c>
      <c r="P92" s="251">
        <f>SUM(LisäyksetVähennykset[[#This Row],[Kuntien yhdistymisavustus (-0,98 €/as)]:[TE25: Kunnan työttömyysetuuksien rahoitusvastuun laajentamisen korvaus]])</f>
        <v>2831092.7974041062</v>
      </c>
      <c r="Q92" s="112"/>
    </row>
    <row r="93" spans="1:17" s="45" customFormat="1" x14ac:dyDescent="0.25">
      <c r="A93" s="239">
        <v>261</v>
      </c>
      <c r="B93" s="239" t="s">
        <v>100</v>
      </c>
      <c r="C93" s="325">
        <v>-6833.54</v>
      </c>
      <c r="D93" s="121">
        <v>-12411.94</v>
      </c>
      <c r="E93" s="121">
        <v>-6833.54</v>
      </c>
      <c r="F93" s="121">
        <v>-69.73</v>
      </c>
      <c r="G93" s="121">
        <v>-211839.74</v>
      </c>
      <c r="H93" s="121">
        <v>-65905.34</v>
      </c>
      <c r="I93" s="121">
        <v>610566.06775582687</v>
      </c>
      <c r="J93" s="34">
        <v>1505227.0409851335</v>
      </c>
      <c r="K93" s="34">
        <v>-207237.56</v>
      </c>
      <c r="L93" s="34">
        <v>-79352.740000000005</v>
      </c>
      <c r="M93" s="34">
        <v>-258978.59569360694</v>
      </c>
      <c r="N93" s="34">
        <v>-27055.239999999998</v>
      </c>
      <c r="O93" s="448">
        <v>217308.11656047197</v>
      </c>
      <c r="P93" s="251">
        <f>SUM(LisäyksetVähennykset[[#This Row],[Kuntien yhdistymisavustus (-0,98 €/as)]:[TE25: Kunnan työttömyysetuuksien rahoitusvastuun laajentamisen korvaus]])</f>
        <v>1456583.2596078254</v>
      </c>
      <c r="Q93" s="112"/>
    </row>
    <row r="94" spans="1:17" s="45" customFormat="1" x14ac:dyDescent="0.25">
      <c r="A94" s="239">
        <v>263</v>
      </c>
      <c r="B94" s="239" t="s">
        <v>101</v>
      </c>
      <c r="C94" s="325">
        <v>-7109.9</v>
      </c>
      <c r="D94" s="121">
        <v>-12913.9</v>
      </c>
      <c r="E94" s="121">
        <v>-7109.9</v>
      </c>
      <c r="F94" s="121">
        <v>-72.55</v>
      </c>
      <c r="G94" s="121">
        <v>-220406.9</v>
      </c>
      <c r="H94" s="121">
        <v>-304736.84999999998</v>
      </c>
      <c r="I94" s="121">
        <v>1100378.9465230771</v>
      </c>
      <c r="J94" s="34">
        <v>100588.93190424745</v>
      </c>
      <c r="K94" s="34">
        <v>-215618.6</v>
      </c>
      <c r="L94" s="34">
        <v>-82561.900000000009</v>
      </c>
      <c r="M94" s="34">
        <v>-175714.77074129099</v>
      </c>
      <c r="N94" s="34">
        <v>-28149.399999999998</v>
      </c>
      <c r="O94" s="448">
        <v>321467.68671890185</v>
      </c>
      <c r="P94" s="251">
        <f>SUM(LisäyksetVähennykset[[#This Row],[Kuntien yhdistymisavustus (-0,98 €/as)]:[TE25: Kunnan työttömyysetuuksien rahoitusvastuun laajentamisen korvaus]])</f>
        <v>468040.89440493542</v>
      </c>
      <c r="Q94" s="112"/>
    </row>
    <row r="95" spans="1:17" s="45" customFormat="1" x14ac:dyDescent="0.25">
      <c r="A95" s="239">
        <v>265</v>
      </c>
      <c r="B95" s="239" t="s">
        <v>102</v>
      </c>
      <c r="C95" s="325">
        <v>-980.98</v>
      </c>
      <c r="D95" s="121">
        <v>-1781.78</v>
      </c>
      <c r="E95" s="121">
        <v>-980.98</v>
      </c>
      <c r="F95" s="121">
        <v>-10.01</v>
      </c>
      <c r="G95" s="121">
        <v>-30410.379999999997</v>
      </c>
      <c r="H95" s="121">
        <v>-33058.379999999997</v>
      </c>
      <c r="I95" s="121">
        <v>405673.08716618933</v>
      </c>
      <c r="J95" s="34">
        <v>115646.99413168202</v>
      </c>
      <c r="K95" s="34">
        <v>-29749.719999999998</v>
      </c>
      <c r="L95" s="34">
        <v>-11391.380000000001</v>
      </c>
      <c r="M95" s="34">
        <v>-34794.266185058477</v>
      </c>
      <c r="N95" s="34">
        <v>-3883.88</v>
      </c>
      <c r="O95" s="448">
        <v>41838.376239138408</v>
      </c>
      <c r="P95" s="251">
        <f>SUM(LisäyksetVähennykset[[#This Row],[Kuntien yhdistymisavustus (-0,98 €/as)]:[TE25: Kunnan työttömyysetuuksien rahoitusvastuun laajentamisen korvaus]])</f>
        <v>416116.70135195134</v>
      </c>
      <c r="Q95" s="112"/>
    </row>
    <row r="96" spans="1:17" s="45" customFormat="1" x14ac:dyDescent="0.25">
      <c r="A96" s="239">
        <v>271</v>
      </c>
      <c r="B96" s="239" t="s">
        <v>103</v>
      </c>
      <c r="C96" s="325">
        <v>-6451.34</v>
      </c>
      <c r="D96" s="121">
        <v>-11717.74</v>
      </c>
      <c r="E96" s="121">
        <v>-6451.34</v>
      </c>
      <c r="F96" s="121">
        <v>-65.83</v>
      </c>
      <c r="G96" s="121">
        <v>-199991.53999999998</v>
      </c>
      <c r="H96" s="121">
        <v>-333089.78999999998</v>
      </c>
      <c r="I96" s="121">
        <v>-695416.62654656218</v>
      </c>
      <c r="J96" s="34">
        <v>-106596.25347497404</v>
      </c>
      <c r="K96" s="34">
        <v>-195646.75999999998</v>
      </c>
      <c r="L96" s="34">
        <v>-74914.540000000008</v>
      </c>
      <c r="M96" s="34">
        <v>-55781.033314151886</v>
      </c>
      <c r="N96" s="34">
        <v>-25542.04</v>
      </c>
      <c r="O96" s="448">
        <v>491867.1777064018</v>
      </c>
      <c r="P96" s="251">
        <f>SUM(LisäyksetVähennykset[[#This Row],[Kuntien yhdistymisavustus (-0,98 €/as)]:[TE25: Kunnan työttömyysetuuksien rahoitusvastuun laajentamisen korvaus]])</f>
        <v>-1219797.6556292865</v>
      </c>
      <c r="Q96" s="112"/>
    </row>
    <row r="97" spans="1:17" s="45" customFormat="1" x14ac:dyDescent="0.25">
      <c r="A97" s="239">
        <v>272</v>
      </c>
      <c r="B97" s="239" t="s">
        <v>104</v>
      </c>
      <c r="C97" s="325">
        <v>-47371.24</v>
      </c>
      <c r="D97" s="121">
        <v>-86041.64</v>
      </c>
      <c r="E97" s="121">
        <v>-47371.24</v>
      </c>
      <c r="F97" s="121">
        <v>-483.38</v>
      </c>
      <c r="G97" s="121">
        <v>-1468508.44</v>
      </c>
      <c r="H97" s="121">
        <v>-2597119.67</v>
      </c>
      <c r="I97" s="121">
        <v>-9731663.1440515183</v>
      </c>
      <c r="J97" s="34">
        <v>-2627503.2414678428</v>
      </c>
      <c r="K97" s="34">
        <v>-1436605.3599999999</v>
      </c>
      <c r="L97" s="34">
        <v>-550086.44000000006</v>
      </c>
      <c r="M97" s="34">
        <v>-605422.28862362541</v>
      </c>
      <c r="N97" s="34">
        <v>-187551.44</v>
      </c>
      <c r="O97" s="448">
        <v>1723871.8277831194</v>
      </c>
      <c r="P97" s="251">
        <f>SUM(LisäyksetVähennykset[[#This Row],[Kuntien yhdistymisavustus (-0,98 €/as)]:[TE25: Kunnan työttömyysetuuksien rahoitusvastuun laajentamisen korvaus]])</f>
        <v>-17661855.696359873</v>
      </c>
      <c r="Q97" s="112"/>
    </row>
    <row r="98" spans="1:17" s="45" customFormat="1" x14ac:dyDescent="0.25">
      <c r="A98" s="239">
        <v>273</v>
      </c>
      <c r="B98" s="239" t="s">
        <v>105</v>
      </c>
      <c r="C98" s="325">
        <v>-3920.98</v>
      </c>
      <c r="D98" s="121">
        <v>-7121.78</v>
      </c>
      <c r="E98" s="121">
        <v>-3920.98</v>
      </c>
      <c r="F98" s="121">
        <v>-40.01</v>
      </c>
      <c r="G98" s="121">
        <v>-121550.37999999999</v>
      </c>
      <c r="H98" s="121">
        <v>-43569.5</v>
      </c>
      <c r="I98" s="121">
        <v>-708765.87479334534</v>
      </c>
      <c r="J98" s="34">
        <v>749184.4830274909</v>
      </c>
      <c r="K98" s="34">
        <v>-118909.72</v>
      </c>
      <c r="L98" s="34">
        <v>-45531.380000000005</v>
      </c>
      <c r="M98" s="34">
        <v>-99886.127384124731</v>
      </c>
      <c r="N98" s="34">
        <v>-15523.88</v>
      </c>
      <c r="O98" s="448">
        <v>110023.6460623637</v>
      </c>
      <c r="P98" s="251">
        <f>SUM(LisäyksetVähennykset[[#This Row],[Kuntien yhdistymisavustus (-0,98 €/as)]:[TE25: Kunnan työttömyysetuuksien rahoitusvastuun laajentamisen korvaus]])</f>
        <v>-309532.48308761546</v>
      </c>
      <c r="Q98" s="112"/>
    </row>
    <row r="99" spans="1:17" s="45" customFormat="1" x14ac:dyDescent="0.25">
      <c r="A99" s="239">
        <v>275</v>
      </c>
      <c r="B99" s="239" t="s">
        <v>106</v>
      </c>
      <c r="C99" s="325">
        <v>-2355.92</v>
      </c>
      <c r="D99" s="121">
        <v>-4279.12</v>
      </c>
      <c r="E99" s="121">
        <v>-2355.92</v>
      </c>
      <c r="F99" s="121">
        <v>-24.04</v>
      </c>
      <c r="G99" s="121">
        <v>-73033.52</v>
      </c>
      <c r="H99" s="121">
        <v>-103013.63</v>
      </c>
      <c r="I99" s="121">
        <v>182024.72181221083</v>
      </c>
      <c r="J99" s="34">
        <v>106078.34363858172</v>
      </c>
      <c r="K99" s="34">
        <v>-71446.87999999999</v>
      </c>
      <c r="L99" s="34">
        <v>-27357.52</v>
      </c>
      <c r="M99" s="34">
        <v>-44882.826348895192</v>
      </c>
      <c r="N99" s="34">
        <v>-9327.52</v>
      </c>
      <c r="O99" s="448">
        <v>143997.92338687764</v>
      </c>
      <c r="P99" s="251">
        <f>SUM(LisäyksetVähennykset[[#This Row],[Kuntien yhdistymisavustus (-0,98 €/as)]:[TE25: Kunnan työttömyysetuuksien rahoitusvastuun laajentamisen korvaus]])</f>
        <v>94024.092488774972</v>
      </c>
      <c r="Q99" s="112"/>
    </row>
    <row r="100" spans="1:17" s="45" customFormat="1" x14ac:dyDescent="0.25">
      <c r="A100" s="239">
        <v>276</v>
      </c>
      <c r="B100" s="239" t="s">
        <v>107</v>
      </c>
      <c r="C100" s="325">
        <v>-14758.8</v>
      </c>
      <c r="D100" s="121">
        <v>-26806.799999999999</v>
      </c>
      <c r="E100" s="121">
        <v>-14758.8</v>
      </c>
      <c r="F100" s="121">
        <v>-150.6</v>
      </c>
      <c r="G100" s="121">
        <v>-457522.8</v>
      </c>
      <c r="H100" s="121">
        <v>-561457.63</v>
      </c>
      <c r="I100" s="121">
        <v>1190534.1531384191</v>
      </c>
      <c r="J100" s="34">
        <v>-85374.73674852759</v>
      </c>
      <c r="K100" s="34">
        <v>-447583.2</v>
      </c>
      <c r="L100" s="34">
        <v>-171382.80000000002</v>
      </c>
      <c r="M100" s="34">
        <v>-366178.71173198317</v>
      </c>
      <c r="N100" s="34">
        <v>-58432.799999999996</v>
      </c>
      <c r="O100" s="448">
        <v>506644.39112731232</v>
      </c>
      <c r="P100" s="251">
        <f>SUM(LisäyksetVähennykset[[#This Row],[Kuntien yhdistymisavustus (-0,98 €/as)]:[TE25: Kunnan työttömyysetuuksien rahoitusvastuun laajentamisen korvaus]])</f>
        <v>-507229.13421477936</v>
      </c>
      <c r="Q100" s="112"/>
    </row>
    <row r="101" spans="1:17" s="45" customFormat="1" x14ac:dyDescent="0.25">
      <c r="A101" s="239">
        <v>280</v>
      </c>
      <c r="B101" s="239" t="s">
        <v>108</v>
      </c>
      <c r="C101" s="325">
        <v>-1944.32</v>
      </c>
      <c r="D101" s="121">
        <v>-3531.52</v>
      </c>
      <c r="E101" s="121">
        <v>-1944.32</v>
      </c>
      <c r="F101" s="121">
        <v>-19.84</v>
      </c>
      <c r="G101" s="121">
        <v>-60273.919999999998</v>
      </c>
      <c r="H101" s="121">
        <v>-42604.51</v>
      </c>
      <c r="I101" s="121">
        <v>105036.56164960016</v>
      </c>
      <c r="J101" s="34">
        <v>190026.8434472165</v>
      </c>
      <c r="K101" s="34">
        <v>-58964.479999999996</v>
      </c>
      <c r="L101" s="34">
        <v>-22577.920000000002</v>
      </c>
      <c r="M101" s="34">
        <v>-61595.127407757987</v>
      </c>
      <c r="N101" s="34">
        <v>-7697.92</v>
      </c>
      <c r="O101" s="448">
        <v>86845.478161897903</v>
      </c>
      <c r="P101" s="251">
        <f>SUM(LisäyksetVähennykset[[#This Row],[Kuntien yhdistymisavustus (-0,98 €/as)]:[TE25: Kunnan työttömyysetuuksien rahoitusvastuun laajentamisen korvaus]])</f>
        <v>120755.00585095659</v>
      </c>
      <c r="Q101" s="112"/>
    </row>
    <row r="102" spans="1:17" s="45" customFormat="1" x14ac:dyDescent="0.25">
      <c r="A102" s="239">
        <v>284</v>
      </c>
      <c r="B102" s="239" t="s">
        <v>109</v>
      </c>
      <c r="C102" s="325">
        <v>-2101.12</v>
      </c>
      <c r="D102" s="121">
        <v>-3816.32</v>
      </c>
      <c r="E102" s="121">
        <v>-2101.12</v>
      </c>
      <c r="F102" s="121">
        <v>-21.44</v>
      </c>
      <c r="G102" s="121">
        <v>-65134.720000000001</v>
      </c>
      <c r="H102" s="121">
        <v>-48387.15</v>
      </c>
      <c r="I102" s="121">
        <v>495986.30034370022</v>
      </c>
      <c r="J102" s="34">
        <v>323371.66127117188</v>
      </c>
      <c r="K102" s="34">
        <v>-63719.68</v>
      </c>
      <c r="L102" s="34">
        <v>-24398.720000000001</v>
      </c>
      <c r="M102" s="34">
        <v>-30265.722709469243</v>
      </c>
      <c r="N102" s="34">
        <v>-8318.7199999999993</v>
      </c>
      <c r="O102" s="448">
        <v>87024.389776757715</v>
      </c>
      <c r="P102" s="251">
        <f>SUM(LisäyksetVähennykset[[#This Row],[Kuntien yhdistymisavustus (-0,98 €/as)]:[TE25: Kunnan työttömyysetuuksien rahoitusvastuun laajentamisen korvaus]])</f>
        <v>658117.63868216053</v>
      </c>
      <c r="Q102" s="112"/>
    </row>
    <row r="103" spans="1:17" s="45" customFormat="1" x14ac:dyDescent="0.25">
      <c r="A103" s="239">
        <v>285</v>
      </c>
      <c r="B103" s="239" t="s">
        <v>110</v>
      </c>
      <c r="C103" s="325">
        <v>-49028.42</v>
      </c>
      <c r="D103" s="121">
        <v>-89051.62</v>
      </c>
      <c r="E103" s="121">
        <v>-49028.42</v>
      </c>
      <c r="F103" s="121">
        <v>-500.29</v>
      </c>
      <c r="G103" s="121">
        <v>-1519881.02</v>
      </c>
      <c r="H103" s="121">
        <v>-5671829.4800000004</v>
      </c>
      <c r="I103" s="121">
        <v>-9374034.1984421462</v>
      </c>
      <c r="J103" s="34">
        <v>-411079.82213786419</v>
      </c>
      <c r="K103" s="34">
        <v>-1486861.88</v>
      </c>
      <c r="L103" s="34">
        <v>-569330.02</v>
      </c>
      <c r="M103" s="34">
        <v>-219642.57061332065</v>
      </c>
      <c r="N103" s="34">
        <v>-194112.52</v>
      </c>
      <c r="O103" s="448">
        <v>2531911.9897187669</v>
      </c>
      <c r="P103" s="251">
        <f>SUM(LisäyksetVähennykset[[#This Row],[Kuntien yhdistymisavustus (-0,98 €/as)]:[TE25: Kunnan työttömyysetuuksien rahoitusvastuun laajentamisen korvaus]])</f>
        <v>-17102468.271474563</v>
      </c>
      <c r="Q103" s="112"/>
    </row>
    <row r="104" spans="1:17" s="45" customFormat="1" x14ac:dyDescent="0.25">
      <c r="A104" s="239">
        <v>286</v>
      </c>
      <c r="B104" s="239" t="s">
        <v>111</v>
      </c>
      <c r="C104" s="325">
        <v>-76072.5</v>
      </c>
      <c r="D104" s="121">
        <v>-138172.5</v>
      </c>
      <c r="E104" s="121">
        <v>-76072.5</v>
      </c>
      <c r="F104" s="121">
        <v>-776.25</v>
      </c>
      <c r="G104" s="121">
        <v>-2358247.5</v>
      </c>
      <c r="H104" s="121">
        <v>-5545210.1100000003</v>
      </c>
      <c r="I104" s="121">
        <v>-15053612.211614927</v>
      </c>
      <c r="J104" s="34">
        <v>-3627096.6010160809</v>
      </c>
      <c r="K104" s="34">
        <v>-2307015</v>
      </c>
      <c r="L104" s="34">
        <v>-883372.50000000012</v>
      </c>
      <c r="M104" s="34">
        <v>-90364.029356887084</v>
      </c>
      <c r="N104" s="34">
        <v>-301185</v>
      </c>
      <c r="O104" s="448">
        <v>3290555.4031940103</v>
      </c>
      <c r="P104" s="251">
        <f>SUM(LisäyksetVähennykset[[#This Row],[Kuntien yhdistymisavustus (-0,98 €/as)]:[TE25: Kunnan työttömyysetuuksien rahoitusvastuun laajentamisen korvaus]])</f>
        <v>-27166641.298793886</v>
      </c>
      <c r="Q104" s="112"/>
    </row>
    <row r="105" spans="1:17" s="45" customFormat="1" x14ac:dyDescent="0.25">
      <c r="A105" s="239">
        <v>287</v>
      </c>
      <c r="B105" s="239" t="s">
        <v>112</v>
      </c>
      <c r="C105" s="325">
        <v>-5990.74</v>
      </c>
      <c r="D105" s="121">
        <v>-10881.14</v>
      </c>
      <c r="E105" s="121">
        <v>-5990.74</v>
      </c>
      <c r="F105" s="121">
        <v>-61.13</v>
      </c>
      <c r="G105" s="121">
        <v>-185712.94</v>
      </c>
      <c r="H105" s="121">
        <v>-230768.44</v>
      </c>
      <c r="I105" s="121">
        <v>1344414.7852380527</v>
      </c>
      <c r="J105" s="34">
        <v>458560.87969101866</v>
      </c>
      <c r="K105" s="34">
        <v>-181678.36</v>
      </c>
      <c r="L105" s="34">
        <v>-69565.94</v>
      </c>
      <c r="M105" s="34">
        <v>-132346.95435494697</v>
      </c>
      <c r="N105" s="34">
        <v>-23718.44</v>
      </c>
      <c r="O105" s="448">
        <v>89345.671418381593</v>
      </c>
      <c r="P105" s="251">
        <f>SUM(LisäyksetVähennykset[[#This Row],[Kuntien yhdistymisavustus (-0,98 €/as)]:[TE25: Kunnan työttömyysetuuksien rahoitusvastuun laajentamisen korvaus]])</f>
        <v>1045606.511992506</v>
      </c>
      <c r="Q105" s="112"/>
    </row>
    <row r="106" spans="1:17" s="45" customFormat="1" x14ac:dyDescent="0.25">
      <c r="A106" s="239">
        <v>288</v>
      </c>
      <c r="B106" s="239" t="s">
        <v>113</v>
      </c>
      <c r="C106" s="325">
        <v>-6142.64</v>
      </c>
      <c r="D106" s="121">
        <v>-11157.04</v>
      </c>
      <c r="E106" s="121">
        <v>-6142.64</v>
      </c>
      <c r="F106" s="121">
        <v>-62.68</v>
      </c>
      <c r="G106" s="121">
        <v>-190421.84</v>
      </c>
      <c r="H106" s="121">
        <v>-146926.68</v>
      </c>
      <c r="I106" s="121">
        <v>3202.2815455690056</v>
      </c>
      <c r="J106" s="34">
        <v>-36077.402446019609</v>
      </c>
      <c r="K106" s="34">
        <v>-186284.96</v>
      </c>
      <c r="L106" s="34">
        <v>-71329.840000000011</v>
      </c>
      <c r="M106" s="34">
        <v>-145380.5633561697</v>
      </c>
      <c r="N106" s="34">
        <v>-24319.84</v>
      </c>
      <c r="O106" s="448">
        <v>191605.2700826042</v>
      </c>
      <c r="P106" s="251">
        <f>SUM(LisäyksetVähennykset[[#This Row],[Kuntien yhdistymisavustus (-0,98 €/as)]:[TE25: Kunnan työttömyysetuuksien rahoitusvastuun laajentamisen korvaus]])</f>
        <v>-629438.57417401602</v>
      </c>
      <c r="Q106" s="112"/>
    </row>
    <row r="107" spans="1:17" s="45" customFormat="1" x14ac:dyDescent="0.25">
      <c r="A107" s="239">
        <v>290</v>
      </c>
      <c r="B107" s="239" t="s">
        <v>114</v>
      </c>
      <c r="C107" s="325">
        <v>-7154</v>
      </c>
      <c r="D107" s="121">
        <v>-12994</v>
      </c>
      <c r="E107" s="121">
        <v>-7154</v>
      </c>
      <c r="F107" s="121">
        <v>-73</v>
      </c>
      <c r="G107" s="121">
        <v>-221774</v>
      </c>
      <c r="H107" s="121">
        <v>-199331.02</v>
      </c>
      <c r="I107" s="121">
        <v>398281.32944976032</v>
      </c>
      <c r="J107" s="34">
        <v>316316.160541997</v>
      </c>
      <c r="K107" s="34">
        <v>-216956</v>
      </c>
      <c r="L107" s="34">
        <v>-83074</v>
      </c>
      <c r="M107" s="34">
        <v>-144658.70806232007</v>
      </c>
      <c r="N107" s="34">
        <v>-28324</v>
      </c>
      <c r="O107" s="448">
        <v>332602.48980097397</v>
      </c>
      <c r="P107" s="251">
        <f>SUM(LisäyksetVähennykset[[#This Row],[Kuntien yhdistymisavustus (-0,98 €/as)]:[TE25: Kunnan työttömyysetuuksien rahoitusvastuun laajentamisen korvaus]])</f>
        <v>125707.2517304112</v>
      </c>
      <c r="Q107" s="112"/>
    </row>
    <row r="108" spans="1:17" s="45" customFormat="1" x14ac:dyDescent="0.25">
      <c r="A108" s="239">
        <v>291</v>
      </c>
      <c r="B108" s="239" t="s">
        <v>115</v>
      </c>
      <c r="C108" s="325">
        <v>-1939.42</v>
      </c>
      <c r="D108" s="121">
        <v>-3522.62</v>
      </c>
      <c r="E108" s="121">
        <v>-1939.42</v>
      </c>
      <c r="F108" s="121">
        <v>-19.79</v>
      </c>
      <c r="G108" s="121">
        <v>-60122.02</v>
      </c>
      <c r="H108" s="121">
        <v>-69570.16</v>
      </c>
      <c r="I108" s="121">
        <v>1054656.6899326986</v>
      </c>
      <c r="J108" s="34">
        <v>816370.78176286502</v>
      </c>
      <c r="K108" s="34">
        <v>-58815.88</v>
      </c>
      <c r="L108" s="34">
        <v>-22521.02</v>
      </c>
      <c r="M108" s="34">
        <v>-45999.533941024405</v>
      </c>
      <c r="N108" s="34">
        <v>-7678.5199999999995</v>
      </c>
      <c r="O108" s="448">
        <v>104221.2387876336</v>
      </c>
      <c r="P108" s="251">
        <f>SUM(LisäyksetVähennykset[[#This Row],[Kuntien yhdistymisavustus (-0,98 €/as)]:[TE25: Kunnan työttömyysetuuksien rahoitusvastuun laajentamisen korvaus]])</f>
        <v>1703120.3265421728</v>
      </c>
      <c r="Q108" s="112"/>
    </row>
    <row r="109" spans="1:17" s="45" customFormat="1" x14ac:dyDescent="0.25">
      <c r="A109" s="239">
        <v>297</v>
      </c>
      <c r="B109" s="239" t="s">
        <v>116</v>
      </c>
      <c r="C109" s="325">
        <v>-124040.56</v>
      </c>
      <c r="D109" s="121">
        <v>-225298.16</v>
      </c>
      <c r="E109" s="121">
        <v>-124040.56</v>
      </c>
      <c r="F109" s="121">
        <v>-1265.72</v>
      </c>
      <c r="G109" s="121">
        <v>-3845257.36</v>
      </c>
      <c r="H109" s="121">
        <v>-13092071.449999999</v>
      </c>
      <c r="I109" s="121">
        <v>-12747671.117118452</v>
      </c>
      <c r="J109" s="34">
        <v>-690534.43801207305</v>
      </c>
      <c r="K109" s="34">
        <v>-3761719.84</v>
      </c>
      <c r="L109" s="34">
        <v>-1440389.36</v>
      </c>
      <c r="M109" s="34">
        <v>-848399.07293691277</v>
      </c>
      <c r="N109" s="34">
        <v>-491099.36</v>
      </c>
      <c r="O109" s="448">
        <v>2566588.426436061</v>
      </c>
      <c r="P109" s="251">
        <f>SUM(LisäyksetVähennykset[[#This Row],[Kuntien yhdistymisavustus (-0,98 €/as)]:[TE25: Kunnan työttömyysetuuksien rahoitusvastuun laajentamisen korvaus]])</f>
        <v>-34825198.571631379</v>
      </c>
      <c r="Q109" s="112"/>
    </row>
    <row r="110" spans="1:17" s="45" customFormat="1" x14ac:dyDescent="0.25">
      <c r="A110" s="237">
        <v>300</v>
      </c>
      <c r="B110" s="239" t="s">
        <v>117</v>
      </c>
      <c r="C110" s="325">
        <v>-3239.88</v>
      </c>
      <c r="D110" s="121">
        <v>-5884.68</v>
      </c>
      <c r="E110" s="121">
        <v>-3239.88</v>
      </c>
      <c r="F110" s="121">
        <v>-33.06</v>
      </c>
      <c r="G110" s="121">
        <v>-100436.28</v>
      </c>
      <c r="H110" s="121">
        <v>-76376.52</v>
      </c>
      <c r="I110" s="121">
        <v>1409171.1510585283</v>
      </c>
      <c r="J110" s="121">
        <v>543013.01770384447</v>
      </c>
      <c r="K110" s="121">
        <v>-98254.319999999992</v>
      </c>
      <c r="L110" s="121">
        <v>-37622.280000000006</v>
      </c>
      <c r="M110" s="34">
        <v>-77515.839142185927</v>
      </c>
      <c r="N110" s="34">
        <v>-12827.279999999999</v>
      </c>
      <c r="O110" s="449">
        <v>68336.454363216923</v>
      </c>
      <c r="P110" s="251">
        <f>SUM(LisäyksetVähennykset[[#This Row],[Kuntien yhdistymisavustus (-0,98 €/as)]:[TE25: Kunnan työttömyysetuuksien rahoitusvastuun laajentamisen korvaus]])</f>
        <v>1605090.6039834036</v>
      </c>
      <c r="Q110" s="112"/>
    </row>
    <row r="111" spans="1:17" s="45" customFormat="1" x14ac:dyDescent="0.25">
      <c r="A111" s="239">
        <v>301</v>
      </c>
      <c r="B111" s="239" t="s">
        <v>118</v>
      </c>
      <c r="C111" s="325">
        <v>-19052.18</v>
      </c>
      <c r="D111" s="121">
        <v>-34604.980000000003</v>
      </c>
      <c r="E111" s="121">
        <v>-19052.18</v>
      </c>
      <c r="F111" s="121">
        <v>-194.41</v>
      </c>
      <c r="G111" s="121">
        <v>-590617.57999999996</v>
      </c>
      <c r="H111" s="121">
        <v>-789232.18</v>
      </c>
      <c r="I111" s="121">
        <v>-1709106.965171943</v>
      </c>
      <c r="J111" s="34">
        <v>-1263737.3702546968</v>
      </c>
      <c r="K111" s="34">
        <v>-577786.52</v>
      </c>
      <c r="L111" s="34">
        <v>-221238.58000000002</v>
      </c>
      <c r="M111" s="34">
        <v>-255965.09457320208</v>
      </c>
      <c r="N111" s="34">
        <v>-75431.08</v>
      </c>
      <c r="O111" s="448">
        <v>724219.97566554113</v>
      </c>
      <c r="P111" s="251">
        <f>SUM(LisäyksetVähennykset[[#This Row],[Kuntien yhdistymisavustus (-0,98 €/as)]:[TE25: Kunnan työttömyysetuuksien rahoitusvastuun laajentamisen korvaus]])</f>
        <v>-4831799.1443342995</v>
      </c>
      <c r="Q111" s="112"/>
    </row>
    <row r="112" spans="1:17" s="104" customFormat="1" x14ac:dyDescent="0.25">
      <c r="A112" s="237">
        <v>304</v>
      </c>
      <c r="B112" s="239" t="s">
        <v>119</v>
      </c>
      <c r="C112" s="325">
        <v>-952.56</v>
      </c>
      <c r="D112" s="121">
        <v>-1730.16</v>
      </c>
      <c r="E112" s="121">
        <v>-952.56</v>
      </c>
      <c r="F112" s="121">
        <v>-9.7200000000000006</v>
      </c>
      <c r="G112" s="121">
        <v>-29529.360000000001</v>
      </c>
      <c r="H112" s="121">
        <v>-25688.37</v>
      </c>
      <c r="I112" s="121">
        <v>-267775.09514843271</v>
      </c>
      <c r="J112" s="121">
        <v>-5351.058910806968</v>
      </c>
      <c r="K112" s="121">
        <v>-28887.84</v>
      </c>
      <c r="L112" s="121">
        <v>-11061.36</v>
      </c>
      <c r="M112" s="34">
        <v>0</v>
      </c>
      <c r="N112" s="34">
        <v>-3771.3599999999997</v>
      </c>
      <c r="O112" s="449">
        <v>17393.835863849803</v>
      </c>
      <c r="P112" s="251">
        <f>SUM(LisäyksetVähennykset[[#This Row],[Kuntien yhdistymisavustus (-0,98 €/as)]:[TE25: Kunnan työttömyysetuuksien rahoitusvastuun laajentamisen korvaus]])</f>
        <v>-358315.60819538985</v>
      </c>
      <c r="Q112" s="60"/>
    </row>
    <row r="113" spans="1:17" s="45" customFormat="1" x14ac:dyDescent="0.25">
      <c r="A113" s="239">
        <v>305</v>
      </c>
      <c r="B113" s="239" t="s">
        <v>120</v>
      </c>
      <c r="C113" s="325">
        <v>-14504</v>
      </c>
      <c r="D113" s="121">
        <v>-26344</v>
      </c>
      <c r="E113" s="121">
        <v>-14504</v>
      </c>
      <c r="F113" s="121">
        <v>-148</v>
      </c>
      <c r="G113" s="121">
        <v>-449624</v>
      </c>
      <c r="H113" s="121">
        <v>-568605.31999999995</v>
      </c>
      <c r="I113" s="121">
        <v>708301.42696446052</v>
      </c>
      <c r="J113" s="34">
        <v>502266.61502015486</v>
      </c>
      <c r="K113" s="34">
        <v>-439856</v>
      </c>
      <c r="L113" s="34">
        <v>-168424</v>
      </c>
      <c r="M113" s="34">
        <v>-287662.24682359101</v>
      </c>
      <c r="N113" s="34">
        <v>-57424</v>
      </c>
      <c r="O113" s="448">
        <v>826203.6637767629</v>
      </c>
      <c r="P113" s="251">
        <f>SUM(LisäyksetVähennykset[[#This Row],[Kuntien yhdistymisavustus (-0,98 €/as)]:[TE25: Kunnan työttömyysetuuksien rahoitusvastuun laajentamisen korvaus]])</f>
        <v>9676.1389377875021</v>
      </c>
      <c r="Q113" s="112"/>
    </row>
    <row r="114" spans="1:17" s="45" customFormat="1" x14ac:dyDescent="0.25">
      <c r="A114" s="239">
        <v>309</v>
      </c>
      <c r="B114" s="239" t="s">
        <v>121</v>
      </c>
      <c r="C114" s="325">
        <v>-6237.7</v>
      </c>
      <c r="D114" s="121">
        <v>-11329.7</v>
      </c>
      <c r="E114" s="121">
        <v>-6237.7</v>
      </c>
      <c r="F114" s="121">
        <v>-63.65</v>
      </c>
      <c r="G114" s="121">
        <v>-193368.69999999998</v>
      </c>
      <c r="H114" s="121">
        <v>-912037.51</v>
      </c>
      <c r="I114" s="121">
        <v>-1325671.1750459524</v>
      </c>
      <c r="J114" s="34">
        <v>-728663.08426749147</v>
      </c>
      <c r="K114" s="34">
        <v>-189167.8</v>
      </c>
      <c r="L114" s="34">
        <v>-72433.700000000012</v>
      </c>
      <c r="M114" s="34">
        <v>-81857.613974614636</v>
      </c>
      <c r="N114" s="34">
        <v>-24696.2</v>
      </c>
      <c r="O114" s="448">
        <v>456450.37067146297</v>
      </c>
      <c r="P114" s="251">
        <f>SUM(LisäyksetVähennykset[[#This Row],[Kuntien yhdistymisavustus (-0,98 €/as)]:[TE25: Kunnan työttömyysetuuksien rahoitusvastuun laajentamisen korvaus]])</f>
        <v>-3095314.1626165956</v>
      </c>
      <c r="Q114" s="112"/>
    </row>
    <row r="115" spans="1:17" s="45" customFormat="1" x14ac:dyDescent="0.25">
      <c r="A115" s="239">
        <v>312</v>
      </c>
      <c r="B115" s="239" t="s">
        <v>122</v>
      </c>
      <c r="C115" s="325">
        <v>-1106.42</v>
      </c>
      <c r="D115" s="121">
        <v>-2009.6200000000001</v>
      </c>
      <c r="E115" s="121">
        <v>-1106.42</v>
      </c>
      <c r="F115" s="121">
        <v>-11.290000000000001</v>
      </c>
      <c r="G115" s="121">
        <v>-34299.019999999997</v>
      </c>
      <c r="H115" s="121">
        <v>-31485.8</v>
      </c>
      <c r="I115" s="121">
        <v>-92523.861880266297</v>
      </c>
      <c r="J115" s="34">
        <v>-80644.834780174977</v>
      </c>
      <c r="K115" s="34">
        <v>-33553.879999999997</v>
      </c>
      <c r="L115" s="34">
        <v>-12848.02</v>
      </c>
      <c r="M115" s="34">
        <v>-25374.196473201442</v>
      </c>
      <c r="N115" s="34">
        <v>-4380.5199999999995</v>
      </c>
      <c r="O115" s="448">
        <v>87511.863550312206</v>
      </c>
      <c r="P115" s="251">
        <f>SUM(LisäyksetVähennykset[[#This Row],[Kuntien yhdistymisavustus (-0,98 €/as)]:[TE25: Kunnan työttömyysetuuksien rahoitusvastuun laajentamisen korvaus]])</f>
        <v>-231832.01958333052</v>
      </c>
      <c r="Q115" s="112"/>
    </row>
    <row r="116" spans="1:17" s="45" customFormat="1" x14ac:dyDescent="0.25">
      <c r="A116" s="239">
        <v>316</v>
      </c>
      <c r="B116" s="239" t="s">
        <v>123</v>
      </c>
      <c r="C116" s="325">
        <v>-3970.96</v>
      </c>
      <c r="D116" s="121">
        <v>-7212.56</v>
      </c>
      <c r="E116" s="121">
        <v>-3970.96</v>
      </c>
      <c r="F116" s="121">
        <v>-40.520000000000003</v>
      </c>
      <c r="G116" s="121">
        <v>-123099.76</v>
      </c>
      <c r="H116" s="121">
        <v>-338264.28</v>
      </c>
      <c r="I116" s="121">
        <v>-213263.92770545735</v>
      </c>
      <c r="J116" s="34">
        <v>-23646.047692176475</v>
      </c>
      <c r="K116" s="34">
        <v>-120425.44</v>
      </c>
      <c r="L116" s="34">
        <v>-46111.76</v>
      </c>
      <c r="M116" s="34">
        <v>-27742.816562803906</v>
      </c>
      <c r="N116" s="34">
        <v>-15721.76</v>
      </c>
      <c r="O116" s="448">
        <v>221465.72235582871</v>
      </c>
      <c r="P116" s="251">
        <f>SUM(LisäyksetVähennykset[[#This Row],[Kuntien yhdistymisavustus (-0,98 €/as)]:[TE25: Kunnan työttömyysetuuksien rahoitusvastuun laajentamisen korvaus]])</f>
        <v>-702005.06960460905</v>
      </c>
      <c r="Q116" s="112"/>
    </row>
    <row r="117" spans="1:17" s="45" customFormat="1" x14ac:dyDescent="0.25">
      <c r="A117" s="239">
        <v>317</v>
      </c>
      <c r="B117" s="239" t="s">
        <v>124</v>
      </c>
      <c r="C117" s="325">
        <v>-2277.52</v>
      </c>
      <c r="D117" s="121">
        <v>-4136.72</v>
      </c>
      <c r="E117" s="121">
        <v>-2277.52</v>
      </c>
      <c r="F117" s="121">
        <v>-23.240000000000002</v>
      </c>
      <c r="G117" s="121">
        <v>-70603.12</v>
      </c>
      <c r="H117" s="121">
        <v>-77989.8</v>
      </c>
      <c r="I117" s="121">
        <v>603531.88054677029</v>
      </c>
      <c r="J117" s="34">
        <v>99923.995432832962</v>
      </c>
      <c r="K117" s="34">
        <v>-69069.279999999999</v>
      </c>
      <c r="L117" s="34">
        <v>-26447.120000000003</v>
      </c>
      <c r="M117" s="34">
        <v>-85795.387248166502</v>
      </c>
      <c r="N117" s="34">
        <v>-9017.119999999999</v>
      </c>
      <c r="O117" s="448">
        <v>72162.395143372414</v>
      </c>
      <c r="P117" s="251">
        <f>SUM(LisäyksetVähennykset[[#This Row],[Kuntien yhdistymisavustus (-0,98 €/as)]:[TE25: Kunnan työttömyysetuuksien rahoitusvastuun laajentamisen korvaus]])</f>
        <v>427981.44387480913</v>
      </c>
      <c r="Q117" s="112"/>
    </row>
    <row r="118" spans="1:17" s="45" customFormat="1" x14ac:dyDescent="0.25">
      <c r="A118" s="239">
        <v>320</v>
      </c>
      <c r="B118" s="239" t="s">
        <v>125</v>
      </c>
      <c r="C118" s="325">
        <v>-6780.62</v>
      </c>
      <c r="D118" s="121">
        <v>-12315.82</v>
      </c>
      <c r="E118" s="121">
        <v>-6780.62</v>
      </c>
      <c r="F118" s="121">
        <v>-69.19</v>
      </c>
      <c r="G118" s="121">
        <v>-210199.22</v>
      </c>
      <c r="H118" s="121">
        <v>-350855.19</v>
      </c>
      <c r="I118" s="121">
        <v>428143.17379731592</v>
      </c>
      <c r="J118" s="34">
        <v>367842.38100138638</v>
      </c>
      <c r="K118" s="34">
        <v>-205632.68</v>
      </c>
      <c r="L118" s="34">
        <v>-78738.22</v>
      </c>
      <c r="M118" s="34">
        <v>-126661.76555350123</v>
      </c>
      <c r="N118" s="34">
        <v>-26845.719999999998</v>
      </c>
      <c r="O118" s="448">
        <v>337314.3377577379</v>
      </c>
      <c r="P118" s="251">
        <f>SUM(LisäyksetVähennykset[[#This Row],[Kuntien yhdistymisavustus (-0,98 €/as)]:[TE25: Kunnan työttömyysetuuksien rahoitusvastuun laajentamisen korvaus]])</f>
        <v>108420.84700293894</v>
      </c>
      <c r="Q118" s="112"/>
    </row>
    <row r="119" spans="1:17" s="45" customFormat="1" x14ac:dyDescent="0.25">
      <c r="A119" s="239">
        <v>322</v>
      </c>
      <c r="B119" s="239" t="s">
        <v>126</v>
      </c>
      <c r="C119" s="325">
        <v>-6213.2</v>
      </c>
      <c r="D119" s="121">
        <v>-11285.2</v>
      </c>
      <c r="E119" s="121">
        <v>-6213.2</v>
      </c>
      <c r="F119" s="121">
        <v>-63.4</v>
      </c>
      <c r="G119" s="121">
        <v>-192609.19999999998</v>
      </c>
      <c r="H119" s="121">
        <v>-178338.01</v>
      </c>
      <c r="I119" s="121">
        <v>1132721.2076239495</v>
      </c>
      <c r="J119" s="34">
        <v>696095.92185285222</v>
      </c>
      <c r="K119" s="34">
        <v>-188424.8</v>
      </c>
      <c r="L119" s="34">
        <v>-72149.200000000012</v>
      </c>
      <c r="M119" s="34">
        <v>-181617.02955037018</v>
      </c>
      <c r="N119" s="34">
        <v>-24599.200000000001</v>
      </c>
      <c r="O119" s="448">
        <v>121282.15696706448</v>
      </c>
      <c r="P119" s="251">
        <f>SUM(LisäyksetVähennykset[[#This Row],[Kuntien yhdistymisavustus (-0,98 €/as)]:[TE25: Kunnan työttömyysetuuksien rahoitusvastuun laajentamisen korvaus]])</f>
        <v>1088586.8468934961</v>
      </c>
      <c r="Q119" s="112"/>
    </row>
    <row r="120" spans="1:17" s="45" customFormat="1" x14ac:dyDescent="0.25">
      <c r="A120" s="239">
        <v>398</v>
      </c>
      <c r="B120" s="239" t="s">
        <v>127</v>
      </c>
      <c r="C120" s="325">
        <v>-119395.36</v>
      </c>
      <c r="D120" s="121">
        <v>-216860.96</v>
      </c>
      <c r="E120" s="121">
        <v>-119395.36</v>
      </c>
      <c r="F120" s="121">
        <v>-1218.32</v>
      </c>
      <c r="G120" s="121">
        <v>-3701256.1599999997</v>
      </c>
      <c r="H120" s="121">
        <v>-16138513.789999999</v>
      </c>
      <c r="I120" s="121">
        <v>9529173.0882378947</v>
      </c>
      <c r="J120" s="34">
        <v>8110021.9749070602</v>
      </c>
      <c r="K120" s="34">
        <v>-3620847.04</v>
      </c>
      <c r="L120" s="34">
        <v>-1386448.1600000001</v>
      </c>
      <c r="M120" s="34">
        <v>-1846046.5922470433</v>
      </c>
      <c r="N120" s="34">
        <v>-472708.16</v>
      </c>
      <c r="O120" s="448">
        <v>3107047.1546566971</v>
      </c>
      <c r="P120" s="251">
        <f>SUM(LisäyksetVähennykset[[#This Row],[Kuntien yhdistymisavustus (-0,98 €/as)]:[TE25: Kunnan työttömyysetuuksien rahoitusvastuun laajentamisen korvaus]])</f>
        <v>-6876447.6844453905</v>
      </c>
      <c r="Q120" s="112"/>
    </row>
    <row r="121" spans="1:17" s="104" customFormat="1" x14ac:dyDescent="0.25">
      <c r="A121" s="237">
        <v>399</v>
      </c>
      <c r="B121" s="239" t="s">
        <v>128</v>
      </c>
      <c r="C121" s="325">
        <v>-7383.32</v>
      </c>
      <c r="D121" s="121">
        <v>-13410.52</v>
      </c>
      <c r="E121" s="121">
        <v>-7383.32</v>
      </c>
      <c r="F121" s="121">
        <v>-75.34</v>
      </c>
      <c r="G121" s="121">
        <v>-228882.91999999998</v>
      </c>
      <c r="H121" s="121">
        <v>-211201.71</v>
      </c>
      <c r="I121" s="121">
        <v>-1522000.7555946151</v>
      </c>
      <c r="J121" s="121">
        <v>-1376486.4454860399</v>
      </c>
      <c r="K121" s="121">
        <v>-223910.47999999998</v>
      </c>
      <c r="L121" s="121">
        <v>-85736.920000000013</v>
      </c>
      <c r="M121" s="34">
        <v>-77474.718928843984</v>
      </c>
      <c r="N121" s="34">
        <v>-29231.919999999998</v>
      </c>
      <c r="O121" s="449">
        <v>216844.37315656018</v>
      </c>
      <c r="P121" s="251">
        <f>SUM(LisäyksetVähennykset[[#This Row],[Kuntien yhdistymisavustus (-0,98 €/as)]:[TE25: Kunnan työttömyysetuuksien rahoitusvastuun laajentamisen korvaus]])</f>
        <v>-3566333.996852939</v>
      </c>
      <c r="Q121" s="60"/>
    </row>
    <row r="122" spans="1:17" s="45" customFormat="1" x14ac:dyDescent="0.25">
      <c r="A122" s="239">
        <v>400</v>
      </c>
      <c r="B122" s="239" t="s">
        <v>129</v>
      </c>
      <c r="C122" s="325">
        <v>-8232</v>
      </c>
      <c r="D122" s="121">
        <v>-14952</v>
      </c>
      <c r="E122" s="121">
        <v>-8232</v>
      </c>
      <c r="F122" s="121">
        <v>-84</v>
      </c>
      <c r="G122" s="121">
        <v>-255192</v>
      </c>
      <c r="H122" s="121">
        <v>-370809.86</v>
      </c>
      <c r="I122" s="121">
        <v>1537828.7900891798</v>
      </c>
      <c r="J122" s="34">
        <v>661845.53878718801</v>
      </c>
      <c r="K122" s="34">
        <v>-249648</v>
      </c>
      <c r="L122" s="34">
        <v>-95592</v>
      </c>
      <c r="M122" s="34">
        <v>-222985.94714144297</v>
      </c>
      <c r="N122" s="34">
        <v>-32592</v>
      </c>
      <c r="O122" s="448">
        <v>275336.38565458701</v>
      </c>
      <c r="P122" s="251">
        <f>SUM(LisäyksetVähennykset[[#This Row],[Kuntien yhdistymisavustus (-0,98 €/as)]:[TE25: Kunnan työttömyysetuuksien rahoitusvastuun laajentamisen korvaus]])</f>
        <v>1216690.9073895121</v>
      </c>
      <c r="Q122" s="112"/>
    </row>
    <row r="123" spans="1:17" s="45" customFormat="1" x14ac:dyDescent="0.25">
      <c r="A123" s="239">
        <v>402</v>
      </c>
      <c r="B123" s="239" t="s">
        <v>130</v>
      </c>
      <c r="C123" s="325">
        <v>-8626.94</v>
      </c>
      <c r="D123" s="121">
        <v>-15669.34</v>
      </c>
      <c r="E123" s="121">
        <v>-8626.94</v>
      </c>
      <c r="F123" s="121">
        <v>-88.03</v>
      </c>
      <c r="G123" s="121">
        <v>-267435.14</v>
      </c>
      <c r="H123" s="121">
        <v>-488770.32</v>
      </c>
      <c r="I123" s="121">
        <v>-1869385.7573780392</v>
      </c>
      <c r="J123" s="34">
        <v>-1227094.5623624183</v>
      </c>
      <c r="K123" s="34">
        <v>-261625.16</v>
      </c>
      <c r="L123" s="34">
        <v>-100178.14000000001</v>
      </c>
      <c r="M123" s="34">
        <v>-82689.521378594625</v>
      </c>
      <c r="N123" s="34">
        <v>-34155.64</v>
      </c>
      <c r="O123" s="448">
        <v>410445.25392134901</v>
      </c>
      <c r="P123" s="251">
        <f>SUM(LisäyksetVähennykset[[#This Row],[Kuntien yhdistymisavustus (-0,98 €/as)]:[TE25: Kunnan työttömyysetuuksien rahoitusvastuun laajentamisen korvaus]])</f>
        <v>-3953900.2371977023</v>
      </c>
      <c r="Q123" s="112"/>
    </row>
    <row r="124" spans="1:17" s="45" customFormat="1" x14ac:dyDescent="0.25">
      <c r="A124" s="239">
        <v>403</v>
      </c>
      <c r="B124" s="239" t="s">
        <v>131</v>
      </c>
      <c r="C124" s="325">
        <v>-2649.92</v>
      </c>
      <c r="D124" s="121">
        <v>-4813.12</v>
      </c>
      <c r="E124" s="121">
        <v>-2649.92</v>
      </c>
      <c r="F124" s="121">
        <v>-27.04</v>
      </c>
      <c r="G124" s="121">
        <v>-82147.520000000004</v>
      </c>
      <c r="H124" s="121">
        <v>-56965.22</v>
      </c>
      <c r="I124" s="121">
        <v>275941.70974205603</v>
      </c>
      <c r="J124" s="34">
        <v>-15884.19592471121</v>
      </c>
      <c r="K124" s="34">
        <v>-80362.87999999999</v>
      </c>
      <c r="L124" s="34">
        <v>-30771.52</v>
      </c>
      <c r="M124" s="34">
        <v>-58210.0738364141</v>
      </c>
      <c r="N124" s="34">
        <v>-10491.52</v>
      </c>
      <c r="O124" s="448">
        <v>71252.250560115805</v>
      </c>
      <c r="P124" s="251">
        <f>SUM(LisäyksetVähennykset[[#This Row],[Kuntien yhdistymisavustus (-0,98 €/as)]:[TE25: Kunnan työttömyysetuuksien rahoitusvastuun laajentamisen korvaus]])</f>
        <v>2221.0305410465371</v>
      </c>
      <c r="Q124" s="112"/>
    </row>
    <row r="125" spans="1:17" s="45" customFormat="1" x14ac:dyDescent="0.25">
      <c r="A125" s="239">
        <v>405</v>
      </c>
      <c r="B125" s="239" t="s">
        <v>132</v>
      </c>
      <c r="C125" s="325">
        <v>-71776.179999999993</v>
      </c>
      <c r="D125" s="121">
        <v>-130368.98</v>
      </c>
      <c r="E125" s="121">
        <v>-71776.179999999993</v>
      </c>
      <c r="F125" s="121">
        <v>-732.41</v>
      </c>
      <c r="G125" s="121">
        <v>-2225061.58</v>
      </c>
      <c r="H125" s="121">
        <v>-6036592.6200000001</v>
      </c>
      <c r="I125" s="121">
        <v>-2680554.9973284649</v>
      </c>
      <c r="J125" s="34">
        <v>-409215.18933697499</v>
      </c>
      <c r="K125" s="34">
        <v>-2176722.52</v>
      </c>
      <c r="L125" s="34">
        <v>-833482.58000000007</v>
      </c>
      <c r="M125" s="34">
        <v>-594996.0661996553</v>
      </c>
      <c r="N125" s="34">
        <v>-284175.08</v>
      </c>
      <c r="O125" s="448">
        <v>3915041.4755051285</v>
      </c>
      <c r="P125" s="251">
        <f>SUM(LisäyksetVähennykset[[#This Row],[Kuntien yhdistymisavustus (-0,98 €/as)]:[TE25: Kunnan työttömyysetuuksien rahoitusvastuun laajentamisen korvaus]])</f>
        <v>-11600412.907359963</v>
      </c>
      <c r="Q125" s="112"/>
    </row>
    <row r="126" spans="1:17" s="45" customFormat="1" x14ac:dyDescent="0.25">
      <c r="A126" s="239">
        <v>407</v>
      </c>
      <c r="B126" s="239" t="s">
        <v>133</v>
      </c>
      <c r="C126" s="325">
        <v>-2381.4</v>
      </c>
      <c r="D126" s="121">
        <v>-4325.3999999999996</v>
      </c>
      <c r="E126" s="121">
        <v>-2381.4</v>
      </c>
      <c r="F126" s="121">
        <v>-24.3</v>
      </c>
      <c r="G126" s="121">
        <v>-73823.399999999994</v>
      </c>
      <c r="H126" s="121">
        <v>-114325.68</v>
      </c>
      <c r="I126" s="121">
        <v>219185.76756665396</v>
      </c>
      <c r="J126" s="34">
        <v>-14183.122460433628</v>
      </c>
      <c r="K126" s="34">
        <v>-72219.599999999991</v>
      </c>
      <c r="L126" s="34">
        <v>-27653.4</v>
      </c>
      <c r="M126" s="34">
        <v>-43098.747687157527</v>
      </c>
      <c r="N126" s="34">
        <v>-9428.4</v>
      </c>
      <c r="O126" s="448">
        <v>34873.246195508516</v>
      </c>
      <c r="P126" s="251">
        <f>SUM(LisäyksetVähennykset[[#This Row],[Kuntien yhdistymisavustus (-0,98 €/as)]:[TE25: Kunnan työttömyysetuuksien rahoitusvastuun laajentamisen korvaus]])</f>
        <v>-109785.83638542867</v>
      </c>
      <c r="Q126" s="112"/>
    </row>
    <row r="127" spans="1:17" s="45" customFormat="1" x14ac:dyDescent="0.25">
      <c r="A127" s="239">
        <v>408</v>
      </c>
      <c r="B127" s="239" t="s">
        <v>134</v>
      </c>
      <c r="C127" s="325">
        <v>-13648.46</v>
      </c>
      <c r="D127" s="121">
        <v>-24790.06</v>
      </c>
      <c r="E127" s="121">
        <v>-13648.46</v>
      </c>
      <c r="F127" s="121">
        <v>-139.27000000000001</v>
      </c>
      <c r="G127" s="121">
        <v>-423102.26</v>
      </c>
      <c r="H127" s="121">
        <v>-763779.77</v>
      </c>
      <c r="I127" s="121">
        <v>580006.69596974109</v>
      </c>
      <c r="J127" s="34">
        <v>-79415.34692996573</v>
      </c>
      <c r="K127" s="34">
        <v>-413910.44</v>
      </c>
      <c r="L127" s="34">
        <v>-158489.26</v>
      </c>
      <c r="M127" s="34">
        <v>-266756.75045684067</v>
      </c>
      <c r="N127" s="34">
        <v>-54036.76</v>
      </c>
      <c r="O127" s="448">
        <v>444363.51897678513</v>
      </c>
      <c r="P127" s="251">
        <f>SUM(LisäyksetVähennykset[[#This Row],[Kuntien yhdistymisavustus (-0,98 €/as)]:[TE25: Kunnan työttömyysetuuksien rahoitusvastuun laajentamisen korvaus]])</f>
        <v>-1187346.6224402804</v>
      </c>
      <c r="Q127" s="112"/>
    </row>
    <row r="128" spans="1:17" s="45" customFormat="1" x14ac:dyDescent="0.25">
      <c r="A128" s="239">
        <v>410</v>
      </c>
      <c r="B128" s="239" t="s">
        <v>135</v>
      </c>
      <c r="C128" s="325">
        <v>-18431.84</v>
      </c>
      <c r="D128" s="121">
        <v>-33478.239999999998</v>
      </c>
      <c r="E128" s="121">
        <v>-18431.84</v>
      </c>
      <c r="F128" s="121">
        <v>-188.08</v>
      </c>
      <c r="G128" s="121">
        <v>-571387.04</v>
      </c>
      <c r="H128" s="121">
        <v>-987149.51</v>
      </c>
      <c r="I128" s="121">
        <v>-3718134.796940987</v>
      </c>
      <c r="J128" s="34">
        <v>-2095565.3206311415</v>
      </c>
      <c r="K128" s="34">
        <v>-558973.76</v>
      </c>
      <c r="L128" s="34">
        <v>-214035.04</v>
      </c>
      <c r="M128" s="34">
        <v>-403222.4961445441</v>
      </c>
      <c r="N128" s="34">
        <v>-72975.039999999994</v>
      </c>
      <c r="O128" s="448">
        <v>691918.92126286472</v>
      </c>
      <c r="P128" s="251">
        <f>SUM(LisäyksetVähennykset[[#This Row],[Kuntien yhdistymisavustus (-0,98 €/as)]:[TE25: Kunnan työttömyysetuuksien rahoitusvastuun laajentamisen korvaus]])</f>
        <v>-8000054.0824538069</v>
      </c>
      <c r="Q128" s="112"/>
    </row>
    <row r="129" spans="1:17" s="45" customFormat="1" x14ac:dyDescent="0.25">
      <c r="A129" s="239">
        <v>416</v>
      </c>
      <c r="B129" s="239" t="s">
        <v>136</v>
      </c>
      <c r="C129" s="325">
        <v>-2820.44</v>
      </c>
      <c r="D129" s="121">
        <v>-5122.84</v>
      </c>
      <c r="E129" s="121">
        <v>-2820.44</v>
      </c>
      <c r="F129" s="121">
        <v>-28.78</v>
      </c>
      <c r="G129" s="121">
        <v>-87433.64</v>
      </c>
      <c r="H129" s="121">
        <v>-132082.06</v>
      </c>
      <c r="I129" s="121">
        <v>-449151.69105400209</v>
      </c>
      <c r="J129" s="34">
        <v>-195793.37090410892</v>
      </c>
      <c r="K129" s="34">
        <v>-85534.16</v>
      </c>
      <c r="L129" s="34">
        <v>-32751.640000000003</v>
      </c>
      <c r="M129" s="34">
        <v>-39720.095472450848</v>
      </c>
      <c r="N129" s="34">
        <v>-11166.64</v>
      </c>
      <c r="O129" s="448">
        <v>111354.64634443299</v>
      </c>
      <c r="P129" s="251">
        <f>SUM(LisäyksetVähennykset[[#This Row],[Kuntien yhdistymisavustus (-0,98 €/as)]:[TE25: Kunnan työttömyysetuuksien rahoitusvastuun laajentamisen korvaus]])</f>
        <v>-933071.15108612902</v>
      </c>
      <c r="Q129" s="112"/>
    </row>
    <row r="130" spans="1:17" s="45" customFormat="1" x14ac:dyDescent="0.25">
      <c r="A130" s="239">
        <v>418</v>
      </c>
      <c r="B130" s="243" t="s">
        <v>137</v>
      </c>
      <c r="C130" s="325">
        <v>-24540.18</v>
      </c>
      <c r="D130" s="121">
        <v>-44572.98</v>
      </c>
      <c r="E130" s="121">
        <v>-24540.18</v>
      </c>
      <c r="F130" s="121">
        <v>-250.41</v>
      </c>
      <c r="G130" s="121">
        <v>-760745.58</v>
      </c>
      <c r="H130" s="121">
        <v>-1251890.1200000001</v>
      </c>
      <c r="I130" s="121">
        <v>87527.887049725701</v>
      </c>
      <c r="J130" s="34">
        <v>-138451.6084501424</v>
      </c>
      <c r="K130" s="34">
        <v>-744218.52</v>
      </c>
      <c r="L130" s="34">
        <v>-284966.58</v>
      </c>
      <c r="M130" s="34">
        <v>-433685.58635120944</v>
      </c>
      <c r="N130" s="34">
        <v>-97159.08</v>
      </c>
      <c r="O130" s="448">
        <v>1003107.1265508151</v>
      </c>
      <c r="P130" s="251">
        <f>SUM(LisäyksetVähennykset[[#This Row],[Kuntien yhdistymisavustus (-0,98 €/as)]:[TE25: Kunnan työttömyysetuuksien rahoitusvastuun laajentamisen korvaus]])</f>
        <v>-2714385.8112008111</v>
      </c>
      <c r="Q130" s="112"/>
    </row>
    <row r="131" spans="1:17" s="45" customFormat="1" x14ac:dyDescent="0.25">
      <c r="A131" s="239">
        <v>420</v>
      </c>
      <c r="B131" s="239" t="s">
        <v>138</v>
      </c>
      <c r="C131" s="325">
        <v>-8745.52</v>
      </c>
      <c r="D131" s="121">
        <v>-15884.72</v>
      </c>
      <c r="E131" s="121">
        <v>-8745.52</v>
      </c>
      <c r="F131" s="121">
        <v>-89.24</v>
      </c>
      <c r="G131" s="121">
        <v>-271111.12</v>
      </c>
      <c r="H131" s="121">
        <v>-432688.64000000001</v>
      </c>
      <c r="I131" s="121">
        <v>830477.12585432839</v>
      </c>
      <c r="J131" s="34">
        <v>-51691.229078395314</v>
      </c>
      <c r="K131" s="34">
        <v>-265221.27999999997</v>
      </c>
      <c r="L131" s="34">
        <v>-101555.12000000001</v>
      </c>
      <c r="M131" s="34">
        <v>-99655.487699825084</v>
      </c>
      <c r="N131" s="34">
        <v>-34625.120000000003</v>
      </c>
      <c r="O131" s="448">
        <v>269247.38487045898</v>
      </c>
      <c r="P131" s="251">
        <f>SUM(LisäyksetVähennykset[[#This Row],[Kuntien yhdistymisavustus (-0,98 €/as)]:[TE25: Kunnan työttömyysetuuksien rahoitusvastuun laajentamisen korvaus]])</f>
        <v>-190288.48605343304</v>
      </c>
      <c r="Q131" s="112"/>
    </row>
    <row r="132" spans="1:17" s="45" customFormat="1" x14ac:dyDescent="0.25">
      <c r="A132" s="239">
        <v>421</v>
      </c>
      <c r="B132" s="239" t="s">
        <v>139</v>
      </c>
      <c r="C132" s="325">
        <v>-642.88</v>
      </c>
      <c r="D132" s="121">
        <v>-1167.68</v>
      </c>
      <c r="E132" s="121">
        <v>-642.88</v>
      </c>
      <c r="F132" s="121">
        <v>-6.5600000000000005</v>
      </c>
      <c r="G132" s="121">
        <v>-19929.28</v>
      </c>
      <c r="H132" s="121">
        <v>-24672.55</v>
      </c>
      <c r="I132" s="121">
        <v>339846.08488809998</v>
      </c>
      <c r="J132" s="34">
        <v>87136.524166882809</v>
      </c>
      <c r="K132" s="34">
        <v>-19496.32</v>
      </c>
      <c r="L132" s="34">
        <v>-7465.2800000000007</v>
      </c>
      <c r="M132" s="34">
        <v>-22658.131297070271</v>
      </c>
      <c r="N132" s="34">
        <v>-2545.2799999999997</v>
      </c>
      <c r="O132" s="448">
        <v>14029.129123728864</v>
      </c>
      <c r="P132" s="251">
        <f>SUM(LisäyksetVähennykset[[#This Row],[Kuntien yhdistymisavustus (-0,98 €/as)]:[TE25: Kunnan työttömyysetuuksien rahoitusvastuun laajentamisen korvaus]])</f>
        <v>341784.89688164124</v>
      </c>
      <c r="Q132" s="112"/>
    </row>
    <row r="133" spans="1:17" s="45" customFormat="1" x14ac:dyDescent="0.25">
      <c r="A133" s="239">
        <v>422</v>
      </c>
      <c r="B133" s="239" t="s">
        <v>140</v>
      </c>
      <c r="C133" s="325">
        <v>-9649.08</v>
      </c>
      <c r="D133" s="121">
        <v>-17525.88</v>
      </c>
      <c r="E133" s="121">
        <v>-9649.08</v>
      </c>
      <c r="F133" s="121">
        <v>-98.460000000000008</v>
      </c>
      <c r="G133" s="121">
        <v>-299121.48</v>
      </c>
      <c r="H133" s="121">
        <v>-709712.4</v>
      </c>
      <c r="I133" s="121">
        <v>-303805.50825229962</v>
      </c>
      <c r="J133" s="34">
        <v>-58422.297918831442</v>
      </c>
      <c r="K133" s="34">
        <v>-292623.12</v>
      </c>
      <c r="L133" s="34">
        <v>-112047.48000000001</v>
      </c>
      <c r="M133" s="34">
        <v>-98146.056906528203</v>
      </c>
      <c r="N133" s="34">
        <v>-38202.479999999996</v>
      </c>
      <c r="O133" s="448">
        <v>530407.05315925088</v>
      </c>
      <c r="P133" s="251">
        <f>SUM(LisäyksetVähennykset[[#This Row],[Kuntien yhdistymisavustus (-0,98 €/as)]:[TE25: Kunnan työttömyysetuuksien rahoitusvastuun laajentamisen korvaus]])</f>
        <v>-1418596.2699184087</v>
      </c>
      <c r="Q133" s="112"/>
    </row>
    <row r="134" spans="1:17" s="45" customFormat="1" x14ac:dyDescent="0.25">
      <c r="A134" s="239">
        <v>423</v>
      </c>
      <c r="B134" s="239" t="s">
        <v>141</v>
      </c>
      <c r="C134" s="325">
        <v>-20317.36</v>
      </c>
      <c r="D134" s="121">
        <v>-36902.959999999999</v>
      </c>
      <c r="E134" s="121">
        <v>-20317.36</v>
      </c>
      <c r="F134" s="121">
        <v>-207.32</v>
      </c>
      <c r="G134" s="121">
        <v>-629838.16</v>
      </c>
      <c r="H134" s="121">
        <v>-525496.52</v>
      </c>
      <c r="I134" s="121">
        <v>2692273.7804819779</v>
      </c>
      <c r="J134" s="34">
        <v>-115453.32052085309</v>
      </c>
      <c r="K134" s="34">
        <v>-616155.03999999992</v>
      </c>
      <c r="L134" s="34">
        <v>-235930.16</v>
      </c>
      <c r="M134" s="34">
        <v>-345429.90608207468</v>
      </c>
      <c r="N134" s="34">
        <v>-80440.160000000003</v>
      </c>
      <c r="O134" s="448">
        <v>595485.90554074803</v>
      </c>
      <c r="P134" s="251">
        <f>SUM(LisäyksetVähennykset[[#This Row],[Kuntien yhdistymisavustus (-0,98 €/as)]:[TE25: Kunnan työttömyysetuuksien rahoitusvastuun laajentamisen korvaus]])</f>
        <v>661271.41941979795</v>
      </c>
      <c r="Q134" s="112"/>
    </row>
    <row r="135" spans="1:17" s="45" customFormat="1" x14ac:dyDescent="0.25">
      <c r="A135" s="237">
        <v>425</v>
      </c>
      <c r="B135" s="239" t="s">
        <v>142</v>
      </c>
      <c r="C135" s="325">
        <v>-9913.68</v>
      </c>
      <c r="D135" s="121">
        <v>-18006.48</v>
      </c>
      <c r="E135" s="121">
        <v>-9913.68</v>
      </c>
      <c r="F135" s="121">
        <v>-101.16</v>
      </c>
      <c r="G135" s="121">
        <v>-307324.08</v>
      </c>
      <c r="H135" s="121">
        <v>-177485.82</v>
      </c>
      <c r="I135" s="121">
        <v>-655908.62277299759</v>
      </c>
      <c r="J135" s="121">
        <v>-1050554.5237226661</v>
      </c>
      <c r="K135" s="121">
        <v>-300647.51999999996</v>
      </c>
      <c r="L135" s="121">
        <v>-115120.08</v>
      </c>
      <c r="M135" s="34">
        <v>-430865.94635170395</v>
      </c>
      <c r="N135" s="34">
        <v>-39250.080000000002</v>
      </c>
      <c r="O135" s="449">
        <v>255461.48908469806</v>
      </c>
      <c r="P135" s="251">
        <f>SUM(LisäyksetVähennykset[[#This Row],[Kuntien yhdistymisavustus (-0,98 €/as)]:[TE25: Kunnan työttömyysetuuksien rahoitusvastuun laajentamisen korvaus]])</f>
        <v>-2859630.1837626696</v>
      </c>
      <c r="Q135" s="112"/>
    </row>
    <row r="136" spans="1:17" s="45" customFormat="1" x14ac:dyDescent="0.25">
      <c r="A136" s="239">
        <v>426</v>
      </c>
      <c r="B136" s="239" t="s">
        <v>143</v>
      </c>
      <c r="C136" s="325">
        <v>-11740.4</v>
      </c>
      <c r="D136" s="121">
        <v>-21324.400000000001</v>
      </c>
      <c r="E136" s="121">
        <v>-11740.4</v>
      </c>
      <c r="F136" s="121">
        <v>-119.8</v>
      </c>
      <c r="G136" s="121">
        <v>-363952.39999999997</v>
      </c>
      <c r="H136" s="121">
        <v>-602590</v>
      </c>
      <c r="I136" s="121">
        <v>-1689718.2459034517</v>
      </c>
      <c r="J136" s="34">
        <v>-651054.8243921207</v>
      </c>
      <c r="K136" s="34">
        <v>-356045.6</v>
      </c>
      <c r="L136" s="34">
        <v>-136332.40000000002</v>
      </c>
      <c r="M136" s="34">
        <v>-210031.21482634862</v>
      </c>
      <c r="N136" s="34">
        <v>-46482.400000000001</v>
      </c>
      <c r="O136" s="448">
        <v>406244.44872973999</v>
      </c>
      <c r="P136" s="251">
        <f>SUM(LisäyksetVähennykset[[#This Row],[Kuntien yhdistymisavustus (-0,98 €/as)]:[TE25: Kunnan työttömyysetuuksien rahoitusvastuun laajentamisen korvaus]])</f>
        <v>-3694887.6363921808</v>
      </c>
      <c r="Q136" s="112"/>
    </row>
    <row r="137" spans="1:17" s="45" customFormat="1" x14ac:dyDescent="0.25">
      <c r="A137" s="239">
        <v>430</v>
      </c>
      <c r="B137" s="239" t="s">
        <v>144</v>
      </c>
      <c r="C137" s="325">
        <v>-14821.52</v>
      </c>
      <c r="D137" s="121">
        <v>-26920.720000000001</v>
      </c>
      <c r="E137" s="121">
        <v>-14821.52</v>
      </c>
      <c r="F137" s="121">
        <v>-151.24</v>
      </c>
      <c r="G137" s="121">
        <v>-459467.12</v>
      </c>
      <c r="H137" s="121">
        <v>-928551.96</v>
      </c>
      <c r="I137" s="121">
        <v>1261488.4010607996</v>
      </c>
      <c r="J137" s="34">
        <v>-86698.419742253536</v>
      </c>
      <c r="K137" s="34">
        <v>-449485.27999999997</v>
      </c>
      <c r="L137" s="34">
        <v>-172111.12000000002</v>
      </c>
      <c r="M137" s="34">
        <v>-225429.14585955074</v>
      </c>
      <c r="N137" s="34">
        <v>-58681.119999999995</v>
      </c>
      <c r="O137" s="448">
        <v>798173.09282262519</v>
      </c>
      <c r="P137" s="251">
        <f>SUM(LisäyksetVähennykset[[#This Row],[Kuntien yhdistymisavustus (-0,98 €/as)]:[TE25: Kunnan työttömyysetuuksien rahoitusvastuun laajentamisen korvaus]])</f>
        <v>-377477.6717183796</v>
      </c>
      <c r="Q137" s="112"/>
    </row>
    <row r="138" spans="1:17" s="45" customFormat="1" x14ac:dyDescent="0.25">
      <c r="A138" s="239">
        <v>433</v>
      </c>
      <c r="B138" s="239" t="s">
        <v>145</v>
      </c>
      <c r="C138" s="325">
        <v>-7422.5199999999995</v>
      </c>
      <c r="D138" s="121">
        <v>-13481.72</v>
      </c>
      <c r="E138" s="121">
        <v>-7422.5199999999995</v>
      </c>
      <c r="F138" s="121">
        <v>-75.739999999999995</v>
      </c>
      <c r="G138" s="121">
        <v>-230098.12</v>
      </c>
      <c r="H138" s="121">
        <v>-268110.11</v>
      </c>
      <c r="I138" s="121">
        <v>55291.691277203128</v>
      </c>
      <c r="J138" s="34">
        <v>-43647.742631413894</v>
      </c>
      <c r="K138" s="34">
        <v>-225099.28</v>
      </c>
      <c r="L138" s="34">
        <v>-86192.12000000001</v>
      </c>
      <c r="M138" s="34">
        <v>-89104.598340845812</v>
      </c>
      <c r="N138" s="34">
        <v>-29387.119999999999</v>
      </c>
      <c r="O138" s="448">
        <v>265265.14442149957</v>
      </c>
      <c r="P138" s="251">
        <f>SUM(LisäyksetVähennykset[[#This Row],[Kuntien yhdistymisavustus (-0,98 €/as)]:[TE25: Kunnan työttömyysetuuksien rahoitusvastuun laajentamisen korvaus]])</f>
        <v>-679484.75527355692</v>
      </c>
      <c r="Q138" s="112"/>
    </row>
    <row r="139" spans="1:17" s="45" customFormat="1" x14ac:dyDescent="0.25">
      <c r="A139" s="239">
        <v>434</v>
      </c>
      <c r="B139" s="239" t="s">
        <v>146</v>
      </c>
      <c r="C139" s="325">
        <v>-13912.08</v>
      </c>
      <c r="D139" s="121">
        <v>-25268.880000000001</v>
      </c>
      <c r="E139" s="121">
        <v>-13912.08</v>
      </c>
      <c r="F139" s="121">
        <v>-141.96</v>
      </c>
      <c r="G139" s="121">
        <v>-431274.48</v>
      </c>
      <c r="H139" s="121">
        <v>-802602.24</v>
      </c>
      <c r="I139" s="121">
        <v>2253525.4227396073</v>
      </c>
      <c r="J139" s="34">
        <v>414080.16997353872</v>
      </c>
      <c r="K139" s="34">
        <v>-421905.12</v>
      </c>
      <c r="L139" s="34">
        <v>-161550.48000000001</v>
      </c>
      <c r="M139" s="34">
        <v>-141908.00543875902</v>
      </c>
      <c r="N139" s="34">
        <v>-55080.479999999996</v>
      </c>
      <c r="O139" s="448">
        <v>379376.06370399124</v>
      </c>
      <c r="P139" s="251">
        <f>SUM(LisäyksetVähennykset[[#This Row],[Kuntien yhdistymisavustus (-0,98 €/as)]:[TE25: Kunnan työttömyysetuuksien rahoitusvastuun laajentamisen korvaus]])</f>
        <v>979425.85097837832</v>
      </c>
      <c r="Q139" s="112"/>
    </row>
    <row r="140" spans="1:17" s="45" customFormat="1" x14ac:dyDescent="0.25">
      <c r="A140" s="239">
        <v>435</v>
      </c>
      <c r="B140" s="239" t="s">
        <v>147</v>
      </c>
      <c r="C140" s="325">
        <v>-681.1</v>
      </c>
      <c r="D140" s="121">
        <v>-1237.0999999999999</v>
      </c>
      <c r="E140" s="121">
        <v>-681.1</v>
      </c>
      <c r="F140" s="121">
        <v>-6.95</v>
      </c>
      <c r="G140" s="121">
        <v>-21114.1</v>
      </c>
      <c r="H140" s="121">
        <v>-15001.47</v>
      </c>
      <c r="I140" s="121">
        <v>386514.52093453839</v>
      </c>
      <c r="J140" s="34">
        <v>363333.50912521261</v>
      </c>
      <c r="K140" s="34">
        <v>-20655.399999999998</v>
      </c>
      <c r="L140" s="34">
        <v>-7909.1</v>
      </c>
      <c r="M140" s="34">
        <v>-20717.315365138576</v>
      </c>
      <c r="N140" s="34">
        <v>-2696.6</v>
      </c>
      <c r="O140" s="448">
        <v>24003.422800615794</v>
      </c>
      <c r="P140" s="251">
        <f>SUM(LisäyksetVähennykset[[#This Row],[Kuntien yhdistymisavustus (-0,98 €/as)]:[TE25: Kunnan työttömyysetuuksien rahoitusvastuun laajentamisen korvaus]])</f>
        <v>683151.21749522828</v>
      </c>
      <c r="Q140" s="112"/>
    </row>
    <row r="141" spans="1:17" s="45" customFormat="1" x14ac:dyDescent="0.25">
      <c r="A141" s="239">
        <v>436</v>
      </c>
      <c r="B141" s="239" t="s">
        <v>148</v>
      </c>
      <c r="C141" s="325">
        <v>-1977.6399999999999</v>
      </c>
      <c r="D141" s="121">
        <v>-3592.04</v>
      </c>
      <c r="E141" s="121">
        <v>-1977.6399999999999</v>
      </c>
      <c r="F141" s="121">
        <v>-20.18</v>
      </c>
      <c r="G141" s="121">
        <v>-61306.84</v>
      </c>
      <c r="H141" s="121">
        <v>-51755.98</v>
      </c>
      <c r="I141" s="121">
        <v>-93853.417441251542</v>
      </c>
      <c r="J141" s="34">
        <v>-120587.28975633891</v>
      </c>
      <c r="K141" s="34">
        <v>-59974.96</v>
      </c>
      <c r="L141" s="34">
        <v>-22964.84</v>
      </c>
      <c r="M141" s="34">
        <v>-80767.97645388158</v>
      </c>
      <c r="N141" s="34">
        <v>-7829.84</v>
      </c>
      <c r="O141" s="448">
        <v>33436.819269533007</v>
      </c>
      <c r="P141" s="251">
        <f>SUM(LisäyksetVähennykset[[#This Row],[Kuntien yhdistymisavustus (-0,98 €/as)]:[TE25: Kunnan työttömyysetuuksien rahoitusvastuun laajentamisen korvaus]])</f>
        <v>-473171.82438193914</v>
      </c>
      <c r="Q141" s="112"/>
    </row>
    <row r="142" spans="1:17" s="45" customFormat="1" x14ac:dyDescent="0.25">
      <c r="A142" s="239">
        <v>440</v>
      </c>
      <c r="B142" s="239" t="s">
        <v>149</v>
      </c>
      <c r="C142" s="325">
        <v>-5835.9</v>
      </c>
      <c r="D142" s="121">
        <v>-10599.9</v>
      </c>
      <c r="E142" s="121">
        <v>-5835.9</v>
      </c>
      <c r="F142" s="121">
        <v>-59.550000000000004</v>
      </c>
      <c r="G142" s="121">
        <v>-180912.9</v>
      </c>
      <c r="H142" s="121">
        <v>-38395.42</v>
      </c>
      <c r="I142" s="121">
        <v>-1088842.0824706783</v>
      </c>
      <c r="J142" s="34">
        <v>-938067.82958745805</v>
      </c>
      <c r="K142" s="34">
        <v>-176982.6</v>
      </c>
      <c r="L142" s="34">
        <v>-67767.900000000009</v>
      </c>
      <c r="M142" s="34">
        <v>-293482.27175995999</v>
      </c>
      <c r="N142" s="34">
        <v>-23105.399999999998</v>
      </c>
      <c r="O142" s="448">
        <v>83198.100267148111</v>
      </c>
      <c r="P142" s="251">
        <f>SUM(LisäyksetVähennykset[[#This Row],[Kuntien yhdistymisavustus (-0,98 €/as)]:[TE25: Kunnan työttömyysetuuksien rahoitusvastuun laajentamisen korvaus]])</f>
        <v>-2746689.5535509479</v>
      </c>
      <c r="Q142" s="112"/>
    </row>
    <row r="143" spans="1:17" s="45" customFormat="1" x14ac:dyDescent="0.25">
      <c r="A143" s="239">
        <v>441</v>
      </c>
      <c r="B143" s="239" t="s">
        <v>150</v>
      </c>
      <c r="C143" s="325">
        <v>-4217.92</v>
      </c>
      <c r="D143" s="121">
        <v>-7661.12</v>
      </c>
      <c r="E143" s="121">
        <v>-4217.92</v>
      </c>
      <c r="F143" s="121">
        <v>-43.04</v>
      </c>
      <c r="G143" s="121">
        <v>-130755.51999999999</v>
      </c>
      <c r="H143" s="121">
        <v>-224617.98</v>
      </c>
      <c r="I143" s="121">
        <v>-829996.46312295948</v>
      </c>
      <c r="J143" s="34">
        <v>-75151.580216459202</v>
      </c>
      <c r="K143" s="34">
        <v>-127914.87999999999</v>
      </c>
      <c r="L143" s="34">
        <v>-48979.520000000004</v>
      </c>
      <c r="M143" s="34">
        <v>-28386.793101055653</v>
      </c>
      <c r="N143" s="34">
        <v>-16699.52</v>
      </c>
      <c r="O143" s="448">
        <v>229570.70439166753</v>
      </c>
      <c r="P143" s="251">
        <f>SUM(LisäyksetVähennykset[[#This Row],[Kuntien yhdistymisavustus (-0,98 €/as)]:[TE25: Kunnan työttömyysetuuksien rahoitusvastuun laajentamisen korvaus]])</f>
        <v>-1269071.5520488066</v>
      </c>
      <c r="Q143" s="112"/>
    </row>
    <row r="144" spans="1:17" s="45" customFormat="1" x14ac:dyDescent="0.25">
      <c r="A144" s="239">
        <v>444</v>
      </c>
      <c r="B144" s="239" t="s">
        <v>151</v>
      </c>
      <c r="C144" s="325">
        <v>-44526.299999999996</v>
      </c>
      <c r="D144" s="121">
        <v>-80874.3</v>
      </c>
      <c r="E144" s="121">
        <v>-44526.299999999996</v>
      </c>
      <c r="F144" s="121">
        <v>-454.35</v>
      </c>
      <c r="G144" s="121">
        <v>-1380315.3</v>
      </c>
      <c r="H144" s="121">
        <v>-3152280.28</v>
      </c>
      <c r="I144" s="121">
        <v>2478386.7976316563</v>
      </c>
      <c r="J144" s="34">
        <v>1231756.8030207232</v>
      </c>
      <c r="K144" s="34">
        <v>-1350328.2</v>
      </c>
      <c r="L144" s="34">
        <v>-517050.30000000005</v>
      </c>
      <c r="M144" s="34">
        <v>-527698.71384001023</v>
      </c>
      <c r="N144" s="34">
        <v>-176287.8</v>
      </c>
      <c r="O144" s="448">
        <v>2117799.1890837396</v>
      </c>
      <c r="P144" s="251">
        <f>SUM(LisäyksetVähennykset[[#This Row],[Kuntien yhdistymisavustus (-0,98 €/as)]:[TE25: Kunnan työttömyysetuuksien rahoitusvastuun laajentamisen korvaus]])</f>
        <v>-1446399.0541038904</v>
      </c>
      <c r="Q144" s="112"/>
    </row>
    <row r="145" spans="1:17" s="45" customFormat="1" x14ac:dyDescent="0.25">
      <c r="A145" s="239">
        <v>445</v>
      </c>
      <c r="B145" s="239" t="s">
        <v>152</v>
      </c>
      <c r="C145" s="325">
        <v>-14417.76</v>
      </c>
      <c r="D145" s="121">
        <v>-26187.360000000001</v>
      </c>
      <c r="E145" s="121">
        <v>-14417.76</v>
      </c>
      <c r="F145" s="121">
        <v>-147.12</v>
      </c>
      <c r="G145" s="121">
        <v>-446950.56</v>
      </c>
      <c r="H145" s="121">
        <v>-383080.58</v>
      </c>
      <c r="I145" s="121">
        <v>-4499630.5183719164</v>
      </c>
      <c r="J145" s="34">
        <v>-210336.39692560644</v>
      </c>
      <c r="K145" s="34">
        <v>-437240.63999999996</v>
      </c>
      <c r="L145" s="34">
        <v>-167422.56</v>
      </c>
      <c r="M145" s="34">
        <v>-162888.12735319644</v>
      </c>
      <c r="N145" s="34">
        <v>-57082.559999999998</v>
      </c>
      <c r="O145" s="448">
        <v>337696.10070079088</v>
      </c>
      <c r="P145" s="251">
        <f>SUM(LisäyksetVähennykset[[#This Row],[Kuntien yhdistymisavustus (-0,98 €/as)]:[TE25: Kunnan työttömyysetuuksien rahoitusvastuun laajentamisen korvaus]])</f>
        <v>-6082105.8419499267</v>
      </c>
      <c r="Q145" s="112"/>
    </row>
    <row r="146" spans="1:17" s="45" customFormat="1" x14ac:dyDescent="0.25">
      <c r="A146" s="239">
        <v>475</v>
      </c>
      <c r="B146" s="239" t="s">
        <v>153</v>
      </c>
      <c r="C146" s="325">
        <v>-5284.16</v>
      </c>
      <c r="D146" s="121">
        <v>-9597.76</v>
      </c>
      <c r="E146" s="121">
        <v>-5284.16</v>
      </c>
      <c r="F146" s="121">
        <v>-53.92</v>
      </c>
      <c r="G146" s="121">
        <v>-163808.95999999999</v>
      </c>
      <c r="H146" s="121">
        <v>-81081.53</v>
      </c>
      <c r="I146" s="121">
        <v>-1368804.3046799542</v>
      </c>
      <c r="J146" s="34">
        <v>-768757.41217875003</v>
      </c>
      <c r="K146" s="34">
        <v>-160250.23999999999</v>
      </c>
      <c r="L146" s="34">
        <v>-61360.960000000006</v>
      </c>
      <c r="M146" s="34">
        <v>-112417.6579384878</v>
      </c>
      <c r="N146" s="34">
        <v>-20920.96</v>
      </c>
      <c r="O146" s="448">
        <v>95482.600630911737</v>
      </c>
      <c r="P146" s="251">
        <f>SUM(LisäyksetVähennykset[[#This Row],[Kuntien yhdistymisavustus (-0,98 €/as)]:[TE25: Kunnan työttömyysetuuksien rahoitusvastuun laajentamisen korvaus]])</f>
        <v>-2662139.4241662803</v>
      </c>
      <c r="Q146" s="112"/>
    </row>
    <row r="147" spans="1:17" s="45" customFormat="1" x14ac:dyDescent="0.25">
      <c r="A147" s="239">
        <v>480</v>
      </c>
      <c r="B147" s="239" t="s">
        <v>154</v>
      </c>
      <c r="C147" s="325">
        <v>-1852.2</v>
      </c>
      <c r="D147" s="121">
        <v>-3364.2000000000003</v>
      </c>
      <c r="E147" s="121">
        <v>-1852.2</v>
      </c>
      <c r="F147" s="121">
        <v>-18.900000000000002</v>
      </c>
      <c r="G147" s="121">
        <v>-57418.2</v>
      </c>
      <c r="H147" s="121">
        <v>-55757.87</v>
      </c>
      <c r="I147" s="121">
        <v>111836.96442156307</v>
      </c>
      <c r="J147" s="34">
        <v>-11141.467921659139</v>
      </c>
      <c r="K147" s="34">
        <v>-56170.799999999996</v>
      </c>
      <c r="L147" s="34">
        <v>-21508.2</v>
      </c>
      <c r="M147" s="34">
        <v>-38285.214864547997</v>
      </c>
      <c r="N147" s="34">
        <v>-7333.2</v>
      </c>
      <c r="O147" s="448">
        <v>87338.324722934267</v>
      </c>
      <c r="P147" s="251">
        <f>SUM(LisäyksetVähennykset[[#This Row],[Kuntien yhdistymisavustus (-0,98 €/as)]:[TE25: Kunnan työttömyysetuuksien rahoitusvastuun laajentamisen korvaus]])</f>
        <v>-55527.16364170982</v>
      </c>
      <c r="Q147" s="112"/>
    </row>
    <row r="148" spans="1:17" s="45" customFormat="1" x14ac:dyDescent="0.25">
      <c r="A148" s="239">
        <v>481</v>
      </c>
      <c r="B148" s="239" t="s">
        <v>155</v>
      </c>
      <c r="C148" s="325">
        <v>-9419.76</v>
      </c>
      <c r="D148" s="121">
        <v>-17109.36</v>
      </c>
      <c r="E148" s="121">
        <v>-9419.76</v>
      </c>
      <c r="F148" s="121">
        <v>-96.12</v>
      </c>
      <c r="G148" s="121">
        <v>-292012.56</v>
      </c>
      <c r="H148" s="121">
        <v>-122809.46</v>
      </c>
      <c r="I148" s="121">
        <v>328508.05771031545</v>
      </c>
      <c r="J148" s="34">
        <v>-54310.431597895564</v>
      </c>
      <c r="K148" s="34">
        <v>-285668.64</v>
      </c>
      <c r="L148" s="34">
        <v>-109384.56000000001</v>
      </c>
      <c r="M148" s="34">
        <v>-146722.18300019641</v>
      </c>
      <c r="N148" s="34">
        <v>-37294.559999999998</v>
      </c>
      <c r="O148" s="448">
        <v>183448.77365064411</v>
      </c>
      <c r="P148" s="251">
        <f>SUM(LisäyksetVähennykset[[#This Row],[Kuntien yhdistymisavustus (-0,98 €/as)]:[TE25: Kunnan työttömyysetuuksien rahoitusvastuun laajentamisen korvaus]])</f>
        <v>-572290.5632371325</v>
      </c>
      <c r="Q148" s="112"/>
    </row>
    <row r="149" spans="1:17" s="45" customFormat="1" x14ac:dyDescent="0.25">
      <c r="A149" s="239">
        <v>483</v>
      </c>
      <c r="B149" s="239" t="s">
        <v>156</v>
      </c>
      <c r="C149" s="325">
        <v>-1010.38</v>
      </c>
      <c r="D149" s="121">
        <v>-1835.18</v>
      </c>
      <c r="E149" s="121">
        <v>-1010.38</v>
      </c>
      <c r="F149" s="121">
        <v>-10.31</v>
      </c>
      <c r="G149" s="121">
        <v>-31321.78</v>
      </c>
      <c r="H149" s="121">
        <v>-39506.379999999997</v>
      </c>
      <c r="I149" s="121">
        <v>-212018.61245962916</v>
      </c>
      <c r="J149" s="34">
        <v>-233956.22821359435</v>
      </c>
      <c r="K149" s="34">
        <v>-30641.32</v>
      </c>
      <c r="L149" s="34">
        <v>-11732.78</v>
      </c>
      <c r="M149" s="34">
        <v>-40030.275187403531</v>
      </c>
      <c r="N149" s="34">
        <v>-4000.2799999999997</v>
      </c>
      <c r="O149" s="448">
        <v>40595.713300171599</v>
      </c>
      <c r="P149" s="251">
        <f>SUM(LisäyksetVähennykset[[#This Row],[Kuntien yhdistymisavustus (-0,98 €/as)]:[TE25: Kunnan työttömyysetuuksien rahoitusvastuun laajentamisen korvaus]])</f>
        <v>-566478.19256045553</v>
      </c>
      <c r="Q149" s="112"/>
    </row>
    <row r="150" spans="1:17" s="45" customFormat="1" x14ac:dyDescent="0.25">
      <c r="A150" s="239">
        <v>484</v>
      </c>
      <c r="B150" s="239" t="s">
        <v>157</v>
      </c>
      <c r="C150" s="325">
        <v>-2777.32</v>
      </c>
      <c r="D150" s="121">
        <v>-5044.5200000000004</v>
      </c>
      <c r="E150" s="121">
        <v>-2777.32</v>
      </c>
      <c r="F150" s="121">
        <v>-28.34</v>
      </c>
      <c r="G150" s="121">
        <v>-86096.92</v>
      </c>
      <c r="H150" s="121">
        <v>-77966.81</v>
      </c>
      <c r="I150" s="121">
        <v>-370876.19512735825</v>
      </c>
      <c r="J150" s="34">
        <v>-16712.201882488709</v>
      </c>
      <c r="K150" s="34">
        <v>-84226.48</v>
      </c>
      <c r="L150" s="34">
        <v>-32250.920000000002</v>
      </c>
      <c r="M150" s="34">
        <v>-21617.271062811989</v>
      </c>
      <c r="N150" s="34">
        <v>-10995.92</v>
      </c>
      <c r="O150" s="448">
        <v>96005.837051500595</v>
      </c>
      <c r="P150" s="251">
        <f>SUM(LisäyksetVähennykset[[#This Row],[Kuntien yhdistymisavustus (-0,98 €/as)]:[TE25: Kunnan työttömyysetuuksien rahoitusvastuun laajentamisen korvaus]])</f>
        <v>-615364.3810211583</v>
      </c>
      <c r="Q150" s="112"/>
    </row>
    <row r="151" spans="1:17" s="45" customFormat="1" x14ac:dyDescent="0.25">
      <c r="A151" s="239">
        <v>489</v>
      </c>
      <c r="B151" s="239" t="s">
        <v>158</v>
      </c>
      <c r="C151" s="325">
        <v>-1630.72</v>
      </c>
      <c r="D151" s="121">
        <v>-2961.92</v>
      </c>
      <c r="E151" s="121">
        <v>-1630.72</v>
      </c>
      <c r="F151" s="121">
        <v>-16.64</v>
      </c>
      <c r="G151" s="121">
        <v>-50552.32</v>
      </c>
      <c r="H151" s="121">
        <v>-68242.95</v>
      </c>
      <c r="I151" s="121">
        <v>633509.21216143866</v>
      </c>
      <c r="J151" s="34">
        <v>238598.575043552</v>
      </c>
      <c r="K151" s="34">
        <v>-49454.080000000002</v>
      </c>
      <c r="L151" s="34">
        <v>-18936.32</v>
      </c>
      <c r="M151" s="34">
        <v>-41904.319898434944</v>
      </c>
      <c r="N151" s="34">
        <v>-6456.32</v>
      </c>
      <c r="O151" s="448">
        <v>57684.482908448612</v>
      </c>
      <c r="P151" s="251">
        <f>SUM(LisäyksetVähennykset[[#This Row],[Kuntien yhdistymisavustus (-0,98 €/as)]:[TE25: Kunnan työttömyysetuuksien rahoitusvastuun laajentamisen korvaus]])</f>
        <v>688005.96021500439</v>
      </c>
      <c r="Q151" s="112"/>
    </row>
    <row r="152" spans="1:17" s="45" customFormat="1" x14ac:dyDescent="0.25">
      <c r="A152" s="239">
        <v>491</v>
      </c>
      <c r="B152" s="239" t="s">
        <v>159</v>
      </c>
      <c r="C152" s="325">
        <v>-50519.979999999996</v>
      </c>
      <c r="D152" s="121">
        <v>-91760.78</v>
      </c>
      <c r="E152" s="121">
        <v>-50519.979999999996</v>
      </c>
      <c r="F152" s="121">
        <v>-515.51</v>
      </c>
      <c r="G152" s="121">
        <v>-1566119.38</v>
      </c>
      <c r="H152" s="121">
        <v>-4788393.6900000004</v>
      </c>
      <c r="I152" s="121">
        <v>-12122341.839662476</v>
      </c>
      <c r="J152" s="34">
        <v>-3007373.7344141086</v>
      </c>
      <c r="K152" s="34">
        <v>-1532095.72</v>
      </c>
      <c r="L152" s="34">
        <v>-586650.38</v>
      </c>
      <c r="M152" s="34">
        <v>-129402.47894544809</v>
      </c>
      <c r="N152" s="34">
        <v>-200017.88</v>
      </c>
      <c r="O152" s="448">
        <v>2559318.0380514995</v>
      </c>
      <c r="P152" s="251">
        <f>SUM(LisäyksetVähennykset[[#This Row],[Kuntien yhdistymisavustus (-0,98 €/as)]:[TE25: Kunnan työttömyysetuuksien rahoitusvastuun laajentamisen korvaus]])</f>
        <v>-21566393.314970531</v>
      </c>
      <c r="Q152" s="112"/>
    </row>
    <row r="153" spans="1:17" s="45" customFormat="1" x14ac:dyDescent="0.25">
      <c r="A153" s="239">
        <v>494</v>
      </c>
      <c r="B153" s="239" t="s">
        <v>160</v>
      </c>
      <c r="C153" s="325">
        <v>-8591.66</v>
      </c>
      <c r="D153" s="121">
        <v>-15605.26</v>
      </c>
      <c r="E153" s="121">
        <v>-8591.66</v>
      </c>
      <c r="F153" s="121">
        <v>-87.67</v>
      </c>
      <c r="G153" s="121">
        <v>-266341.45999999996</v>
      </c>
      <c r="H153" s="121">
        <v>-313487.3</v>
      </c>
      <c r="I153" s="121">
        <v>-1683048.3172458161</v>
      </c>
      <c r="J153" s="34">
        <v>-1594479.93143821</v>
      </c>
      <c r="K153" s="34">
        <v>-260555.24</v>
      </c>
      <c r="L153" s="34">
        <v>-99768.46</v>
      </c>
      <c r="M153" s="34">
        <v>-223420.77204243027</v>
      </c>
      <c r="N153" s="34">
        <v>-34015.96</v>
      </c>
      <c r="O153" s="448">
        <v>163329.14263309597</v>
      </c>
      <c r="P153" s="251">
        <f>SUM(LisäyksetVähennykset[[#This Row],[Kuntien yhdistymisavustus (-0,98 €/as)]:[TE25: Kunnan työttömyysetuuksien rahoitusvastuun laajentamisen korvaus]])</f>
        <v>-4344664.5480933599</v>
      </c>
      <c r="Q153" s="112"/>
    </row>
    <row r="154" spans="1:17" s="45" customFormat="1" x14ac:dyDescent="0.25">
      <c r="A154" s="239">
        <v>495</v>
      </c>
      <c r="B154" s="239" t="s">
        <v>161</v>
      </c>
      <c r="C154" s="325">
        <v>-1358.28</v>
      </c>
      <c r="D154" s="121">
        <v>-2467.08</v>
      </c>
      <c r="E154" s="121">
        <v>-1358.28</v>
      </c>
      <c r="F154" s="121">
        <v>-13.86</v>
      </c>
      <c r="G154" s="121">
        <v>-42106.68</v>
      </c>
      <c r="H154" s="121">
        <v>-46497.42</v>
      </c>
      <c r="I154" s="121">
        <v>-7961.7651400020659</v>
      </c>
      <c r="J154" s="34">
        <v>-8319.4884329072538</v>
      </c>
      <c r="K154" s="34">
        <v>-41191.919999999998</v>
      </c>
      <c r="L154" s="34">
        <v>-15772.68</v>
      </c>
      <c r="M154" s="34">
        <v>-16090.658943445947</v>
      </c>
      <c r="N154" s="34">
        <v>-5377.68</v>
      </c>
      <c r="O154" s="448">
        <v>59588.200028801599</v>
      </c>
      <c r="P154" s="251">
        <f>SUM(LisäyksetVähennykset[[#This Row],[Kuntien yhdistymisavustus (-0,98 €/as)]:[TE25: Kunnan työttömyysetuuksien rahoitusvastuun laajentamisen korvaus]])</f>
        <v>-128927.59248755366</v>
      </c>
      <c r="Q154" s="112"/>
    </row>
    <row r="155" spans="1:17" s="45" customFormat="1" x14ac:dyDescent="0.25">
      <c r="A155" s="239">
        <v>498</v>
      </c>
      <c r="B155" s="239" t="s">
        <v>162</v>
      </c>
      <c r="C155" s="325">
        <v>-2276.54</v>
      </c>
      <c r="D155" s="121">
        <v>-4134.9400000000005</v>
      </c>
      <c r="E155" s="121">
        <v>-2276.54</v>
      </c>
      <c r="F155" s="121">
        <v>-23.23</v>
      </c>
      <c r="G155" s="121">
        <v>-70572.739999999991</v>
      </c>
      <c r="H155" s="121">
        <v>-34490.51</v>
      </c>
      <c r="I155" s="121">
        <v>73697.868990974603</v>
      </c>
      <c r="J155" s="34">
        <v>464926.28350947722</v>
      </c>
      <c r="K155" s="34">
        <v>-69039.56</v>
      </c>
      <c r="L155" s="34">
        <v>-26435.74</v>
      </c>
      <c r="M155" s="34">
        <v>-80603.99616498893</v>
      </c>
      <c r="N155" s="34">
        <v>-9013.24</v>
      </c>
      <c r="O155" s="448">
        <v>128689.36746121282</v>
      </c>
      <c r="P155" s="251">
        <f>SUM(LisäyksetVähennykset[[#This Row],[Kuntien yhdistymisavustus (-0,98 €/as)]:[TE25: Kunnan työttömyysetuuksien rahoitusvastuun laajentamisen korvaus]])</f>
        <v>368446.48379667575</v>
      </c>
      <c r="Q155" s="112"/>
    </row>
    <row r="156" spans="1:17" s="45" customFormat="1" x14ac:dyDescent="0.25">
      <c r="A156" s="239">
        <v>499</v>
      </c>
      <c r="B156" s="239" t="s">
        <v>163</v>
      </c>
      <c r="C156" s="325">
        <v>-19396.16</v>
      </c>
      <c r="D156" s="121">
        <v>-35229.760000000002</v>
      </c>
      <c r="E156" s="121">
        <v>-19396.16</v>
      </c>
      <c r="F156" s="121">
        <v>-197.92000000000002</v>
      </c>
      <c r="G156" s="121">
        <v>-601280.96</v>
      </c>
      <c r="H156" s="121">
        <v>-271593.64</v>
      </c>
      <c r="I156" s="121">
        <v>1283600.7430349656</v>
      </c>
      <c r="J156" s="34">
        <v>-110750.02137293328</v>
      </c>
      <c r="K156" s="34">
        <v>-588218.24</v>
      </c>
      <c r="L156" s="34">
        <v>-225232.96000000002</v>
      </c>
      <c r="M156" s="34">
        <v>-455984.92341543821</v>
      </c>
      <c r="N156" s="34">
        <v>-76792.959999999992</v>
      </c>
      <c r="O156" s="448">
        <v>371945.82476859394</v>
      </c>
      <c r="P156" s="251">
        <f>SUM(LisäyksetVähennykset[[#This Row],[Kuntien yhdistymisavustus (-0,98 €/as)]:[TE25: Kunnan työttömyysetuuksien rahoitusvastuun laajentamisen korvaus]])</f>
        <v>-748527.13698481186</v>
      </c>
      <c r="Q156" s="112"/>
    </row>
    <row r="157" spans="1:17" s="45" customFormat="1" x14ac:dyDescent="0.25">
      <c r="A157" s="239">
        <v>500</v>
      </c>
      <c r="B157" s="239" t="s">
        <v>164</v>
      </c>
      <c r="C157" s="325">
        <v>-10433.08</v>
      </c>
      <c r="D157" s="121">
        <v>-18949.88</v>
      </c>
      <c r="E157" s="121">
        <v>-10433.08</v>
      </c>
      <c r="F157" s="121">
        <v>-106.46000000000001</v>
      </c>
      <c r="G157" s="121">
        <v>-323425.48</v>
      </c>
      <c r="H157" s="121">
        <v>-255723</v>
      </c>
      <c r="I157" s="121">
        <v>2705573.7844638815</v>
      </c>
      <c r="J157" s="34">
        <v>749862.10455515597</v>
      </c>
      <c r="K157" s="34">
        <v>-316399.12</v>
      </c>
      <c r="L157" s="34">
        <v>-121151.48000000001</v>
      </c>
      <c r="M157" s="34">
        <v>-272910.05913228763</v>
      </c>
      <c r="N157" s="34">
        <v>-41306.479999999996</v>
      </c>
      <c r="O157" s="448">
        <v>375874.37989198999</v>
      </c>
      <c r="P157" s="251">
        <f>SUM(LisäyksetVähennykset[[#This Row],[Kuntien yhdistymisavustus (-0,98 €/as)]:[TE25: Kunnan työttömyysetuuksien rahoitusvastuun laajentamisen korvaus]])</f>
        <v>2460472.1497787395</v>
      </c>
      <c r="Q157" s="112"/>
    </row>
    <row r="158" spans="1:17" s="45" customFormat="1" x14ac:dyDescent="0.25">
      <c r="A158" s="239">
        <v>503</v>
      </c>
      <c r="B158" s="239" t="s">
        <v>165</v>
      </c>
      <c r="C158" s="325">
        <v>-7275.5199999999995</v>
      </c>
      <c r="D158" s="121">
        <v>-13214.72</v>
      </c>
      <c r="E158" s="121">
        <v>-7275.5199999999995</v>
      </c>
      <c r="F158" s="121">
        <v>-74.239999999999995</v>
      </c>
      <c r="G158" s="121">
        <v>-225541.12</v>
      </c>
      <c r="H158" s="121">
        <v>-195347.28</v>
      </c>
      <c r="I158" s="121">
        <v>-627304.2812280748</v>
      </c>
      <c r="J158" s="34">
        <v>-465339.63060644513</v>
      </c>
      <c r="K158" s="34">
        <v>-220641.28</v>
      </c>
      <c r="L158" s="34">
        <v>-84485.12000000001</v>
      </c>
      <c r="M158" s="34">
        <v>-67870.92412800953</v>
      </c>
      <c r="N158" s="34">
        <v>-28805.119999999999</v>
      </c>
      <c r="O158" s="448">
        <v>180288.39601773233</v>
      </c>
      <c r="P158" s="251">
        <f>SUM(LisäyksetVähennykset[[#This Row],[Kuntien yhdistymisavustus (-0,98 €/as)]:[TE25: Kunnan työttömyysetuuksien rahoitusvastuun laajentamisen korvaus]])</f>
        <v>-1762886.3599447971</v>
      </c>
      <c r="Q158" s="112"/>
    </row>
    <row r="159" spans="1:17" s="45" customFormat="1" x14ac:dyDescent="0.25">
      <c r="A159" s="239">
        <v>504</v>
      </c>
      <c r="B159" s="239" t="s">
        <v>166</v>
      </c>
      <c r="C159" s="325">
        <v>-1658.16</v>
      </c>
      <c r="D159" s="121">
        <v>-3011.76</v>
      </c>
      <c r="E159" s="121">
        <v>-1658.16</v>
      </c>
      <c r="F159" s="121">
        <v>-16.920000000000002</v>
      </c>
      <c r="G159" s="121">
        <v>-51402.96</v>
      </c>
      <c r="H159" s="121">
        <v>-59888.26</v>
      </c>
      <c r="I159" s="121">
        <v>-480665.71192696487</v>
      </c>
      <c r="J159" s="34">
        <v>-106024.0617924682</v>
      </c>
      <c r="K159" s="34">
        <v>-50286.239999999998</v>
      </c>
      <c r="L159" s="34">
        <v>-19254.960000000003</v>
      </c>
      <c r="M159" s="34">
        <v>-11014.059300014867</v>
      </c>
      <c r="N159" s="34">
        <v>-6564.96</v>
      </c>
      <c r="O159" s="448">
        <v>41353.150778867275</v>
      </c>
      <c r="P159" s="251">
        <f>SUM(LisäyksetVähennykset[[#This Row],[Kuntien yhdistymisavustus (-0,98 €/as)]:[TE25: Kunnan työttömyysetuuksien rahoitusvastuun laajentamisen korvaus]])</f>
        <v>-750093.06224058056</v>
      </c>
      <c r="Q159" s="112"/>
    </row>
    <row r="160" spans="1:17" s="45" customFormat="1" x14ac:dyDescent="0.25">
      <c r="A160" s="239">
        <v>505</v>
      </c>
      <c r="B160" s="239" t="s">
        <v>167</v>
      </c>
      <c r="C160" s="325">
        <v>-20443.78</v>
      </c>
      <c r="D160" s="121">
        <v>-37132.58</v>
      </c>
      <c r="E160" s="121">
        <v>-20443.78</v>
      </c>
      <c r="F160" s="121">
        <v>-208.61</v>
      </c>
      <c r="G160" s="121">
        <v>-633757.17999999993</v>
      </c>
      <c r="H160" s="121">
        <v>-1271999.04</v>
      </c>
      <c r="I160" s="121">
        <v>-686844.96260971308</v>
      </c>
      <c r="J160" s="34">
        <v>-117790.88836083717</v>
      </c>
      <c r="K160" s="34">
        <v>-619988.91999999993</v>
      </c>
      <c r="L160" s="34">
        <v>-237398.18000000002</v>
      </c>
      <c r="M160" s="34">
        <v>-292224.40075563797</v>
      </c>
      <c r="N160" s="34">
        <v>-80940.679999999993</v>
      </c>
      <c r="O160" s="448">
        <v>516581.89035596396</v>
      </c>
      <c r="P160" s="251">
        <f>SUM(LisäyksetVähennykset[[#This Row],[Kuntien yhdistymisavustus (-0,98 €/as)]:[TE25: Kunnan työttömyysetuuksien rahoitusvastuun laajentamisen korvaus]])</f>
        <v>-3502591.1113702245</v>
      </c>
      <c r="Q160" s="112"/>
    </row>
    <row r="161" spans="1:17" s="45" customFormat="1" x14ac:dyDescent="0.25">
      <c r="A161" s="239">
        <v>507</v>
      </c>
      <c r="B161" s="239" t="s">
        <v>168</v>
      </c>
      <c r="C161" s="325">
        <v>-6893.32</v>
      </c>
      <c r="D161" s="121">
        <v>-12520.52</v>
      </c>
      <c r="E161" s="121">
        <v>-6893.32</v>
      </c>
      <c r="F161" s="121">
        <v>-70.34</v>
      </c>
      <c r="G161" s="121">
        <v>-213692.91999999998</v>
      </c>
      <c r="H161" s="121">
        <v>-309036.49</v>
      </c>
      <c r="I161" s="121">
        <v>-1410487.6499089282</v>
      </c>
      <c r="J161" s="34">
        <v>-318411.93458137807</v>
      </c>
      <c r="K161" s="34">
        <v>-209050.47999999998</v>
      </c>
      <c r="L161" s="34">
        <v>-80046.92</v>
      </c>
      <c r="M161" s="34">
        <v>-16434.173781371002</v>
      </c>
      <c r="N161" s="34">
        <v>-27291.919999999998</v>
      </c>
      <c r="O161" s="448">
        <v>284274.49610750668</v>
      </c>
      <c r="P161" s="251">
        <f>SUM(LisäyksetVähennykset[[#This Row],[Kuntien yhdistymisavustus (-0,98 €/as)]:[TE25: Kunnan työttömyysetuuksien rahoitusvastuun laajentamisen korvaus]])</f>
        <v>-2326555.4921641708</v>
      </c>
      <c r="Q161" s="112"/>
    </row>
    <row r="162" spans="1:17" s="45" customFormat="1" x14ac:dyDescent="0.25">
      <c r="A162" s="239">
        <v>508</v>
      </c>
      <c r="B162" s="239" t="s">
        <v>169</v>
      </c>
      <c r="C162" s="325">
        <v>-8926.82</v>
      </c>
      <c r="D162" s="121">
        <v>-16214.02</v>
      </c>
      <c r="E162" s="121">
        <v>-8926.82</v>
      </c>
      <c r="F162" s="121">
        <v>-91.09</v>
      </c>
      <c r="G162" s="121">
        <v>-276731.42</v>
      </c>
      <c r="H162" s="121">
        <v>-901977.73</v>
      </c>
      <c r="I162" s="121">
        <v>-836985.06646362867</v>
      </c>
      <c r="J162" s="34">
        <v>-127646.43830744403</v>
      </c>
      <c r="K162" s="34">
        <v>-270719.48</v>
      </c>
      <c r="L162" s="34">
        <v>-103660.42000000001</v>
      </c>
      <c r="M162" s="34">
        <v>-53.208927678756545</v>
      </c>
      <c r="N162" s="34">
        <v>-35342.92</v>
      </c>
      <c r="O162" s="448">
        <v>591174.74359396612</v>
      </c>
      <c r="P162" s="251">
        <f>SUM(LisäyksetVähennykset[[#This Row],[Kuntien yhdistymisavustus (-0,98 €/as)]:[TE25: Kunnan työttömyysetuuksien rahoitusvastuun laajentamisen korvaus]])</f>
        <v>-1996100.6901047854</v>
      </c>
      <c r="Q162" s="112"/>
    </row>
    <row r="163" spans="1:17" s="45" customFormat="1" x14ac:dyDescent="0.25">
      <c r="A163" s="239">
        <v>529</v>
      </c>
      <c r="B163" s="239" t="s">
        <v>170</v>
      </c>
      <c r="C163" s="325">
        <v>-19982.2</v>
      </c>
      <c r="D163" s="121">
        <v>-36294.199999999997</v>
      </c>
      <c r="E163" s="121">
        <v>-19982.2</v>
      </c>
      <c r="F163" s="121">
        <v>-203.9</v>
      </c>
      <c r="G163" s="121">
        <v>-619448.19999999995</v>
      </c>
      <c r="H163" s="121">
        <v>-749952.38</v>
      </c>
      <c r="I163" s="121">
        <v>4328799.4813034628</v>
      </c>
      <c r="J163" s="34">
        <v>-60211.277595249943</v>
      </c>
      <c r="K163" s="34">
        <v>-605990.79999999993</v>
      </c>
      <c r="L163" s="34">
        <v>-232038.2</v>
      </c>
      <c r="M163" s="34">
        <v>-211337.99453995898</v>
      </c>
      <c r="N163" s="34">
        <v>-79113.2</v>
      </c>
      <c r="O163" s="448">
        <v>807974.29863670806</v>
      </c>
      <c r="P163" s="251">
        <f>SUM(LisäyksetVähennykset[[#This Row],[Kuntien yhdistymisavustus (-0,98 €/as)]:[TE25: Kunnan työttömyysetuuksien rahoitusvastuun laajentamisen korvaus]])</f>
        <v>2502219.2278049621</v>
      </c>
      <c r="Q163" s="112"/>
    </row>
    <row r="164" spans="1:17" s="45" customFormat="1" x14ac:dyDescent="0.25">
      <c r="A164" s="239">
        <v>531</v>
      </c>
      <c r="B164" s="239" t="s">
        <v>171</v>
      </c>
      <c r="C164" s="325">
        <v>-4792.2</v>
      </c>
      <c r="D164" s="121">
        <v>-8704.2000000000007</v>
      </c>
      <c r="E164" s="121">
        <v>-4792.2</v>
      </c>
      <c r="F164" s="121">
        <v>-48.9</v>
      </c>
      <c r="G164" s="121">
        <v>-148558.19999999998</v>
      </c>
      <c r="H164" s="121">
        <v>-180467.71</v>
      </c>
      <c r="I164" s="121">
        <v>-1123293.0359543334</v>
      </c>
      <c r="J164" s="34">
        <v>-802577.71050497156</v>
      </c>
      <c r="K164" s="34">
        <v>-145330.79999999999</v>
      </c>
      <c r="L164" s="34">
        <v>-55648.200000000004</v>
      </c>
      <c r="M164" s="34">
        <v>-17223.51739883982</v>
      </c>
      <c r="N164" s="34">
        <v>-18973.2</v>
      </c>
      <c r="O164" s="448">
        <v>439468.97913175786</v>
      </c>
      <c r="P164" s="251">
        <f>SUM(LisäyksetVähennykset[[#This Row],[Kuntien yhdistymisavustus (-0,98 €/as)]:[TE25: Kunnan työttömyysetuuksien rahoitusvastuun laajentamisen korvaus]])</f>
        <v>-2070940.8947263872</v>
      </c>
      <c r="Q164" s="112"/>
    </row>
    <row r="165" spans="1:17" s="45" customFormat="1" x14ac:dyDescent="0.25">
      <c r="A165" s="239">
        <v>535</v>
      </c>
      <c r="B165" s="239" t="s">
        <v>172</v>
      </c>
      <c r="C165" s="325">
        <v>-10094</v>
      </c>
      <c r="D165" s="121">
        <v>-18334</v>
      </c>
      <c r="E165" s="121">
        <v>-10094</v>
      </c>
      <c r="F165" s="121">
        <v>-103</v>
      </c>
      <c r="G165" s="121">
        <v>-312914</v>
      </c>
      <c r="H165" s="121">
        <v>-297103.01</v>
      </c>
      <c r="I165" s="121">
        <v>431355.8732414273</v>
      </c>
      <c r="J165" s="34">
        <v>-58687.034517576634</v>
      </c>
      <c r="K165" s="34">
        <v>-306116</v>
      </c>
      <c r="L165" s="34">
        <v>-117214.00000000001</v>
      </c>
      <c r="M165" s="34">
        <v>-338877.98769097589</v>
      </c>
      <c r="N165" s="34">
        <v>-39964</v>
      </c>
      <c r="O165" s="448">
        <v>249789.93803309952</v>
      </c>
      <c r="P165" s="251">
        <f>SUM(LisäyksetVähennykset[[#This Row],[Kuntien yhdistymisavustus (-0,98 €/as)]:[TE25: Kunnan työttömyysetuuksien rahoitusvastuun laajentamisen korvaus]])</f>
        <v>-828355.22093402571</v>
      </c>
      <c r="Q165" s="112"/>
    </row>
    <row r="166" spans="1:17" s="45" customFormat="1" x14ac:dyDescent="0.25">
      <c r="A166" s="239">
        <v>536</v>
      </c>
      <c r="B166" s="239" t="s">
        <v>173</v>
      </c>
      <c r="C166" s="325">
        <v>-35839.58</v>
      </c>
      <c r="D166" s="121">
        <v>-65096.38</v>
      </c>
      <c r="E166" s="121">
        <v>-35839.58</v>
      </c>
      <c r="F166" s="121">
        <v>-365.71</v>
      </c>
      <c r="G166" s="121">
        <v>-1111026.98</v>
      </c>
      <c r="H166" s="121">
        <v>-2491061.4500000002</v>
      </c>
      <c r="I166" s="121">
        <v>-1468266.4195354653</v>
      </c>
      <c r="J166" s="34">
        <v>-199093.18764356116</v>
      </c>
      <c r="K166" s="34">
        <v>-1086890.1199999999</v>
      </c>
      <c r="L166" s="34">
        <v>-416177.98000000004</v>
      </c>
      <c r="M166" s="34">
        <v>-453548.56378914393</v>
      </c>
      <c r="N166" s="34">
        <v>-141895.48000000001</v>
      </c>
      <c r="O166" s="448">
        <v>1727461.7992306368</v>
      </c>
      <c r="P166" s="251">
        <f>SUM(LisäyksetVähennykset[[#This Row],[Kuntien yhdistymisavustus (-0,98 €/as)]:[TE25: Kunnan työttömyysetuuksien rahoitusvastuun laajentamisen korvaus]])</f>
        <v>-5777639.6317375349</v>
      </c>
      <c r="Q166" s="112"/>
    </row>
    <row r="167" spans="1:17" s="45" customFormat="1" x14ac:dyDescent="0.25">
      <c r="A167" s="239">
        <v>538</v>
      </c>
      <c r="B167" s="239" t="s">
        <v>174</v>
      </c>
      <c r="C167" s="325">
        <v>-4573.66</v>
      </c>
      <c r="D167" s="121">
        <v>-8307.26</v>
      </c>
      <c r="E167" s="121">
        <v>-4573.66</v>
      </c>
      <c r="F167" s="121">
        <v>-46.67</v>
      </c>
      <c r="G167" s="121">
        <v>-141783.46</v>
      </c>
      <c r="H167" s="121">
        <v>-121142.44</v>
      </c>
      <c r="I167" s="121">
        <v>4520.992781539514</v>
      </c>
      <c r="J167" s="34">
        <v>-26158.22903346059</v>
      </c>
      <c r="K167" s="34">
        <v>-138703.24</v>
      </c>
      <c r="L167" s="34">
        <v>-53110.460000000006</v>
      </c>
      <c r="M167" s="34">
        <v>-86805.439893432136</v>
      </c>
      <c r="N167" s="34">
        <v>-18107.96</v>
      </c>
      <c r="O167" s="448">
        <v>100731.70676837518</v>
      </c>
      <c r="P167" s="251">
        <f>SUM(LisäyksetVähennykset[[#This Row],[Kuntien yhdistymisavustus (-0,98 €/as)]:[TE25: Kunnan työttömyysetuuksien rahoitusvastuun laajentamisen korvaus]])</f>
        <v>-498059.779376978</v>
      </c>
      <c r="Q167" s="112"/>
    </row>
    <row r="168" spans="1:17" s="45" customFormat="1" x14ac:dyDescent="0.25">
      <c r="A168" s="239">
        <v>541</v>
      </c>
      <c r="B168" s="239" t="s">
        <v>175</v>
      </c>
      <c r="C168" s="325">
        <v>-8584.7999999999993</v>
      </c>
      <c r="D168" s="121">
        <v>-15592.800000000001</v>
      </c>
      <c r="E168" s="121">
        <v>-8584.7999999999993</v>
      </c>
      <c r="F168" s="121">
        <v>-87.600000000000009</v>
      </c>
      <c r="G168" s="121">
        <v>-266128.8</v>
      </c>
      <c r="H168" s="121">
        <v>-312077.68</v>
      </c>
      <c r="I168" s="121">
        <v>2452029.1786533692</v>
      </c>
      <c r="J168" s="34">
        <v>1193043.5611116898</v>
      </c>
      <c r="K168" s="34">
        <v>-260347.19999999998</v>
      </c>
      <c r="L168" s="34">
        <v>-99688.8</v>
      </c>
      <c r="M168" s="34">
        <v>-217827.72531036133</v>
      </c>
      <c r="N168" s="34">
        <v>-33988.799999999996</v>
      </c>
      <c r="O168" s="448">
        <v>242239.31361104886</v>
      </c>
      <c r="P168" s="251">
        <f>SUM(LisäyksetVähennykset[[#This Row],[Kuntien yhdistymisavustus (-0,98 €/as)]:[TE25: Kunnan työttömyysetuuksien rahoitusvastuun laajentamisen korvaus]])</f>
        <v>2664403.0480657462</v>
      </c>
      <c r="Q168" s="112"/>
    </row>
    <row r="169" spans="1:17" s="45" customFormat="1" x14ac:dyDescent="0.25">
      <c r="A169" s="239">
        <v>543</v>
      </c>
      <c r="B169" s="239" t="s">
        <v>176</v>
      </c>
      <c r="C169" s="325">
        <v>-44426.34</v>
      </c>
      <c r="D169" s="121">
        <v>-80692.740000000005</v>
      </c>
      <c r="E169" s="121">
        <v>-44426.34</v>
      </c>
      <c r="F169" s="121">
        <v>-453.33</v>
      </c>
      <c r="G169" s="121">
        <v>-1377216.54</v>
      </c>
      <c r="H169" s="121">
        <v>-2361409.12</v>
      </c>
      <c r="I169" s="121">
        <v>5233977.5570725771</v>
      </c>
      <c r="J169" s="34">
        <v>721385.45549288171</v>
      </c>
      <c r="K169" s="34">
        <v>-1347296.76</v>
      </c>
      <c r="L169" s="34">
        <v>-515889.54000000004</v>
      </c>
      <c r="M169" s="34">
        <v>-856669.24580428982</v>
      </c>
      <c r="N169" s="34">
        <v>-175892.04</v>
      </c>
      <c r="O169" s="448">
        <v>1069403.5095069902</v>
      </c>
      <c r="P169" s="251">
        <f>SUM(LisäyksetVähennykset[[#This Row],[Kuntien yhdistymisavustus (-0,98 €/as)]:[TE25: Kunnan työttömyysetuuksien rahoitusvastuun laajentamisen korvaus]])</f>
        <v>220394.52626815881</v>
      </c>
      <c r="Q169" s="112"/>
    </row>
    <row r="170" spans="1:17" s="45" customFormat="1" x14ac:dyDescent="0.25">
      <c r="A170" s="239">
        <v>545</v>
      </c>
      <c r="B170" s="239" t="s">
        <v>177</v>
      </c>
      <c r="C170" s="325">
        <v>-9347.24</v>
      </c>
      <c r="D170" s="121">
        <v>-16977.64</v>
      </c>
      <c r="E170" s="121">
        <v>-9347.24</v>
      </c>
      <c r="F170" s="121">
        <v>-95.38</v>
      </c>
      <c r="G170" s="121">
        <v>-289764.44</v>
      </c>
      <c r="H170" s="121">
        <v>-93557.16</v>
      </c>
      <c r="I170" s="121">
        <v>1844380.1191372457</v>
      </c>
      <c r="J170" s="34">
        <v>935918.71293273824</v>
      </c>
      <c r="K170" s="34">
        <v>-283469.36</v>
      </c>
      <c r="L170" s="34">
        <v>-108542.44</v>
      </c>
      <c r="M170" s="34">
        <v>-352094.76076341636</v>
      </c>
      <c r="N170" s="34">
        <v>-37007.440000000002</v>
      </c>
      <c r="O170" s="448">
        <v>254727.42332646169</v>
      </c>
      <c r="P170" s="251">
        <f>SUM(LisäyksetVähennykset[[#This Row],[Kuntien yhdistymisavustus (-0,98 €/as)]:[TE25: Kunnan työttömyysetuuksien rahoitusvastuun laajentamisen korvaus]])</f>
        <v>1834823.1546330298</v>
      </c>
      <c r="Q170" s="112"/>
    </row>
    <row r="171" spans="1:17" s="45" customFormat="1" x14ac:dyDescent="0.25">
      <c r="A171" s="239">
        <v>560</v>
      </c>
      <c r="B171" s="239" t="s">
        <v>178</v>
      </c>
      <c r="C171" s="325">
        <v>-15263.5</v>
      </c>
      <c r="D171" s="121">
        <v>-27723.5</v>
      </c>
      <c r="E171" s="121">
        <v>-15263.5</v>
      </c>
      <c r="F171" s="121">
        <v>-155.75</v>
      </c>
      <c r="G171" s="121">
        <v>-473168.5</v>
      </c>
      <c r="H171" s="121">
        <v>-932148.51</v>
      </c>
      <c r="I171" s="121">
        <v>142886.77238777475</v>
      </c>
      <c r="J171" s="34">
        <v>-88630.433643734359</v>
      </c>
      <c r="K171" s="34">
        <v>-462889</v>
      </c>
      <c r="L171" s="34">
        <v>-177243.5</v>
      </c>
      <c r="M171" s="34">
        <v>-269211.71127523284</v>
      </c>
      <c r="N171" s="34">
        <v>-60431</v>
      </c>
      <c r="O171" s="448">
        <v>353280.8167155399</v>
      </c>
      <c r="P171" s="251">
        <f>SUM(LisäyksetVähennykset[[#This Row],[Kuntien yhdistymisavustus (-0,98 €/as)]:[TE25: Kunnan työttömyysetuuksien rahoitusvastuun laajentamisen korvaus]])</f>
        <v>-2025961.3158156527</v>
      </c>
      <c r="Q171" s="112"/>
    </row>
    <row r="172" spans="1:17" s="45" customFormat="1" x14ac:dyDescent="0.25">
      <c r="A172" s="239">
        <v>561</v>
      </c>
      <c r="B172" s="239" t="s">
        <v>179</v>
      </c>
      <c r="C172" s="325">
        <v>-1238.72</v>
      </c>
      <c r="D172" s="121">
        <v>-2249.92</v>
      </c>
      <c r="E172" s="121">
        <v>-1238.72</v>
      </c>
      <c r="F172" s="121">
        <v>-12.64</v>
      </c>
      <c r="G172" s="121">
        <v>-38400.32</v>
      </c>
      <c r="H172" s="121">
        <v>-33442.25</v>
      </c>
      <c r="I172" s="121">
        <v>397976.52731554653</v>
      </c>
      <c r="J172" s="34">
        <v>248786.61859575738</v>
      </c>
      <c r="K172" s="34">
        <v>-37566.080000000002</v>
      </c>
      <c r="L172" s="34">
        <v>-14384.320000000002</v>
      </c>
      <c r="M172" s="34">
        <v>-39106.231908041947</v>
      </c>
      <c r="N172" s="34">
        <v>-4904.32</v>
      </c>
      <c r="O172" s="448">
        <v>58560.919115655997</v>
      </c>
      <c r="P172" s="251">
        <f>SUM(LisäyksetVähennykset[[#This Row],[Kuntien yhdistymisavustus (-0,98 €/as)]:[TE25: Kunnan työttömyysetuuksien rahoitusvastuun laajentamisen korvaus]])</f>
        <v>532780.54311891797</v>
      </c>
      <c r="Q172" s="112"/>
    </row>
    <row r="173" spans="1:17" s="45" customFormat="1" x14ac:dyDescent="0.25">
      <c r="A173" s="239">
        <v>562</v>
      </c>
      <c r="B173" s="239" t="s">
        <v>180</v>
      </c>
      <c r="C173" s="325">
        <v>-8680.84</v>
      </c>
      <c r="D173" s="121">
        <v>-15767.24</v>
      </c>
      <c r="E173" s="121">
        <v>-8680.84</v>
      </c>
      <c r="F173" s="121">
        <v>-88.58</v>
      </c>
      <c r="G173" s="121">
        <v>-269106.03999999998</v>
      </c>
      <c r="H173" s="121">
        <v>-336567.6</v>
      </c>
      <c r="I173" s="121">
        <v>-14697.310719990495</v>
      </c>
      <c r="J173" s="34">
        <v>-50328.117229537114</v>
      </c>
      <c r="K173" s="34">
        <v>-263259.76</v>
      </c>
      <c r="L173" s="34">
        <v>-100804.04000000001</v>
      </c>
      <c r="M173" s="34">
        <v>-105509.78654503377</v>
      </c>
      <c r="N173" s="34">
        <v>-34369.040000000001</v>
      </c>
      <c r="O173" s="448">
        <v>237881.160562417</v>
      </c>
      <c r="P173" s="251">
        <f>SUM(LisäyksetVähennykset[[#This Row],[Kuntien yhdistymisavustus (-0,98 €/as)]:[TE25: Kunnan työttömyysetuuksien rahoitusvastuun laajentamisen korvaus]])</f>
        <v>-969978.03393214429</v>
      </c>
      <c r="Q173" s="112"/>
    </row>
    <row r="174" spans="1:17" s="45" customFormat="1" x14ac:dyDescent="0.25">
      <c r="A174" s="239">
        <v>563</v>
      </c>
      <c r="B174" s="239" t="s">
        <v>181</v>
      </c>
      <c r="C174" s="325">
        <v>-6695.36</v>
      </c>
      <c r="D174" s="121">
        <v>-12160.960000000001</v>
      </c>
      <c r="E174" s="121">
        <v>-6695.36</v>
      </c>
      <c r="F174" s="121">
        <v>-68.320000000000007</v>
      </c>
      <c r="G174" s="121">
        <v>-207556.16</v>
      </c>
      <c r="H174" s="121">
        <v>-320618.02</v>
      </c>
      <c r="I174" s="121">
        <v>-675793.02046721533</v>
      </c>
      <c r="J174" s="34">
        <v>-734709.18230140314</v>
      </c>
      <c r="K174" s="34">
        <v>-203047.03999999998</v>
      </c>
      <c r="L174" s="34">
        <v>-77748.160000000003</v>
      </c>
      <c r="M174" s="34">
        <v>-108109.42979911546</v>
      </c>
      <c r="N174" s="34">
        <v>-26508.16</v>
      </c>
      <c r="O174" s="448">
        <v>228221.41507628036</v>
      </c>
      <c r="P174" s="251">
        <f>SUM(LisäyksetVähennykset[[#This Row],[Kuntien yhdistymisavustus (-0,98 €/as)]:[TE25: Kunnan työttömyysetuuksien rahoitusvastuun laajentamisen korvaus]])</f>
        <v>-2151487.7574914536</v>
      </c>
      <c r="Q174" s="112"/>
    </row>
    <row r="175" spans="1:17" s="45" customFormat="1" x14ac:dyDescent="0.25">
      <c r="A175" s="239">
        <v>564</v>
      </c>
      <c r="B175" s="239" t="s">
        <v>182</v>
      </c>
      <c r="C175" s="325">
        <v>-213119.62</v>
      </c>
      <c r="D175" s="121">
        <v>-387094.82</v>
      </c>
      <c r="E175" s="121">
        <v>-213119.62</v>
      </c>
      <c r="F175" s="121">
        <v>-2174.69</v>
      </c>
      <c r="G175" s="121">
        <v>-6606708.2199999997</v>
      </c>
      <c r="H175" s="121">
        <v>-15183568.470000001</v>
      </c>
      <c r="I175" s="121">
        <v>-14761047.961879341</v>
      </c>
      <c r="J175" s="34">
        <v>-1193274.8717227732</v>
      </c>
      <c r="K175" s="34">
        <v>-6463178.6799999997</v>
      </c>
      <c r="L175" s="34">
        <v>-2474797.2200000002</v>
      </c>
      <c r="M175" s="34">
        <v>-2483783.7727510445</v>
      </c>
      <c r="N175" s="34">
        <v>-843779.72</v>
      </c>
      <c r="O175" s="448">
        <v>7460840.1531818509</v>
      </c>
      <c r="P175" s="251">
        <f>SUM(LisäyksetVähennykset[[#This Row],[Kuntien yhdistymisavustus (-0,98 €/as)]:[TE25: Kunnan työttömyysetuuksien rahoitusvastuun laajentamisen korvaus]])</f>
        <v>-43364807.5131713</v>
      </c>
      <c r="Q175" s="112"/>
    </row>
    <row r="176" spans="1:17" s="45" customFormat="1" x14ac:dyDescent="0.25">
      <c r="A176" s="239">
        <v>576</v>
      </c>
      <c r="B176" s="239" t="s">
        <v>183</v>
      </c>
      <c r="C176" s="325">
        <v>-2602.88</v>
      </c>
      <c r="D176" s="121">
        <v>-4727.68</v>
      </c>
      <c r="E176" s="121">
        <v>-2602.88</v>
      </c>
      <c r="F176" s="121">
        <v>-26.560000000000002</v>
      </c>
      <c r="G176" s="121">
        <v>-80689.279999999999</v>
      </c>
      <c r="H176" s="121">
        <v>-88207.28</v>
      </c>
      <c r="I176" s="121">
        <v>361001.78521974734</v>
      </c>
      <c r="J176" s="34">
        <v>225599.335439799</v>
      </c>
      <c r="K176" s="34">
        <v>-78936.319999999992</v>
      </c>
      <c r="L176" s="34">
        <v>-30225.280000000002</v>
      </c>
      <c r="M176" s="34">
        <v>-25473.799185531399</v>
      </c>
      <c r="N176" s="34">
        <v>-10305.279999999999</v>
      </c>
      <c r="O176" s="448">
        <v>105369.78120705643</v>
      </c>
      <c r="P176" s="251">
        <f>SUM(LisäyksetVähennykset[[#This Row],[Kuntien yhdistymisavustus (-0,98 €/as)]:[TE25: Kunnan työttömyysetuuksien rahoitusvastuun laajentamisen korvaus]])</f>
        <v>368173.66268107138</v>
      </c>
      <c r="Q176" s="112"/>
    </row>
    <row r="177" spans="1:17" s="45" customFormat="1" x14ac:dyDescent="0.25">
      <c r="A177" s="239">
        <v>577</v>
      </c>
      <c r="B177" s="239" t="s">
        <v>184</v>
      </c>
      <c r="C177" s="325">
        <v>-11058.32</v>
      </c>
      <c r="D177" s="121">
        <v>-20085.52</v>
      </c>
      <c r="E177" s="121">
        <v>-11058.32</v>
      </c>
      <c r="F177" s="121">
        <v>-112.84</v>
      </c>
      <c r="G177" s="121">
        <v>-342807.92</v>
      </c>
      <c r="H177" s="121">
        <v>-537910.16</v>
      </c>
      <c r="I177" s="121">
        <v>320052.1982920107</v>
      </c>
      <c r="J177" s="34">
        <v>-62736.941209018958</v>
      </c>
      <c r="K177" s="34">
        <v>-335360.48</v>
      </c>
      <c r="L177" s="34">
        <v>-128411.92000000001</v>
      </c>
      <c r="M177" s="34">
        <v>-200284.28206838868</v>
      </c>
      <c r="N177" s="34">
        <v>-43781.919999999998</v>
      </c>
      <c r="O177" s="448">
        <v>524145.50081178802</v>
      </c>
      <c r="P177" s="251">
        <f>SUM(LisäyksetVähennykset[[#This Row],[Kuntien yhdistymisavustus (-0,98 €/as)]:[TE25: Kunnan työttömyysetuuksien rahoitusvastuun laajentamisen korvaus]])</f>
        <v>-849410.92417360889</v>
      </c>
      <c r="Q177" s="112"/>
    </row>
    <row r="178" spans="1:17" s="45" customFormat="1" x14ac:dyDescent="0.25">
      <c r="A178" s="239">
        <v>578</v>
      </c>
      <c r="B178" s="239" t="s">
        <v>185</v>
      </c>
      <c r="C178" s="325">
        <v>-2882.18</v>
      </c>
      <c r="D178" s="121">
        <v>-5234.9800000000005</v>
      </c>
      <c r="E178" s="121">
        <v>-2882.18</v>
      </c>
      <c r="F178" s="121">
        <v>-29.41</v>
      </c>
      <c r="G178" s="121">
        <v>-89347.58</v>
      </c>
      <c r="H178" s="121">
        <v>-162778.69</v>
      </c>
      <c r="I178" s="121">
        <v>-339452.04647386627</v>
      </c>
      <c r="J178" s="34">
        <v>-132251.95488434064</v>
      </c>
      <c r="K178" s="34">
        <v>-87406.51999999999</v>
      </c>
      <c r="L178" s="34">
        <v>-33468.58</v>
      </c>
      <c r="M178" s="34">
        <v>-40323.225680584837</v>
      </c>
      <c r="N178" s="34">
        <v>-11411.08</v>
      </c>
      <c r="O178" s="448">
        <v>128364.72033847129</v>
      </c>
      <c r="P178" s="251">
        <f>SUM(LisäyksetVähennykset[[#This Row],[Kuntien yhdistymisavustus (-0,98 €/as)]:[TE25: Kunnan työttömyysetuuksien rahoitusvastuun laajentamisen korvaus]])</f>
        <v>-779103.70670032036</v>
      </c>
      <c r="Q178" s="112"/>
    </row>
    <row r="179" spans="1:17" s="45" customFormat="1" x14ac:dyDescent="0.25">
      <c r="A179" s="239">
        <v>580</v>
      </c>
      <c r="B179" s="239" t="s">
        <v>186</v>
      </c>
      <c r="C179" s="325">
        <v>-4150.3</v>
      </c>
      <c r="D179" s="121">
        <v>-7538.3</v>
      </c>
      <c r="E179" s="121">
        <v>-4150.3</v>
      </c>
      <c r="F179" s="121">
        <v>-42.35</v>
      </c>
      <c r="G179" s="121">
        <v>-128659.3</v>
      </c>
      <c r="H179" s="121">
        <v>-137023.57999999999</v>
      </c>
      <c r="I179" s="121">
        <v>-390449.13455856533</v>
      </c>
      <c r="J179" s="34">
        <v>-24997.894153854028</v>
      </c>
      <c r="K179" s="34">
        <v>-125864.2</v>
      </c>
      <c r="L179" s="34">
        <v>-48194.3</v>
      </c>
      <c r="M179" s="34">
        <v>-32213.272103842632</v>
      </c>
      <c r="N179" s="34">
        <v>-16431.8</v>
      </c>
      <c r="O179" s="448">
        <v>129207.67418923805</v>
      </c>
      <c r="P179" s="251">
        <f>SUM(LisäyksetVähennykset[[#This Row],[Kuntien yhdistymisavustus (-0,98 €/as)]:[TE25: Kunnan työttömyysetuuksien rahoitusvastuun laajentamisen korvaus]])</f>
        <v>-790507.05662702397</v>
      </c>
      <c r="Q179" s="112"/>
    </row>
    <row r="180" spans="1:17" s="45" customFormat="1" x14ac:dyDescent="0.25">
      <c r="A180" s="239">
        <v>581</v>
      </c>
      <c r="B180" s="239" t="s">
        <v>187</v>
      </c>
      <c r="C180" s="325">
        <v>-5890.78</v>
      </c>
      <c r="D180" s="121">
        <v>-10699.58</v>
      </c>
      <c r="E180" s="121">
        <v>-5890.78</v>
      </c>
      <c r="F180" s="121">
        <v>-60.11</v>
      </c>
      <c r="G180" s="121">
        <v>-182614.18</v>
      </c>
      <c r="H180" s="121">
        <v>-254218.67</v>
      </c>
      <c r="I180" s="121">
        <v>-448062.98222282249</v>
      </c>
      <c r="J180" s="34">
        <v>-69511.561275761153</v>
      </c>
      <c r="K180" s="34">
        <v>-178646.91999999998</v>
      </c>
      <c r="L180" s="34">
        <v>-68405.180000000008</v>
      </c>
      <c r="M180" s="34">
        <v>-70212.955289378544</v>
      </c>
      <c r="N180" s="34">
        <v>-23322.68</v>
      </c>
      <c r="O180" s="448">
        <v>427869.86712929938</v>
      </c>
      <c r="P180" s="251">
        <f>SUM(LisäyksetVähennykset[[#This Row],[Kuntien yhdistymisavustus (-0,98 €/as)]:[TE25: Kunnan työttömyysetuuksien rahoitusvastuun laajentamisen korvaus]])</f>
        <v>-889666.5116586627</v>
      </c>
      <c r="Q180" s="112"/>
    </row>
    <row r="181" spans="1:17" s="45" customFormat="1" x14ac:dyDescent="0.25">
      <c r="A181" s="239">
        <v>583</v>
      </c>
      <c r="B181" s="239" t="s">
        <v>188</v>
      </c>
      <c r="C181" s="325">
        <v>-913.36</v>
      </c>
      <c r="D181" s="121">
        <v>-1658.96</v>
      </c>
      <c r="E181" s="121">
        <v>-913.36</v>
      </c>
      <c r="F181" s="121">
        <v>-9.32</v>
      </c>
      <c r="G181" s="121">
        <v>-28314.16</v>
      </c>
      <c r="H181" s="121">
        <v>-4369.25</v>
      </c>
      <c r="I181" s="121">
        <v>-506309.77841848164</v>
      </c>
      <c r="J181" s="34">
        <v>283017.04905245377</v>
      </c>
      <c r="K181" s="34">
        <v>-27699.039999999997</v>
      </c>
      <c r="L181" s="34">
        <v>-10606.16</v>
      </c>
      <c r="M181" s="34">
        <v>-13741.330226181431</v>
      </c>
      <c r="N181" s="34">
        <v>-3616.16</v>
      </c>
      <c r="O181" s="448">
        <v>27242.427337981306</v>
      </c>
      <c r="P181" s="251">
        <f>SUM(LisäyksetVähennykset[[#This Row],[Kuntien yhdistymisavustus (-0,98 €/as)]:[TE25: Kunnan työttömyysetuuksien rahoitusvastuun laajentamisen korvaus]])</f>
        <v>-287891.4022542279</v>
      </c>
      <c r="Q181" s="112"/>
    </row>
    <row r="182" spans="1:17" s="45" customFormat="1" x14ac:dyDescent="0.25">
      <c r="A182" s="239">
        <v>584</v>
      </c>
      <c r="B182" s="239" t="s">
        <v>189</v>
      </c>
      <c r="C182" s="325">
        <v>-2496.06</v>
      </c>
      <c r="D182" s="121">
        <v>-4533.66</v>
      </c>
      <c r="E182" s="121">
        <v>-2496.06</v>
      </c>
      <c r="F182" s="121">
        <v>-25.47</v>
      </c>
      <c r="G182" s="121">
        <v>-77377.86</v>
      </c>
      <c r="H182" s="121">
        <v>-51183.08</v>
      </c>
      <c r="I182" s="121">
        <v>-416187.28131920501</v>
      </c>
      <c r="J182" s="34">
        <v>-307728.05346700724</v>
      </c>
      <c r="K182" s="34">
        <v>-75696.84</v>
      </c>
      <c r="L182" s="34">
        <v>-28984.86</v>
      </c>
      <c r="M182" s="34">
        <v>-107380.12846827271</v>
      </c>
      <c r="N182" s="34">
        <v>-9882.36</v>
      </c>
      <c r="O182" s="448">
        <v>82793.226695439182</v>
      </c>
      <c r="P182" s="251">
        <f>SUM(LisäyksetVähennykset[[#This Row],[Kuntien yhdistymisavustus (-0,98 €/as)]:[TE25: Kunnan työttömyysetuuksien rahoitusvastuun laajentamisen korvaus]])</f>
        <v>-1001178.4865590459</v>
      </c>
      <c r="Q182" s="112"/>
    </row>
    <row r="183" spans="1:17" s="45" customFormat="1" x14ac:dyDescent="0.25">
      <c r="A183" s="239">
        <v>592</v>
      </c>
      <c r="B183" s="239" t="s">
        <v>190</v>
      </c>
      <c r="C183" s="325">
        <v>-3440.7799999999997</v>
      </c>
      <c r="D183" s="121">
        <v>-6249.58</v>
      </c>
      <c r="E183" s="121">
        <v>-3440.7799999999997</v>
      </c>
      <c r="F183" s="121">
        <v>-35.11</v>
      </c>
      <c r="G183" s="121">
        <v>-106664.18</v>
      </c>
      <c r="H183" s="121">
        <v>-123814.84</v>
      </c>
      <c r="I183" s="121">
        <v>-423633.16340313992</v>
      </c>
      <c r="J183" s="34">
        <v>-163399.22816388027</v>
      </c>
      <c r="K183" s="34">
        <v>-104346.92</v>
      </c>
      <c r="L183" s="34">
        <v>-39955.18</v>
      </c>
      <c r="M183" s="34">
        <v>-60718.395401390182</v>
      </c>
      <c r="N183" s="34">
        <v>-13622.68</v>
      </c>
      <c r="O183" s="448">
        <v>172390.47068399773</v>
      </c>
      <c r="P183" s="251">
        <f>SUM(LisäyksetVähennykset[[#This Row],[Kuntien yhdistymisavustus (-0,98 €/as)]:[TE25: Kunnan työttömyysetuuksien rahoitusvastuun laajentamisen korvaus]])</f>
        <v>-876930.3662844128</v>
      </c>
      <c r="Q183" s="112"/>
    </row>
    <row r="184" spans="1:17" s="45" customFormat="1" x14ac:dyDescent="0.25">
      <c r="A184" s="239">
        <v>593</v>
      </c>
      <c r="B184" s="239" t="s">
        <v>191</v>
      </c>
      <c r="C184" s="325">
        <v>-16781.52</v>
      </c>
      <c r="D184" s="121">
        <v>-30480.720000000001</v>
      </c>
      <c r="E184" s="121">
        <v>-16781.52</v>
      </c>
      <c r="F184" s="121">
        <v>-171.24</v>
      </c>
      <c r="G184" s="121">
        <v>-520227.12</v>
      </c>
      <c r="H184" s="121">
        <v>-1547625.3</v>
      </c>
      <c r="I184" s="121">
        <v>-1527706.2598609906</v>
      </c>
      <c r="J184" s="34">
        <v>-779255.33312812494</v>
      </c>
      <c r="K184" s="34">
        <v>-508925.27999999997</v>
      </c>
      <c r="L184" s="34">
        <v>-194871.12000000002</v>
      </c>
      <c r="M184" s="34">
        <v>-137621.17245670941</v>
      </c>
      <c r="N184" s="34">
        <v>-66441.119999999995</v>
      </c>
      <c r="O184" s="448">
        <v>978607.24830633495</v>
      </c>
      <c r="P184" s="251">
        <f>SUM(LisäyksetVähennykset[[#This Row],[Kuntien yhdistymisavustus (-0,98 €/as)]:[TE25: Kunnan työttömyysetuuksien rahoitusvastuun laajentamisen korvaus]])</f>
        <v>-4368280.4571394902</v>
      </c>
      <c r="Q184" s="112"/>
    </row>
    <row r="185" spans="1:17" s="45" customFormat="1" x14ac:dyDescent="0.25">
      <c r="A185" s="239">
        <v>595</v>
      </c>
      <c r="B185" s="239" t="s">
        <v>192</v>
      </c>
      <c r="C185" s="325">
        <v>-3795.54</v>
      </c>
      <c r="D185" s="121">
        <v>-6893.9400000000005</v>
      </c>
      <c r="E185" s="121">
        <v>-3795.54</v>
      </c>
      <c r="F185" s="121">
        <v>-38.730000000000004</v>
      </c>
      <c r="G185" s="121">
        <v>-117661.73999999999</v>
      </c>
      <c r="H185" s="121">
        <v>-172480.57</v>
      </c>
      <c r="I185" s="121">
        <v>975549.52950968326</v>
      </c>
      <c r="J185" s="34">
        <v>79227.661154386107</v>
      </c>
      <c r="K185" s="34">
        <v>-115105.56</v>
      </c>
      <c r="L185" s="34">
        <v>-44074.740000000005</v>
      </c>
      <c r="M185" s="34">
        <v>-90910.388312271753</v>
      </c>
      <c r="N185" s="34">
        <v>-15027.24</v>
      </c>
      <c r="O185" s="448">
        <v>118304.07205779743</v>
      </c>
      <c r="P185" s="251">
        <f>SUM(LisäyksetVähennykset[[#This Row],[Kuntien yhdistymisavustus (-0,98 €/as)]:[TE25: Kunnan työttömyysetuuksien rahoitusvastuun laajentamisen korvaus]])</f>
        <v>603297.27440959506</v>
      </c>
      <c r="Q185" s="112"/>
    </row>
    <row r="186" spans="1:17" s="45" customFormat="1" x14ac:dyDescent="0.25">
      <c r="A186" s="239">
        <v>598</v>
      </c>
      <c r="B186" s="239" t="s">
        <v>193</v>
      </c>
      <c r="C186" s="325">
        <v>-19263.86</v>
      </c>
      <c r="D186" s="121">
        <v>-34989.46</v>
      </c>
      <c r="E186" s="121">
        <v>-19263.86</v>
      </c>
      <c r="F186" s="121">
        <v>-196.57</v>
      </c>
      <c r="G186" s="121">
        <v>-597179.66</v>
      </c>
      <c r="H186" s="121">
        <v>-1487772.74</v>
      </c>
      <c r="I186" s="121">
        <v>-7083803.5477295332</v>
      </c>
      <c r="J186" s="34">
        <v>-2899303.8688062839</v>
      </c>
      <c r="K186" s="34">
        <v>-584206.03999999992</v>
      </c>
      <c r="L186" s="34">
        <v>-223696.66</v>
      </c>
      <c r="M186" s="34">
        <v>-171818.32302267241</v>
      </c>
      <c r="N186" s="34">
        <v>-76269.16</v>
      </c>
      <c r="O186" s="448">
        <v>1295711.6964148963</v>
      </c>
      <c r="P186" s="251">
        <f>SUM(LisäyksetVähennykset[[#This Row],[Kuntien yhdistymisavustus (-0,98 €/as)]:[TE25: Kunnan työttömyysetuuksien rahoitusvastuun laajentamisen korvaus]])</f>
        <v>-11902052.053143594</v>
      </c>
      <c r="Q186" s="112"/>
    </row>
    <row r="187" spans="1:17" s="45" customFormat="1" x14ac:dyDescent="0.25">
      <c r="A187" s="239">
        <v>599</v>
      </c>
      <c r="B187" s="239" t="s">
        <v>194</v>
      </c>
      <c r="C187" s="325">
        <v>-11063.22</v>
      </c>
      <c r="D187" s="121">
        <v>-20094.420000000002</v>
      </c>
      <c r="E187" s="121">
        <v>-11063.22</v>
      </c>
      <c r="F187" s="121">
        <v>-112.89</v>
      </c>
      <c r="G187" s="121">
        <v>-342959.82</v>
      </c>
      <c r="H187" s="121">
        <v>-109001.85</v>
      </c>
      <c r="I187" s="121">
        <v>-1977350.292713634</v>
      </c>
      <c r="J187" s="34">
        <v>-1336966.6871145412</v>
      </c>
      <c r="K187" s="34">
        <v>-335509.07999999996</v>
      </c>
      <c r="L187" s="34">
        <v>-128468.82</v>
      </c>
      <c r="M187" s="34">
        <v>-358289.57485531812</v>
      </c>
      <c r="N187" s="34">
        <v>-43801.32</v>
      </c>
      <c r="O187" s="448">
        <v>168692.22220505498</v>
      </c>
      <c r="P187" s="251">
        <f>SUM(LisäyksetVähennykset[[#This Row],[Kuntien yhdistymisavustus (-0,98 €/as)]:[TE25: Kunnan työttömyysetuuksien rahoitusvastuun laajentamisen korvaus]])</f>
        <v>-4505988.9724784391</v>
      </c>
      <c r="Q187" s="112"/>
    </row>
    <row r="188" spans="1:17" s="45" customFormat="1" x14ac:dyDescent="0.25">
      <c r="A188" s="239">
        <v>601</v>
      </c>
      <c r="B188" s="239" t="s">
        <v>195</v>
      </c>
      <c r="C188" s="325">
        <v>-3602.48</v>
      </c>
      <c r="D188" s="121">
        <v>-6543.28</v>
      </c>
      <c r="E188" s="121">
        <v>-3602.48</v>
      </c>
      <c r="F188" s="121">
        <v>-36.76</v>
      </c>
      <c r="G188" s="121">
        <v>-111676.87999999999</v>
      </c>
      <c r="H188" s="121">
        <v>-147699.49</v>
      </c>
      <c r="I188" s="121">
        <v>775514.27343585633</v>
      </c>
      <c r="J188" s="34">
        <v>192480.09579579401</v>
      </c>
      <c r="K188" s="34">
        <v>-109250.72</v>
      </c>
      <c r="L188" s="34">
        <v>-41832.880000000005</v>
      </c>
      <c r="M188" s="34">
        <v>-92122.54491621023</v>
      </c>
      <c r="N188" s="34">
        <v>-14262.88</v>
      </c>
      <c r="O188" s="448">
        <v>125951.79914684387</v>
      </c>
      <c r="P188" s="251">
        <f>SUM(LisäyksetVähennykset[[#This Row],[Kuntien yhdistymisavustus (-0,98 €/as)]:[TE25: Kunnan työttömyysetuuksien rahoitusvastuun laajentamisen korvaus]])</f>
        <v>563315.77346228401</v>
      </c>
      <c r="Q188" s="112"/>
    </row>
    <row r="189" spans="1:17" s="45" customFormat="1" x14ac:dyDescent="0.25">
      <c r="A189" s="239">
        <v>604</v>
      </c>
      <c r="B189" s="239" t="s">
        <v>196</v>
      </c>
      <c r="C189" s="325">
        <v>-20945.54</v>
      </c>
      <c r="D189" s="121">
        <v>-38043.94</v>
      </c>
      <c r="E189" s="121">
        <v>-20945.54</v>
      </c>
      <c r="F189" s="121">
        <v>-213.73000000000002</v>
      </c>
      <c r="G189" s="121">
        <v>-649311.74</v>
      </c>
      <c r="H189" s="121">
        <v>-988671.32</v>
      </c>
      <c r="I189" s="121">
        <v>3959736.1584065026</v>
      </c>
      <c r="J189" s="34">
        <v>784642.15535227186</v>
      </c>
      <c r="K189" s="34">
        <v>-635205.55999999994</v>
      </c>
      <c r="L189" s="34">
        <v>-243224.74000000002</v>
      </c>
      <c r="M189" s="34">
        <v>-370924.5811692712</v>
      </c>
      <c r="N189" s="34">
        <v>-82927.239999999991</v>
      </c>
      <c r="O189" s="448">
        <v>718329.82025030383</v>
      </c>
      <c r="P189" s="251">
        <f>SUM(LisäyksetVähennykset[[#This Row],[Kuntien yhdistymisavustus (-0,98 €/as)]:[TE25: Kunnan työttömyysetuuksien rahoitusvastuun laajentamisen korvaus]])</f>
        <v>2412294.2028398067</v>
      </c>
      <c r="Q189" s="112"/>
    </row>
    <row r="190" spans="1:17" s="45" customFormat="1" x14ac:dyDescent="0.25">
      <c r="A190" s="239">
        <v>607</v>
      </c>
      <c r="B190" s="239" t="s">
        <v>197</v>
      </c>
      <c r="C190" s="325">
        <v>-3863.16</v>
      </c>
      <c r="D190" s="121">
        <v>-7016.76</v>
      </c>
      <c r="E190" s="121">
        <v>-3863.16</v>
      </c>
      <c r="F190" s="121">
        <v>-39.42</v>
      </c>
      <c r="G190" s="121">
        <v>-119757.95999999999</v>
      </c>
      <c r="H190" s="121">
        <v>-123604.16</v>
      </c>
      <c r="I190" s="121">
        <v>-553300.11810468417</v>
      </c>
      <c r="J190" s="34">
        <v>-23003.920622879639</v>
      </c>
      <c r="K190" s="34">
        <v>-117156.23999999999</v>
      </c>
      <c r="L190" s="34">
        <v>-44859.960000000006</v>
      </c>
      <c r="M190" s="34">
        <v>-63699.110216474037</v>
      </c>
      <c r="N190" s="34">
        <v>-15294.96</v>
      </c>
      <c r="O190" s="448">
        <v>127735.09787476307</v>
      </c>
      <c r="P190" s="251">
        <f>SUM(LisäyksetVähennykset[[#This Row],[Kuntien yhdistymisavustus (-0,98 €/as)]:[TE25: Kunnan työttömyysetuuksien rahoitusvastuun laajentamisen korvaus]])</f>
        <v>-947723.83106927469</v>
      </c>
      <c r="Q190" s="112"/>
    </row>
    <row r="191" spans="1:17" s="45" customFormat="1" x14ac:dyDescent="0.25">
      <c r="A191" s="239">
        <v>608</v>
      </c>
      <c r="B191" s="239" t="s">
        <v>198</v>
      </c>
      <c r="C191" s="325">
        <v>-1855.1399999999999</v>
      </c>
      <c r="D191" s="121">
        <v>-3369.54</v>
      </c>
      <c r="E191" s="121">
        <v>-1855.1399999999999</v>
      </c>
      <c r="F191" s="121">
        <v>-18.93</v>
      </c>
      <c r="G191" s="121">
        <v>-57509.34</v>
      </c>
      <c r="H191" s="121">
        <v>-64505.61</v>
      </c>
      <c r="I191" s="121">
        <v>-196109.86067561628</v>
      </c>
      <c r="J191" s="34">
        <v>-60768.626402215268</v>
      </c>
      <c r="K191" s="34">
        <v>-56259.96</v>
      </c>
      <c r="L191" s="34">
        <v>-21542.34</v>
      </c>
      <c r="M191" s="34">
        <v>-22799.70325796918</v>
      </c>
      <c r="N191" s="34">
        <v>-7344.84</v>
      </c>
      <c r="O191" s="448">
        <v>99936.001041662501</v>
      </c>
      <c r="P191" s="251">
        <f>SUM(LisäyksetVähennykset[[#This Row],[Kuntien yhdistymisavustus (-0,98 €/as)]:[TE25: Kunnan työttömyysetuuksien rahoitusvastuun laajentamisen korvaus]])</f>
        <v>-394003.02929413831</v>
      </c>
      <c r="Q191" s="112"/>
    </row>
    <row r="192" spans="1:17" s="45" customFormat="1" x14ac:dyDescent="0.25">
      <c r="A192" s="239">
        <v>609</v>
      </c>
      <c r="B192" s="239" t="s">
        <v>199</v>
      </c>
      <c r="C192" s="325">
        <v>-81349.8</v>
      </c>
      <c r="D192" s="121">
        <v>-147757.79999999999</v>
      </c>
      <c r="E192" s="121">
        <v>-81349.8</v>
      </c>
      <c r="F192" s="121">
        <v>-830.1</v>
      </c>
      <c r="G192" s="121">
        <v>-2521843.7999999998</v>
      </c>
      <c r="H192" s="121">
        <v>-6479820.8200000003</v>
      </c>
      <c r="I192" s="121">
        <v>-15791580.061469169</v>
      </c>
      <c r="J192" s="34">
        <v>-985951.45997511118</v>
      </c>
      <c r="K192" s="34">
        <v>-2467057.1999999997</v>
      </c>
      <c r="L192" s="34">
        <v>-944653.8</v>
      </c>
      <c r="M192" s="34">
        <v>-465410.51478623162</v>
      </c>
      <c r="N192" s="34">
        <v>-322078.8</v>
      </c>
      <c r="O192" s="448">
        <v>4695710.6358370222</v>
      </c>
      <c r="P192" s="251">
        <f>SUM(LisäyksetVähennykset[[#This Row],[Kuntien yhdistymisavustus (-0,98 €/as)]:[TE25: Kunnan työttömyysetuuksien rahoitusvastuun laajentamisen korvaus]])</f>
        <v>-25593973.320393495</v>
      </c>
      <c r="Q192" s="112"/>
    </row>
    <row r="193" spans="1:17" s="45" customFormat="1" x14ac:dyDescent="0.25">
      <c r="A193" s="237">
        <v>611</v>
      </c>
      <c r="B193" s="239" t="s">
        <v>200</v>
      </c>
      <c r="C193" s="325">
        <v>-4820.62</v>
      </c>
      <c r="D193" s="121">
        <v>-8755.82</v>
      </c>
      <c r="E193" s="121">
        <v>-4820.62</v>
      </c>
      <c r="F193" s="121">
        <v>-49.19</v>
      </c>
      <c r="G193" s="121">
        <v>-149439.22</v>
      </c>
      <c r="H193" s="121">
        <v>-114356.79</v>
      </c>
      <c r="I193" s="121">
        <v>516078.08943939657</v>
      </c>
      <c r="J193" s="121">
        <v>-28225.427581109176</v>
      </c>
      <c r="K193" s="121">
        <v>-146192.68</v>
      </c>
      <c r="L193" s="121">
        <v>-55978.22</v>
      </c>
      <c r="M193" s="34">
        <v>-84084.03276668179</v>
      </c>
      <c r="N193" s="34">
        <v>-19085.72</v>
      </c>
      <c r="O193" s="449">
        <v>79791.304038794333</v>
      </c>
      <c r="P193" s="251">
        <f>SUM(LisäyksetVähennykset[[#This Row],[Kuntien yhdistymisavustus (-0,98 €/as)]:[TE25: Kunnan työttömyysetuuksien rahoitusvastuun laajentamisen korvaus]])</f>
        <v>-19938.946869600055</v>
      </c>
      <c r="Q193" s="112"/>
    </row>
    <row r="194" spans="1:17" s="45" customFormat="1" x14ac:dyDescent="0.25">
      <c r="A194" s="239">
        <v>614</v>
      </c>
      <c r="B194" s="239" t="s">
        <v>201</v>
      </c>
      <c r="C194" s="325">
        <v>-2769.48</v>
      </c>
      <c r="D194" s="121">
        <v>-5030.28</v>
      </c>
      <c r="E194" s="121">
        <v>-2769.48</v>
      </c>
      <c r="F194" s="121">
        <v>-28.26</v>
      </c>
      <c r="G194" s="121">
        <v>-85853.87999999999</v>
      </c>
      <c r="H194" s="121">
        <v>-54680.45</v>
      </c>
      <c r="I194" s="121">
        <v>-682283.78183482669</v>
      </c>
      <c r="J194" s="34">
        <v>-294260.61529391469</v>
      </c>
      <c r="K194" s="34">
        <v>-83988.72</v>
      </c>
      <c r="L194" s="34">
        <v>-32159.88</v>
      </c>
      <c r="M194" s="34">
        <v>-63061.825302236066</v>
      </c>
      <c r="N194" s="34">
        <v>-10964.88</v>
      </c>
      <c r="O194" s="448">
        <v>171221.5391250276</v>
      </c>
      <c r="P194" s="251">
        <f>SUM(LisäyksetVähennykset[[#This Row],[Kuntien yhdistymisavustus (-0,98 €/as)]:[TE25: Kunnan työttömyysetuuksien rahoitusvastuun laajentamisen korvaus]])</f>
        <v>-1146629.9933059495</v>
      </c>
      <c r="Q194" s="112"/>
    </row>
    <row r="195" spans="1:17" s="45" customFormat="1" x14ac:dyDescent="0.25">
      <c r="A195" s="239">
        <v>615</v>
      </c>
      <c r="B195" s="239" t="s">
        <v>202</v>
      </c>
      <c r="C195" s="325">
        <v>-7024.6399999999994</v>
      </c>
      <c r="D195" s="121">
        <v>-12759.04</v>
      </c>
      <c r="E195" s="121">
        <v>-7024.6399999999994</v>
      </c>
      <c r="F195" s="121">
        <v>-71.680000000000007</v>
      </c>
      <c r="G195" s="121">
        <v>-217763.84</v>
      </c>
      <c r="H195" s="121">
        <v>-328349.3</v>
      </c>
      <c r="I195" s="121">
        <v>2046202.4918174073</v>
      </c>
      <c r="J195" s="34">
        <v>-39236.613035350689</v>
      </c>
      <c r="K195" s="34">
        <v>-213032.95999999999</v>
      </c>
      <c r="L195" s="34">
        <v>-81571.840000000011</v>
      </c>
      <c r="M195" s="34">
        <v>-313056.25515342096</v>
      </c>
      <c r="N195" s="34">
        <v>-27811.84</v>
      </c>
      <c r="O195" s="448">
        <v>361294.09643929312</v>
      </c>
      <c r="P195" s="251">
        <f>SUM(LisäyksetVähennykset[[#This Row],[Kuntien yhdistymisavustus (-0,98 €/as)]:[TE25: Kunnan työttömyysetuuksien rahoitusvastuun laajentamisen korvaus]])</f>
        <v>1159793.9400679288</v>
      </c>
      <c r="Q195" s="112"/>
    </row>
    <row r="196" spans="1:17" s="45" customFormat="1" x14ac:dyDescent="0.25">
      <c r="A196" s="239">
        <v>616</v>
      </c>
      <c r="B196" s="239" t="s">
        <v>203</v>
      </c>
      <c r="C196" s="325">
        <v>-1685.6</v>
      </c>
      <c r="D196" s="121">
        <v>-3061.6</v>
      </c>
      <c r="E196" s="121">
        <v>-1685.6</v>
      </c>
      <c r="F196" s="121">
        <v>-17.2</v>
      </c>
      <c r="G196" s="121">
        <v>-52253.599999999999</v>
      </c>
      <c r="H196" s="121">
        <v>-75108.210000000006</v>
      </c>
      <c r="I196" s="121">
        <v>-211724.65895705426</v>
      </c>
      <c r="J196" s="34">
        <v>-79689.607583494755</v>
      </c>
      <c r="K196" s="34">
        <v>-51118.400000000001</v>
      </c>
      <c r="L196" s="34">
        <v>-19573.600000000002</v>
      </c>
      <c r="M196" s="34">
        <v>-20166.44033466074</v>
      </c>
      <c r="N196" s="34">
        <v>-6673.5999999999995</v>
      </c>
      <c r="O196" s="448">
        <v>36547.180845823896</v>
      </c>
      <c r="P196" s="251">
        <f>SUM(LisäyksetVähennykset[[#This Row],[Kuntien yhdistymisavustus (-0,98 €/as)]:[TE25: Kunnan työttömyysetuuksien rahoitusvastuun laajentamisen korvaus]])</f>
        <v>-486210.93602938583</v>
      </c>
      <c r="Q196" s="112"/>
    </row>
    <row r="197" spans="1:17" s="45" customFormat="1" x14ac:dyDescent="0.25">
      <c r="A197" s="239">
        <v>619</v>
      </c>
      <c r="B197" s="239" t="s">
        <v>204</v>
      </c>
      <c r="C197" s="325">
        <v>-2495.08</v>
      </c>
      <c r="D197" s="121">
        <v>-4531.88</v>
      </c>
      <c r="E197" s="121">
        <v>-2495.08</v>
      </c>
      <c r="F197" s="121">
        <v>-25.46</v>
      </c>
      <c r="G197" s="121">
        <v>-77347.48</v>
      </c>
      <c r="H197" s="121">
        <v>-177956.81</v>
      </c>
      <c r="I197" s="121">
        <v>773848.59838102816</v>
      </c>
      <c r="J197" s="34">
        <v>249108.15014544097</v>
      </c>
      <c r="K197" s="34">
        <v>-75667.12</v>
      </c>
      <c r="L197" s="34">
        <v>-28973.480000000003</v>
      </c>
      <c r="M197" s="34">
        <v>-57877.919703934298</v>
      </c>
      <c r="N197" s="34">
        <v>-9878.48</v>
      </c>
      <c r="O197" s="448">
        <v>176657.18624702407</v>
      </c>
      <c r="P197" s="251">
        <f>SUM(LisäyksetVähennykset[[#This Row],[Kuntien yhdistymisavustus (-0,98 €/as)]:[TE25: Kunnan työttömyysetuuksien rahoitusvastuun laajentamisen korvaus]])</f>
        <v>762365.14506955899</v>
      </c>
      <c r="Q197" s="112"/>
    </row>
    <row r="198" spans="1:17" s="45" customFormat="1" x14ac:dyDescent="0.25">
      <c r="A198" s="239">
        <v>620</v>
      </c>
      <c r="B198" s="243" t="s">
        <v>205</v>
      </c>
      <c r="C198" s="325">
        <v>-2275.56</v>
      </c>
      <c r="D198" s="121">
        <v>-4133.16</v>
      </c>
      <c r="E198" s="121">
        <v>-2275.56</v>
      </c>
      <c r="F198" s="121">
        <v>-23.22</v>
      </c>
      <c r="G198" s="121">
        <v>-70542.36</v>
      </c>
      <c r="H198" s="121">
        <v>-93114.38</v>
      </c>
      <c r="I198" s="121">
        <v>280238.32780430245</v>
      </c>
      <c r="J198" s="34">
        <v>213419.58468139658</v>
      </c>
      <c r="K198" s="34">
        <v>-69009.84</v>
      </c>
      <c r="L198" s="34">
        <v>-26424.36</v>
      </c>
      <c r="M198" s="34">
        <v>-81256.669883746028</v>
      </c>
      <c r="N198" s="34">
        <v>-9009.36</v>
      </c>
      <c r="O198" s="448">
        <v>159119.45601182082</v>
      </c>
      <c r="P198" s="251">
        <f>SUM(LisäyksetVähennykset[[#This Row],[Kuntien yhdistymisavustus (-0,98 €/as)]:[TE25: Kunnan työttömyysetuuksien rahoitusvastuun laajentamisen korvaus]])</f>
        <v>294712.89861377387</v>
      </c>
      <c r="Q198" s="112"/>
    </row>
    <row r="199" spans="1:17" s="45" customFormat="1" x14ac:dyDescent="0.25">
      <c r="A199" s="239">
        <v>623</v>
      </c>
      <c r="B199" s="239" t="s">
        <v>206</v>
      </c>
      <c r="C199" s="325">
        <v>-2039.3799999999999</v>
      </c>
      <c r="D199" s="121">
        <v>-3704.18</v>
      </c>
      <c r="E199" s="121">
        <v>-2039.3799999999999</v>
      </c>
      <c r="F199" s="121">
        <v>-20.81</v>
      </c>
      <c r="G199" s="121">
        <v>-63220.78</v>
      </c>
      <c r="H199" s="121">
        <v>-51865.78</v>
      </c>
      <c r="I199" s="121">
        <v>507635.85202716128</v>
      </c>
      <c r="J199" s="34">
        <v>-5000.3931402302951</v>
      </c>
      <c r="K199" s="34">
        <v>-61847.32</v>
      </c>
      <c r="L199" s="34">
        <v>-23681.780000000002</v>
      </c>
      <c r="M199" s="34">
        <v>-32744.235838526321</v>
      </c>
      <c r="N199" s="34">
        <v>-8074.28</v>
      </c>
      <c r="O199" s="448">
        <v>62975.021016002516</v>
      </c>
      <c r="P199" s="251">
        <f>SUM(LisäyksetVähennykset[[#This Row],[Kuntien yhdistymisavustus (-0,98 €/as)]:[TE25: Kunnan työttömyysetuuksien rahoitusvastuun laajentamisen korvaus]])</f>
        <v>316372.55406440713</v>
      </c>
      <c r="Q199" s="112"/>
    </row>
    <row r="200" spans="1:17" s="45" customFormat="1" x14ac:dyDescent="0.25">
      <c r="A200" s="239">
        <v>624</v>
      </c>
      <c r="B200" s="239" t="s">
        <v>207</v>
      </c>
      <c r="C200" s="325">
        <v>-4915.68</v>
      </c>
      <c r="D200" s="121">
        <v>-8928.48</v>
      </c>
      <c r="E200" s="121">
        <v>-4915.68</v>
      </c>
      <c r="F200" s="121">
        <v>-50.160000000000004</v>
      </c>
      <c r="G200" s="121">
        <v>-152386.07999999999</v>
      </c>
      <c r="H200" s="121">
        <v>-100722.64</v>
      </c>
      <c r="I200" s="121">
        <v>725888.94401539117</v>
      </c>
      <c r="J200" s="34">
        <v>546159.91438461747</v>
      </c>
      <c r="K200" s="34">
        <v>-149075.51999999999</v>
      </c>
      <c r="L200" s="34">
        <v>-57082.080000000002</v>
      </c>
      <c r="M200" s="34">
        <v>-86349.063242581658</v>
      </c>
      <c r="N200" s="34">
        <v>-19462.079999999998</v>
      </c>
      <c r="O200" s="448">
        <v>134712.92813885765</v>
      </c>
      <c r="P200" s="251">
        <f>SUM(LisäyksetVähennykset[[#This Row],[Kuntien yhdistymisavustus (-0,98 €/as)]:[TE25: Kunnan työttömyysetuuksien rahoitusvastuun laajentamisen korvaus]])</f>
        <v>822874.32329628477</v>
      </c>
      <c r="Q200" s="112"/>
    </row>
    <row r="201" spans="1:17" s="45" customFormat="1" x14ac:dyDescent="0.25">
      <c r="A201" s="239">
        <v>625</v>
      </c>
      <c r="B201" s="239" t="s">
        <v>208</v>
      </c>
      <c r="C201" s="325">
        <v>-2879.24</v>
      </c>
      <c r="D201" s="121">
        <v>-5229.6400000000003</v>
      </c>
      <c r="E201" s="121">
        <v>-2879.24</v>
      </c>
      <c r="F201" s="121">
        <v>-29.38</v>
      </c>
      <c r="G201" s="121">
        <v>-89256.44</v>
      </c>
      <c r="H201" s="121">
        <v>-90352.71</v>
      </c>
      <c r="I201" s="121">
        <v>866263.96259344369</v>
      </c>
      <c r="J201" s="34">
        <v>373981.84207344189</v>
      </c>
      <c r="K201" s="34">
        <v>-87317.36</v>
      </c>
      <c r="L201" s="34">
        <v>-33434.44</v>
      </c>
      <c r="M201" s="34">
        <v>-87154.88082996037</v>
      </c>
      <c r="N201" s="34">
        <v>-11399.44</v>
      </c>
      <c r="O201" s="448">
        <v>70256.306288046122</v>
      </c>
      <c r="P201" s="251">
        <f>SUM(LisäyksetVähennykset[[#This Row],[Kuntien yhdistymisavustus (-0,98 €/as)]:[TE25: Kunnan työttömyysetuuksien rahoitusvastuun laajentamisen korvaus]])</f>
        <v>900569.34012497123</v>
      </c>
      <c r="Q201" s="112"/>
    </row>
    <row r="202" spans="1:17" s="45" customFormat="1" x14ac:dyDescent="0.25">
      <c r="A202" s="239">
        <v>626</v>
      </c>
      <c r="B202" s="239" t="s">
        <v>209</v>
      </c>
      <c r="C202" s="325">
        <v>-4459.9799999999996</v>
      </c>
      <c r="D202" s="121">
        <v>-8100.78</v>
      </c>
      <c r="E202" s="121">
        <v>-4459.9799999999996</v>
      </c>
      <c r="F202" s="121">
        <v>-45.51</v>
      </c>
      <c r="G202" s="121">
        <v>-138259.38</v>
      </c>
      <c r="H202" s="121">
        <v>-209400.8</v>
      </c>
      <c r="I202" s="121">
        <v>-810274.76302125945</v>
      </c>
      <c r="J202" s="34">
        <v>-446284.5826646887</v>
      </c>
      <c r="K202" s="34">
        <v>-135255.72</v>
      </c>
      <c r="L202" s="34">
        <v>-51790.380000000005</v>
      </c>
      <c r="M202" s="34">
        <v>-81882.755898869989</v>
      </c>
      <c r="N202" s="34">
        <v>-17657.88</v>
      </c>
      <c r="O202" s="448">
        <v>280330.62720259011</v>
      </c>
      <c r="P202" s="251">
        <f>SUM(LisäyksetVähennykset[[#This Row],[Kuntien yhdistymisavustus (-0,98 €/as)]:[TE25: Kunnan työttömyysetuuksien rahoitusvastuun laajentamisen korvaus]])</f>
        <v>-1627541.8843822284</v>
      </c>
      <c r="Q202" s="112"/>
    </row>
    <row r="203" spans="1:17" s="45" customFormat="1" x14ac:dyDescent="0.25">
      <c r="A203" s="239">
        <v>630</v>
      </c>
      <c r="B203" s="239" t="s">
        <v>210</v>
      </c>
      <c r="C203" s="325">
        <v>-1644.44</v>
      </c>
      <c r="D203" s="121">
        <v>-2986.84</v>
      </c>
      <c r="E203" s="121">
        <v>-1644.44</v>
      </c>
      <c r="F203" s="121">
        <v>-16.78</v>
      </c>
      <c r="G203" s="121">
        <v>-50977.64</v>
      </c>
      <c r="H203" s="121">
        <v>-28437.17</v>
      </c>
      <c r="I203" s="121">
        <v>-212876.4904722666</v>
      </c>
      <c r="J203" s="34">
        <v>-292772.24312111485</v>
      </c>
      <c r="K203" s="34">
        <v>-49870.159999999996</v>
      </c>
      <c r="L203" s="34">
        <v>-19095.640000000003</v>
      </c>
      <c r="M203" s="34">
        <v>-70648.925001303811</v>
      </c>
      <c r="N203" s="34">
        <v>-6510.6399999999994</v>
      </c>
      <c r="O203" s="448">
        <v>32217.877101606398</v>
      </c>
      <c r="P203" s="251">
        <f>SUM(LisäyksetVähennykset[[#This Row],[Kuntien yhdistymisavustus (-0,98 €/as)]:[TE25: Kunnan työttömyysetuuksien rahoitusvastuun laajentamisen korvaus]])</f>
        <v>-705263.53149307892</v>
      </c>
      <c r="Q203" s="112"/>
    </row>
    <row r="204" spans="1:17" s="45" customFormat="1" x14ac:dyDescent="0.25">
      <c r="A204" s="239">
        <v>631</v>
      </c>
      <c r="B204" s="239" t="s">
        <v>211</v>
      </c>
      <c r="C204" s="325">
        <v>-1854.1599999999999</v>
      </c>
      <c r="D204" s="121">
        <v>-3367.76</v>
      </c>
      <c r="E204" s="121">
        <v>-1854.1599999999999</v>
      </c>
      <c r="F204" s="121">
        <v>-18.920000000000002</v>
      </c>
      <c r="G204" s="121">
        <v>-57478.96</v>
      </c>
      <c r="H204" s="121">
        <v>-29982.53</v>
      </c>
      <c r="I204" s="121">
        <v>142206.73888944913</v>
      </c>
      <c r="J204" s="34">
        <v>134976.69046135043</v>
      </c>
      <c r="K204" s="34">
        <v>-56230.239999999998</v>
      </c>
      <c r="L204" s="34">
        <v>-21530.960000000003</v>
      </c>
      <c r="M204" s="34">
        <v>-29835.154309067508</v>
      </c>
      <c r="N204" s="34">
        <v>-7340.96</v>
      </c>
      <c r="O204" s="448">
        <v>80979.601978083418</v>
      </c>
      <c r="P204" s="251">
        <f>SUM(LisäyksetVähennykset[[#This Row],[Kuntien yhdistymisavustus (-0,98 €/as)]:[TE25: Kunnan työttömyysetuuksien rahoitusvastuun laajentamisen korvaus]])</f>
        <v>148669.22701981547</v>
      </c>
      <c r="Q204" s="112"/>
    </row>
    <row r="205" spans="1:17" s="45" customFormat="1" x14ac:dyDescent="0.25">
      <c r="A205" s="239">
        <v>635</v>
      </c>
      <c r="B205" s="239" t="s">
        <v>212</v>
      </c>
      <c r="C205" s="325">
        <v>-6023.08</v>
      </c>
      <c r="D205" s="121">
        <v>-10939.880000000001</v>
      </c>
      <c r="E205" s="121">
        <v>-6023.08</v>
      </c>
      <c r="F205" s="121">
        <v>-61.46</v>
      </c>
      <c r="G205" s="121">
        <v>-186715.47999999998</v>
      </c>
      <c r="H205" s="121">
        <v>-197663.49</v>
      </c>
      <c r="I205" s="121">
        <v>-114422.80464292956</v>
      </c>
      <c r="J205" s="34">
        <v>-35750.706217780869</v>
      </c>
      <c r="K205" s="34">
        <v>-182659.12</v>
      </c>
      <c r="L205" s="34">
        <v>-69941.48000000001</v>
      </c>
      <c r="M205" s="34">
        <v>-59679.839048084919</v>
      </c>
      <c r="N205" s="34">
        <v>-23846.48</v>
      </c>
      <c r="O205" s="448">
        <v>308307.01977222238</v>
      </c>
      <c r="P205" s="251">
        <f>SUM(LisäyksetVähennykset[[#This Row],[Kuntien yhdistymisavustus (-0,98 €/as)]:[TE25: Kunnan työttömyysetuuksien rahoitusvastuun laajentamisen korvaus]])</f>
        <v>-585419.88013657287</v>
      </c>
      <c r="Q205" s="112"/>
    </row>
    <row r="206" spans="1:17" s="45" customFormat="1" x14ac:dyDescent="0.25">
      <c r="A206" s="239">
        <v>636</v>
      </c>
      <c r="B206" s="239" t="s">
        <v>213</v>
      </c>
      <c r="C206" s="325">
        <v>-7744.94</v>
      </c>
      <c r="D206" s="121">
        <v>-14067.34</v>
      </c>
      <c r="E206" s="121">
        <v>-7744.94</v>
      </c>
      <c r="F206" s="121">
        <v>-79.03</v>
      </c>
      <c r="G206" s="121">
        <v>-240093.13999999998</v>
      </c>
      <c r="H206" s="121">
        <v>-258070.11</v>
      </c>
      <c r="I206" s="121">
        <v>736313.75676624791</v>
      </c>
      <c r="J206" s="34">
        <v>-45928.983535494757</v>
      </c>
      <c r="K206" s="34">
        <v>-234877.16</v>
      </c>
      <c r="L206" s="34">
        <v>-89936.14</v>
      </c>
      <c r="M206" s="34">
        <v>-172673.34317112385</v>
      </c>
      <c r="N206" s="34">
        <v>-30663.64</v>
      </c>
      <c r="O206" s="448">
        <v>157085.41384277394</v>
      </c>
      <c r="P206" s="251">
        <f>SUM(LisäyksetVähennykset[[#This Row],[Kuntien yhdistymisavustus (-0,98 €/as)]:[TE25: Kunnan työttömyysetuuksien rahoitusvastuun laajentamisen korvaus]])</f>
        <v>-208479.59609759675</v>
      </c>
      <c r="Q206" s="112"/>
    </row>
    <row r="207" spans="1:17" s="45" customFormat="1" x14ac:dyDescent="0.25">
      <c r="A207" s="239">
        <v>638</v>
      </c>
      <c r="B207" s="239" t="s">
        <v>214</v>
      </c>
      <c r="C207" s="325">
        <v>-50825.74</v>
      </c>
      <c r="D207" s="121">
        <v>-92316.14</v>
      </c>
      <c r="E207" s="121">
        <v>-50825.74</v>
      </c>
      <c r="F207" s="121">
        <v>-518.63</v>
      </c>
      <c r="G207" s="121">
        <v>-1575597.94</v>
      </c>
      <c r="H207" s="121">
        <v>-3860408.87</v>
      </c>
      <c r="I207" s="121">
        <v>14522566.989777571</v>
      </c>
      <c r="J207" s="34">
        <v>2784787.5932919858</v>
      </c>
      <c r="K207" s="34">
        <v>-1541368.3599999999</v>
      </c>
      <c r="L207" s="34">
        <v>-590200.94000000006</v>
      </c>
      <c r="M207" s="34">
        <v>-949803.19809136959</v>
      </c>
      <c r="N207" s="34">
        <v>-201228.44</v>
      </c>
      <c r="O207" s="448">
        <v>1255417.5638302919</v>
      </c>
      <c r="P207" s="251">
        <f>SUM(LisäyksetVähennykset[[#This Row],[Kuntien yhdistymisavustus (-0,98 €/as)]:[TE25: Kunnan työttömyysetuuksien rahoitusvastuun laajentamisen korvaus]])</f>
        <v>9649678.1488084812</v>
      </c>
      <c r="Q207" s="112"/>
    </row>
    <row r="208" spans="1:17" s="45" customFormat="1" x14ac:dyDescent="0.25">
      <c r="A208" s="239">
        <v>678</v>
      </c>
      <c r="B208" s="239" t="s">
        <v>215</v>
      </c>
      <c r="C208" s="325">
        <v>-22944.739999999998</v>
      </c>
      <c r="D208" s="121">
        <v>-41675.14</v>
      </c>
      <c r="E208" s="121">
        <v>-22944.739999999998</v>
      </c>
      <c r="F208" s="121">
        <v>-234.13</v>
      </c>
      <c r="G208" s="121">
        <v>-711286.94</v>
      </c>
      <c r="H208" s="121">
        <v>-1354421.64</v>
      </c>
      <c r="I208" s="121">
        <v>1514748.4909656369</v>
      </c>
      <c r="J208" s="34">
        <v>-135595.83279984858</v>
      </c>
      <c r="K208" s="34">
        <v>-695834.36</v>
      </c>
      <c r="L208" s="34">
        <v>-266439.94</v>
      </c>
      <c r="M208" s="34">
        <v>-398593.93179598736</v>
      </c>
      <c r="N208" s="34">
        <v>-90842.44</v>
      </c>
      <c r="O208" s="448">
        <v>1020494.7637855788</v>
      </c>
      <c r="P208" s="251">
        <f>SUM(LisäyksetVähennykset[[#This Row],[Kuntien yhdistymisavustus (-0,98 €/as)]:[TE25: Kunnan työttömyysetuuksien rahoitusvastuun laajentamisen korvaus]])</f>
        <v>-1205570.5798446201</v>
      </c>
      <c r="Q208" s="112"/>
    </row>
    <row r="209" spans="1:17" s="45" customFormat="1" x14ac:dyDescent="0.25">
      <c r="A209" s="239">
        <v>680</v>
      </c>
      <c r="B209" s="239" t="s">
        <v>216</v>
      </c>
      <c r="C209" s="325">
        <v>-25515.279999999999</v>
      </c>
      <c r="D209" s="121">
        <v>-46344.08</v>
      </c>
      <c r="E209" s="121">
        <v>-25515.279999999999</v>
      </c>
      <c r="F209" s="121">
        <v>-260.36</v>
      </c>
      <c r="G209" s="121">
        <v>-790973.67999999993</v>
      </c>
      <c r="H209" s="121">
        <v>-1799807.61</v>
      </c>
      <c r="I209" s="121">
        <v>787177.58923664829</v>
      </c>
      <c r="J209" s="34">
        <v>-140490.64352983938</v>
      </c>
      <c r="K209" s="34">
        <v>-773789.91999999993</v>
      </c>
      <c r="L209" s="34">
        <v>-296289.68</v>
      </c>
      <c r="M209" s="34">
        <v>-350423.31056637911</v>
      </c>
      <c r="N209" s="34">
        <v>-101019.68</v>
      </c>
      <c r="O209" s="448">
        <v>1383232.4838348543</v>
      </c>
      <c r="P209" s="251">
        <f>SUM(LisäyksetVähennykset[[#This Row],[Kuntien yhdistymisavustus (-0,98 €/as)]:[TE25: Kunnan työttömyysetuuksien rahoitusvastuun laajentamisen korvaus]])</f>
        <v>-2180019.4510247163</v>
      </c>
      <c r="Q209" s="112"/>
    </row>
    <row r="210" spans="1:17" s="45" customFormat="1" x14ac:dyDescent="0.25">
      <c r="A210" s="239">
        <v>681</v>
      </c>
      <c r="B210" s="239" t="s">
        <v>217</v>
      </c>
      <c r="C210" s="325">
        <v>-3154.62</v>
      </c>
      <c r="D210" s="121">
        <v>-5729.82</v>
      </c>
      <c r="E210" s="121">
        <v>-3154.62</v>
      </c>
      <c r="F210" s="121">
        <v>-32.19</v>
      </c>
      <c r="G210" s="121">
        <v>-97793.22</v>
      </c>
      <c r="H210" s="121">
        <v>-191759.38</v>
      </c>
      <c r="I210" s="121">
        <v>335908.79838194582</v>
      </c>
      <c r="J210" s="34">
        <v>117701.48230043087</v>
      </c>
      <c r="K210" s="34">
        <v>-95668.68</v>
      </c>
      <c r="L210" s="34">
        <v>-36632.22</v>
      </c>
      <c r="M210" s="34">
        <v>-49878.98464530136</v>
      </c>
      <c r="N210" s="34">
        <v>-12489.72</v>
      </c>
      <c r="O210" s="448">
        <v>108726.106271461</v>
      </c>
      <c r="P210" s="251">
        <f>SUM(LisäyksetVähennykset[[#This Row],[Kuntien yhdistymisavustus (-0,98 €/as)]:[TE25: Kunnan työttömyysetuuksien rahoitusvastuun laajentamisen korvaus]])</f>
        <v>66042.932308536372</v>
      </c>
      <c r="Q210" s="112"/>
    </row>
    <row r="211" spans="1:17" s="45" customFormat="1" x14ac:dyDescent="0.25">
      <c r="A211" s="239">
        <v>683</v>
      </c>
      <c r="B211" s="239" t="s">
        <v>218</v>
      </c>
      <c r="C211" s="325">
        <v>-3459.4</v>
      </c>
      <c r="D211" s="121">
        <v>-6283.4000000000005</v>
      </c>
      <c r="E211" s="121">
        <v>-3459.4</v>
      </c>
      <c r="F211" s="121">
        <v>-35.300000000000004</v>
      </c>
      <c r="G211" s="121">
        <v>-107241.4</v>
      </c>
      <c r="H211" s="121">
        <v>-143389.53</v>
      </c>
      <c r="I211" s="121">
        <v>-129120.03389231845</v>
      </c>
      <c r="J211" s="34">
        <v>-20379.085409789062</v>
      </c>
      <c r="K211" s="34">
        <v>-104911.59999999999</v>
      </c>
      <c r="L211" s="34">
        <v>-40171.4</v>
      </c>
      <c r="M211" s="34">
        <v>-174332.51204532478</v>
      </c>
      <c r="N211" s="34">
        <v>-13696.4</v>
      </c>
      <c r="O211" s="448">
        <v>173173.94264537166</v>
      </c>
      <c r="P211" s="251">
        <f>SUM(LisäyksetVähennykset[[#This Row],[Kuntien yhdistymisavustus (-0,98 €/as)]:[TE25: Kunnan työttömyysetuuksien rahoitusvastuun laajentamisen korvaus]])</f>
        <v>-573305.51870206057</v>
      </c>
      <c r="Q211" s="112"/>
    </row>
    <row r="212" spans="1:17" s="45" customFormat="1" x14ac:dyDescent="0.25">
      <c r="A212" s="239">
        <v>684</v>
      </c>
      <c r="B212" s="239" t="s">
        <v>219</v>
      </c>
      <c r="C212" s="325">
        <v>-37997.54</v>
      </c>
      <c r="D212" s="121">
        <v>-69015.94</v>
      </c>
      <c r="E212" s="121">
        <v>-37997.54</v>
      </c>
      <c r="F212" s="121">
        <v>-387.73</v>
      </c>
      <c r="G212" s="121">
        <v>-1177923.74</v>
      </c>
      <c r="H212" s="121">
        <v>-1741389.69</v>
      </c>
      <c r="I212" s="121">
        <v>-324383.78114465909</v>
      </c>
      <c r="J212" s="34">
        <v>-217799.36305702425</v>
      </c>
      <c r="K212" s="34">
        <v>-1152333.56</v>
      </c>
      <c r="L212" s="34">
        <v>-441236.74000000005</v>
      </c>
      <c r="M212" s="34">
        <v>-201028.78923745148</v>
      </c>
      <c r="N212" s="34">
        <v>-150439.24</v>
      </c>
      <c r="O212" s="448">
        <v>1868985.3069247869</v>
      </c>
      <c r="P212" s="251">
        <f>SUM(LisäyksetVähennykset[[#This Row],[Kuntien yhdistymisavustus (-0,98 €/as)]:[TE25: Kunnan työttömyysetuuksien rahoitusvastuun laajentamisen korvaus]])</f>
        <v>-3682948.3465143484</v>
      </c>
      <c r="Q212" s="112"/>
    </row>
    <row r="213" spans="1:17" s="45" customFormat="1" x14ac:dyDescent="0.25">
      <c r="A213" s="239">
        <v>686</v>
      </c>
      <c r="B213" s="239" t="s">
        <v>220</v>
      </c>
      <c r="C213" s="325">
        <v>-2869.44</v>
      </c>
      <c r="D213" s="121">
        <v>-5211.84</v>
      </c>
      <c r="E213" s="121">
        <v>-2869.44</v>
      </c>
      <c r="F213" s="121">
        <v>-29.28</v>
      </c>
      <c r="G213" s="121">
        <v>-88952.639999999999</v>
      </c>
      <c r="H213" s="121">
        <v>-164034.85</v>
      </c>
      <c r="I213" s="121">
        <v>-180845.56850963301</v>
      </c>
      <c r="J213" s="34">
        <v>-108592.58317163635</v>
      </c>
      <c r="K213" s="34">
        <v>-87020.160000000003</v>
      </c>
      <c r="L213" s="34">
        <v>-33320.639999999999</v>
      </c>
      <c r="M213" s="34">
        <v>-32854.059940396619</v>
      </c>
      <c r="N213" s="34">
        <v>-11360.64</v>
      </c>
      <c r="O213" s="448">
        <v>78236.526261392122</v>
      </c>
      <c r="P213" s="251">
        <f>SUM(LisäyksetVähennykset[[#This Row],[Kuntien yhdistymisavustus (-0,98 €/as)]:[TE25: Kunnan työttömyysetuuksien rahoitusvastuun laajentamisen korvaus]])</f>
        <v>-639724.61536027386</v>
      </c>
      <c r="Q213" s="112"/>
    </row>
    <row r="214" spans="1:17" s="45" customFormat="1" x14ac:dyDescent="0.25">
      <c r="A214" s="239">
        <v>687</v>
      </c>
      <c r="B214" s="239" t="s">
        <v>221</v>
      </c>
      <c r="C214" s="325">
        <v>-1370.04</v>
      </c>
      <c r="D214" s="121">
        <v>-2488.44</v>
      </c>
      <c r="E214" s="121">
        <v>-1370.04</v>
      </c>
      <c r="F214" s="121">
        <v>-13.98</v>
      </c>
      <c r="G214" s="121">
        <v>-42471.24</v>
      </c>
      <c r="H214" s="121">
        <v>-69334.460000000006</v>
      </c>
      <c r="I214" s="121">
        <v>81211.573948834237</v>
      </c>
      <c r="J214" s="34">
        <v>-30096.457572649997</v>
      </c>
      <c r="K214" s="34">
        <v>-41548.559999999998</v>
      </c>
      <c r="L214" s="34">
        <v>-15909.240000000002</v>
      </c>
      <c r="M214" s="34">
        <v>-29615.788619792107</v>
      </c>
      <c r="N214" s="34">
        <v>-5424.24</v>
      </c>
      <c r="O214" s="448">
        <v>94628.493958858409</v>
      </c>
      <c r="P214" s="251">
        <f>SUM(LisäyksetVähennykset[[#This Row],[Kuntien yhdistymisavustus (-0,98 €/as)]:[TE25: Kunnan työttömyysetuuksien rahoitusvastuun laajentamisen korvaus]])</f>
        <v>-63802.418284749452</v>
      </c>
      <c r="Q214" s="112"/>
    </row>
    <row r="215" spans="1:17" s="45" customFormat="1" x14ac:dyDescent="0.25">
      <c r="A215" s="239">
        <v>689</v>
      </c>
      <c r="B215" s="239" t="s">
        <v>222</v>
      </c>
      <c r="C215" s="325">
        <v>-2830.24</v>
      </c>
      <c r="D215" s="121">
        <v>-5140.6400000000003</v>
      </c>
      <c r="E215" s="121">
        <v>-2830.24</v>
      </c>
      <c r="F215" s="121">
        <v>-28.88</v>
      </c>
      <c r="G215" s="121">
        <v>-87737.44</v>
      </c>
      <c r="H215" s="121">
        <v>-147112.63</v>
      </c>
      <c r="I215" s="121">
        <v>1376801.1554838896</v>
      </c>
      <c r="J215" s="34">
        <v>737316.39128486195</v>
      </c>
      <c r="K215" s="34">
        <v>-85831.360000000001</v>
      </c>
      <c r="L215" s="34">
        <v>-32865.440000000002</v>
      </c>
      <c r="M215" s="34">
        <v>-56582.718314837068</v>
      </c>
      <c r="N215" s="34">
        <v>-11205.44</v>
      </c>
      <c r="O215" s="448">
        <v>185085.57098897052</v>
      </c>
      <c r="P215" s="251">
        <f>SUM(LisäyksetVähennykset[[#This Row],[Kuntien yhdistymisavustus (-0,98 €/as)]:[TE25: Kunnan työttömyysetuuksien rahoitusvastuun laajentamisen korvaus]])</f>
        <v>1867038.0894428852</v>
      </c>
      <c r="Q215" s="112"/>
    </row>
    <row r="216" spans="1:17" s="45" customFormat="1" x14ac:dyDescent="0.25">
      <c r="A216" s="239">
        <v>691</v>
      </c>
      <c r="B216" s="239" t="s">
        <v>223</v>
      </c>
      <c r="C216" s="325">
        <v>-2426.48</v>
      </c>
      <c r="D216" s="121">
        <v>-4407.28</v>
      </c>
      <c r="E216" s="121">
        <v>-2426.48</v>
      </c>
      <c r="F216" s="121">
        <v>-24.76</v>
      </c>
      <c r="G216" s="121">
        <v>-75220.88</v>
      </c>
      <c r="H216" s="121">
        <v>-59635.55</v>
      </c>
      <c r="I216" s="121">
        <v>540346.54838544631</v>
      </c>
      <c r="J216" s="34">
        <v>-14847.780304091755</v>
      </c>
      <c r="K216" s="34">
        <v>-73586.720000000001</v>
      </c>
      <c r="L216" s="34">
        <v>-28176.880000000001</v>
      </c>
      <c r="M216" s="34">
        <v>-85597.379352333388</v>
      </c>
      <c r="N216" s="34">
        <v>-9606.8799999999992</v>
      </c>
      <c r="O216" s="448">
        <v>92489.491500817981</v>
      </c>
      <c r="P216" s="251">
        <f>SUM(LisäyksetVähennykset[[#This Row],[Kuntien yhdistymisavustus (-0,98 €/as)]:[TE25: Kunnan työttömyysetuuksien rahoitusvastuun laajentamisen korvaus]])</f>
        <v>276878.97022983915</v>
      </c>
      <c r="Q216" s="112"/>
    </row>
    <row r="217" spans="1:17" s="45" customFormat="1" x14ac:dyDescent="0.25">
      <c r="A217" s="239">
        <v>694</v>
      </c>
      <c r="B217" s="239" t="s">
        <v>224</v>
      </c>
      <c r="C217" s="325">
        <v>-27983.899999999998</v>
      </c>
      <c r="D217" s="121">
        <v>-50827.9</v>
      </c>
      <c r="E217" s="121">
        <v>-27983.899999999998</v>
      </c>
      <c r="F217" s="121">
        <v>-285.55</v>
      </c>
      <c r="G217" s="121">
        <v>-867500.9</v>
      </c>
      <c r="H217" s="121">
        <v>-3343590.56</v>
      </c>
      <c r="I217" s="121">
        <v>-1473514.3347520274</v>
      </c>
      <c r="J217" s="34">
        <v>-159681.23059207026</v>
      </c>
      <c r="K217" s="34">
        <v>-848654.6</v>
      </c>
      <c r="L217" s="34">
        <v>-324955.90000000002</v>
      </c>
      <c r="M217" s="34">
        <v>-138739.80909451889</v>
      </c>
      <c r="N217" s="34">
        <v>-110793.4</v>
      </c>
      <c r="O217" s="448">
        <v>1812118.1243834731</v>
      </c>
      <c r="P217" s="251">
        <f>SUM(LisäyksetVähennykset[[#This Row],[Kuntien yhdistymisavustus (-0,98 €/as)]:[TE25: Kunnan työttömyysetuuksien rahoitusvastuun laajentamisen korvaus]])</f>
        <v>-5562393.8600551439</v>
      </c>
      <c r="Q217" s="112"/>
    </row>
    <row r="218" spans="1:17" s="45" customFormat="1" x14ac:dyDescent="0.25">
      <c r="A218" s="239">
        <v>697</v>
      </c>
      <c r="B218" s="239" t="s">
        <v>225</v>
      </c>
      <c r="C218" s="325">
        <v>-1134.8399999999999</v>
      </c>
      <c r="D218" s="121">
        <v>-2061.2400000000002</v>
      </c>
      <c r="E218" s="121">
        <v>-1134.8399999999999</v>
      </c>
      <c r="F218" s="121">
        <v>-11.58</v>
      </c>
      <c r="G218" s="121">
        <v>-35180.04</v>
      </c>
      <c r="H218" s="121">
        <v>-19884.86</v>
      </c>
      <c r="I218" s="121">
        <v>-129552.52919706824</v>
      </c>
      <c r="J218" s="34">
        <v>-16459.06483974458</v>
      </c>
      <c r="K218" s="34">
        <v>-34415.760000000002</v>
      </c>
      <c r="L218" s="34">
        <v>-13178.04</v>
      </c>
      <c r="M218" s="34">
        <v>-19987.618367616815</v>
      </c>
      <c r="N218" s="34">
        <v>-4493.04</v>
      </c>
      <c r="O218" s="448">
        <v>31118.452918584284</v>
      </c>
      <c r="P218" s="251">
        <f>SUM(LisäyksetVähennykset[[#This Row],[Kuntien yhdistymisavustus (-0,98 €/as)]:[TE25: Kunnan työttömyysetuuksien rahoitusvastuun laajentamisen korvaus]])</f>
        <v>-246374.99948584533</v>
      </c>
      <c r="Q218" s="112"/>
    </row>
    <row r="219" spans="1:17" s="45" customFormat="1" x14ac:dyDescent="0.25">
      <c r="A219" s="239">
        <v>698</v>
      </c>
      <c r="B219" s="239" t="s">
        <v>226</v>
      </c>
      <c r="C219" s="325">
        <v>-64867.18</v>
      </c>
      <c r="D219" s="121">
        <v>-117819.98</v>
      </c>
      <c r="E219" s="121">
        <v>-64867.18</v>
      </c>
      <c r="F219" s="121">
        <v>-661.91</v>
      </c>
      <c r="G219" s="121">
        <v>-2010882.5799999998</v>
      </c>
      <c r="H219" s="121">
        <v>-4022530.06</v>
      </c>
      <c r="I219" s="121">
        <v>-18170790.172582045</v>
      </c>
      <c r="J219" s="34">
        <v>-8559820.087663468</v>
      </c>
      <c r="K219" s="34">
        <v>-1967196.52</v>
      </c>
      <c r="L219" s="34">
        <v>-753253.58000000007</v>
      </c>
      <c r="M219" s="34">
        <v>-377777.35332474811</v>
      </c>
      <c r="N219" s="34">
        <v>-256821.08</v>
      </c>
      <c r="O219" s="448">
        <v>1850232.9212748902</v>
      </c>
      <c r="P219" s="251">
        <f>SUM(LisäyksetVähennykset[[#This Row],[Kuntien yhdistymisavustus (-0,98 €/as)]:[TE25: Kunnan työttömyysetuuksien rahoitusvastuun laajentamisen korvaus]])</f>
        <v>-34517054.762295365</v>
      </c>
      <c r="Q219" s="112"/>
    </row>
    <row r="220" spans="1:17" s="45" customFormat="1" x14ac:dyDescent="0.25">
      <c r="A220" s="239">
        <v>700</v>
      </c>
      <c r="B220" s="239" t="s">
        <v>227</v>
      </c>
      <c r="C220" s="325">
        <v>-4585.42</v>
      </c>
      <c r="D220" s="121">
        <v>-8328.6200000000008</v>
      </c>
      <c r="E220" s="121">
        <v>-4585.42</v>
      </c>
      <c r="F220" s="121">
        <v>-46.79</v>
      </c>
      <c r="G220" s="121">
        <v>-142148.01999999999</v>
      </c>
      <c r="H220" s="121">
        <v>-180342.7</v>
      </c>
      <c r="I220" s="121">
        <v>262424.35537567706</v>
      </c>
      <c r="J220" s="34">
        <v>181388.38290246061</v>
      </c>
      <c r="K220" s="34">
        <v>-139059.88</v>
      </c>
      <c r="L220" s="34">
        <v>-53247.020000000004</v>
      </c>
      <c r="M220" s="34">
        <v>-32528.480937675664</v>
      </c>
      <c r="N220" s="34">
        <v>-18154.52</v>
      </c>
      <c r="O220" s="448">
        <v>246252.03226485406</v>
      </c>
      <c r="P220" s="251">
        <f>SUM(LisäyksetVähennykset[[#This Row],[Kuntien yhdistymisavustus (-0,98 €/as)]:[TE25: Kunnan työttömyysetuuksien rahoitusvastuun laajentamisen korvaus]])</f>
        <v>107037.89960531608</v>
      </c>
      <c r="Q220" s="112"/>
    </row>
    <row r="221" spans="1:17" s="45" customFormat="1" x14ac:dyDescent="0.25">
      <c r="A221" s="239">
        <v>702</v>
      </c>
      <c r="B221" s="239" t="s">
        <v>228</v>
      </c>
      <c r="C221" s="325">
        <v>-3915.1</v>
      </c>
      <c r="D221" s="121">
        <v>-7111.1</v>
      </c>
      <c r="E221" s="121">
        <v>-3915.1</v>
      </c>
      <c r="F221" s="121">
        <v>-39.950000000000003</v>
      </c>
      <c r="G221" s="121">
        <v>-121368.09999999999</v>
      </c>
      <c r="H221" s="121">
        <v>-105742.78</v>
      </c>
      <c r="I221" s="121">
        <v>631630.07506514434</v>
      </c>
      <c r="J221" s="34">
        <v>-23172.901430589332</v>
      </c>
      <c r="K221" s="34">
        <v>-118731.4</v>
      </c>
      <c r="L221" s="34">
        <v>-45463.100000000006</v>
      </c>
      <c r="M221" s="34">
        <v>-47686.380240635859</v>
      </c>
      <c r="N221" s="34">
        <v>-15500.6</v>
      </c>
      <c r="O221" s="448">
        <v>241073.09003501321</v>
      </c>
      <c r="P221" s="251">
        <f>SUM(LisäyksetVähennykset[[#This Row],[Kuntien yhdistymisavustus (-0,98 €/as)]:[TE25: Kunnan työttömyysetuuksien rahoitusvastuun laajentamisen korvaus]])</f>
        <v>380056.65342893236</v>
      </c>
      <c r="Q221" s="112"/>
    </row>
    <row r="222" spans="1:17" s="45" customFormat="1" x14ac:dyDescent="0.25">
      <c r="A222" s="239">
        <v>704</v>
      </c>
      <c r="B222" s="239" t="s">
        <v>229</v>
      </c>
      <c r="C222" s="325">
        <v>-6253.38</v>
      </c>
      <c r="D222" s="121">
        <v>-11358.18</v>
      </c>
      <c r="E222" s="121">
        <v>-6253.38</v>
      </c>
      <c r="F222" s="121">
        <v>-63.81</v>
      </c>
      <c r="G222" s="121">
        <v>-193854.78</v>
      </c>
      <c r="H222" s="121">
        <v>-71538.92</v>
      </c>
      <c r="I222" s="121">
        <v>919069.55215610692</v>
      </c>
      <c r="J222" s="34">
        <v>-36206.954398597045</v>
      </c>
      <c r="K222" s="34">
        <v>-189643.32</v>
      </c>
      <c r="L222" s="34">
        <v>-72615.78</v>
      </c>
      <c r="M222" s="34">
        <v>-131893.7550453447</v>
      </c>
      <c r="N222" s="34">
        <v>-24758.28</v>
      </c>
      <c r="O222" s="448">
        <v>104677.6286543271</v>
      </c>
      <c r="P222" s="251">
        <f>SUM(LisäyksetVähennykset[[#This Row],[Kuntien yhdistymisavustus (-0,98 €/as)]:[TE25: Kunnan työttömyysetuuksien rahoitusvastuun laajentamisen korvaus]])</f>
        <v>279306.64136649226</v>
      </c>
      <c r="Q222" s="112"/>
    </row>
    <row r="223" spans="1:17" s="45" customFormat="1" x14ac:dyDescent="0.25">
      <c r="A223" s="239">
        <v>707</v>
      </c>
      <c r="B223" s="239" t="s">
        <v>230</v>
      </c>
      <c r="C223" s="325">
        <v>-1793.3999999999999</v>
      </c>
      <c r="D223" s="121">
        <v>-3257.4</v>
      </c>
      <c r="E223" s="121">
        <v>-1793.3999999999999</v>
      </c>
      <c r="F223" s="121">
        <v>-18.3</v>
      </c>
      <c r="G223" s="121">
        <v>-55595.4</v>
      </c>
      <c r="H223" s="121">
        <v>-79341.36</v>
      </c>
      <c r="I223" s="121">
        <v>-212619.09718746648</v>
      </c>
      <c r="J223" s="34">
        <v>-11040.079437033324</v>
      </c>
      <c r="K223" s="34">
        <v>-54387.6</v>
      </c>
      <c r="L223" s="34">
        <v>-20825.400000000001</v>
      </c>
      <c r="M223" s="34">
        <v>-21220.239847426667</v>
      </c>
      <c r="N223" s="34">
        <v>-7100.4</v>
      </c>
      <c r="O223" s="448">
        <v>120962.63307402789</v>
      </c>
      <c r="P223" s="251">
        <f>SUM(LisäyksetVähennykset[[#This Row],[Kuntien yhdistymisavustus (-0,98 €/as)]:[TE25: Kunnan työttömyysetuuksien rahoitusvastuun laajentamisen korvaus]])</f>
        <v>-348029.44339789858</v>
      </c>
      <c r="Q223" s="112"/>
    </row>
    <row r="224" spans="1:17" s="45" customFormat="1" x14ac:dyDescent="0.25">
      <c r="A224" s="239">
        <v>710</v>
      </c>
      <c r="B224" s="239" t="s">
        <v>231</v>
      </c>
      <c r="C224" s="325">
        <v>-26318.880000000001</v>
      </c>
      <c r="D224" s="121">
        <v>-47803.68</v>
      </c>
      <c r="E224" s="121">
        <v>-26318.880000000001</v>
      </c>
      <c r="F224" s="121">
        <v>-268.56</v>
      </c>
      <c r="G224" s="121">
        <v>-815885.28</v>
      </c>
      <c r="H224" s="121">
        <v>-1365358.53</v>
      </c>
      <c r="I224" s="121">
        <v>-2352267.1041067266</v>
      </c>
      <c r="J224" s="34">
        <v>-153806.33117736323</v>
      </c>
      <c r="K224" s="34">
        <v>-798160.32</v>
      </c>
      <c r="L224" s="34">
        <v>-305621.28000000003</v>
      </c>
      <c r="M224" s="34">
        <v>-339733.64796020882</v>
      </c>
      <c r="N224" s="34">
        <v>-104201.28</v>
      </c>
      <c r="O224" s="448">
        <v>654281.92265551211</v>
      </c>
      <c r="P224" s="251">
        <f>SUM(LisäyksetVähennykset[[#This Row],[Kuntien yhdistymisavustus (-0,98 €/as)]:[TE25: Kunnan työttömyysetuuksien rahoitusvastuun laajentamisen korvaus]])</f>
        <v>-5681461.8505887873</v>
      </c>
      <c r="Q224" s="112"/>
    </row>
    <row r="225" spans="1:17" s="45" customFormat="1" x14ac:dyDescent="0.25">
      <c r="A225" s="239">
        <v>729</v>
      </c>
      <c r="B225" s="239" t="s">
        <v>232</v>
      </c>
      <c r="C225" s="325">
        <v>-8587.74</v>
      </c>
      <c r="D225" s="121">
        <v>-15598.14</v>
      </c>
      <c r="E225" s="121">
        <v>-8587.74</v>
      </c>
      <c r="F225" s="121">
        <v>-87.63</v>
      </c>
      <c r="G225" s="121">
        <v>-266219.94</v>
      </c>
      <c r="H225" s="121">
        <v>-463970.91</v>
      </c>
      <c r="I225" s="121">
        <v>-506507.40780627506</v>
      </c>
      <c r="J225" s="34">
        <v>-50553.424973150039</v>
      </c>
      <c r="K225" s="34">
        <v>-260436.36</v>
      </c>
      <c r="L225" s="34">
        <v>-99722.94</v>
      </c>
      <c r="M225" s="34">
        <v>-128875.6563844128</v>
      </c>
      <c r="N225" s="34">
        <v>-34000.44</v>
      </c>
      <c r="O225" s="448">
        <v>569654.39742835204</v>
      </c>
      <c r="P225" s="251">
        <f>SUM(LisäyksetVähennykset[[#This Row],[Kuntien yhdistymisavustus (-0,98 €/as)]:[TE25: Kunnan työttömyysetuuksien rahoitusvastuun laajentamisen korvaus]])</f>
        <v>-1273493.9317354858</v>
      </c>
      <c r="Q225" s="112"/>
    </row>
    <row r="226" spans="1:17" s="45" customFormat="1" x14ac:dyDescent="0.25">
      <c r="A226" s="239">
        <v>732</v>
      </c>
      <c r="B226" s="239" t="s">
        <v>233</v>
      </c>
      <c r="C226" s="325">
        <v>-3166.38</v>
      </c>
      <c r="D226" s="121">
        <v>-5751.18</v>
      </c>
      <c r="E226" s="121">
        <v>-3166.38</v>
      </c>
      <c r="F226" s="121">
        <v>-32.31</v>
      </c>
      <c r="G226" s="121">
        <v>-98157.78</v>
      </c>
      <c r="H226" s="121">
        <v>-46821.59</v>
      </c>
      <c r="I226" s="121">
        <v>-710272.22485074052</v>
      </c>
      <c r="J226" s="34">
        <v>274486.45612005558</v>
      </c>
      <c r="K226" s="34">
        <v>-96025.319999999992</v>
      </c>
      <c r="L226" s="34">
        <v>-36768.780000000006</v>
      </c>
      <c r="M226" s="34">
        <v>-76616.215560297598</v>
      </c>
      <c r="N226" s="34">
        <v>-12536.279999999999</v>
      </c>
      <c r="O226" s="448">
        <v>161858.85386017902</v>
      </c>
      <c r="P226" s="251">
        <f>SUM(LisäyksetVähennykset[[#This Row],[Kuntien yhdistymisavustus (-0,98 €/as)]:[TE25: Kunnan työttömyysetuuksien rahoitusvastuun laajentamisen korvaus]])</f>
        <v>-652969.13043080363</v>
      </c>
      <c r="Q226" s="112"/>
    </row>
    <row r="227" spans="1:17" s="45" customFormat="1" x14ac:dyDescent="0.25">
      <c r="A227" s="239">
        <v>734</v>
      </c>
      <c r="B227" s="239" t="s">
        <v>234</v>
      </c>
      <c r="C227" s="325">
        <v>-49332.22</v>
      </c>
      <c r="D227" s="121">
        <v>-89603.42</v>
      </c>
      <c r="E227" s="121">
        <v>-49332.22</v>
      </c>
      <c r="F227" s="121">
        <v>-503.39</v>
      </c>
      <c r="G227" s="121">
        <v>-1529298.82</v>
      </c>
      <c r="H227" s="121">
        <v>-3379026.92</v>
      </c>
      <c r="I227" s="121">
        <v>-1488226.3948632984</v>
      </c>
      <c r="J227" s="34">
        <v>-286889.98263592768</v>
      </c>
      <c r="K227" s="34">
        <v>-1496075.0799999998</v>
      </c>
      <c r="L227" s="34">
        <v>-572857.82000000007</v>
      </c>
      <c r="M227" s="34">
        <v>-548687.95357886364</v>
      </c>
      <c r="N227" s="34">
        <v>-195315.32</v>
      </c>
      <c r="O227" s="448">
        <v>2492355.0404930897</v>
      </c>
      <c r="P227" s="251">
        <f>SUM(LisäyksetVähennykset[[#This Row],[Kuntien yhdistymisavustus (-0,98 €/as)]:[TE25: Kunnan työttömyysetuuksien rahoitusvastuun laajentamisen korvaus]])</f>
        <v>-7192794.5005849991</v>
      </c>
      <c r="Q227" s="112"/>
    </row>
    <row r="228" spans="1:17" s="45" customFormat="1" x14ac:dyDescent="0.25">
      <c r="A228" s="239">
        <v>738</v>
      </c>
      <c r="B228" s="239" t="s">
        <v>235</v>
      </c>
      <c r="C228" s="325">
        <v>-2897.86</v>
      </c>
      <c r="D228" s="121">
        <v>-5263.46</v>
      </c>
      <c r="E228" s="121">
        <v>-2897.86</v>
      </c>
      <c r="F228" s="121">
        <v>-29.57</v>
      </c>
      <c r="G228" s="121">
        <v>-89833.66</v>
      </c>
      <c r="H228" s="121">
        <v>-118097.91</v>
      </c>
      <c r="I228" s="121">
        <v>97268.16018971859</v>
      </c>
      <c r="J228" s="34">
        <v>-16430.567202972554</v>
      </c>
      <c r="K228" s="34">
        <v>-87882.04</v>
      </c>
      <c r="L228" s="34">
        <v>-33650.660000000003</v>
      </c>
      <c r="M228" s="34">
        <v>-43110.85450167532</v>
      </c>
      <c r="N228" s="34">
        <v>-11473.16</v>
      </c>
      <c r="O228" s="448">
        <v>122005.45896755312</v>
      </c>
      <c r="P228" s="251">
        <f>SUM(LisäyksetVähennykset[[#This Row],[Kuntien yhdistymisavustus (-0,98 €/as)]:[TE25: Kunnan työttömyysetuuksien rahoitusvastuun laajentamisen korvaus]])</f>
        <v>-192293.98254737613</v>
      </c>
      <c r="Q228" s="112"/>
    </row>
    <row r="229" spans="1:17" s="45" customFormat="1" x14ac:dyDescent="0.25">
      <c r="A229" s="239">
        <v>739</v>
      </c>
      <c r="B229" s="239" t="s">
        <v>236</v>
      </c>
      <c r="C229" s="325">
        <v>-3032.12</v>
      </c>
      <c r="D229" s="121">
        <v>-5507.32</v>
      </c>
      <c r="E229" s="121">
        <v>-3032.12</v>
      </c>
      <c r="F229" s="121">
        <v>-30.94</v>
      </c>
      <c r="G229" s="121">
        <v>-93995.72</v>
      </c>
      <c r="H229" s="121">
        <v>-146913.46</v>
      </c>
      <c r="I229" s="121">
        <v>1181236.7453195436</v>
      </c>
      <c r="J229" s="34">
        <v>804084.59479661193</v>
      </c>
      <c r="K229" s="34">
        <v>-91953.68</v>
      </c>
      <c r="L229" s="34">
        <v>-35209.72</v>
      </c>
      <c r="M229" s="34">
        <v>-63261.859934176769</v>
      </c>
      <c r="N229" s="34">
        <v>-12004.72</v>
      </c>
      <c r="O229" s="448">
        <v>109501.78704697412</v>
      </c>
      <c r="P229" s="251">
        <f>SUM(LisäyksetVähennykset[[#This Row],[Kuntien yhdistymisavustus (-0,98 €/as)]:[TE25: Kunnan työttömyysetuuksien rahoitusvastuun laajentamisen korvaus]])</f>
        <v>1639881.467228953</v>
      </c>
      <c r="Q229" s="112"/>
    </row>
    <row r="230" spans="1:17" s="45" customFormat="1" x14ac:dyDescent="0.25">
      <c r="A230" s="239">
        <v>740</v>
      </c>
      <c r="B230" s="239" t="s">
        <v>237</v>
      </c>
      <c r="C230" s="325">
        <v>-30387.84</v>
      </c>
      <c r="D230" s="121">
        <v>-55194.239999999998</v>
      </c>
      <c r="E230" s="121">
        <v>-30387.84</v>
      </c>
      <c r="F230" s="121">
        <v>-310.08</v>
      </c>
      <c r="G230" s="121">
        <v>-942023.03999999992</v>
      </c>
      <c r="H230" s="121">
        <v>-2238065.9900000002</v>
      </c>
      <c r="I230" s="121">
        <v>-5483952.9192687627</v>
      </c>
      <c r="J230" s="34">
        <v>-485993.8212518596</v>
      </c>
      <c r="K230" s="34">
        <v>-921557.76</v>
      </c>
      <c r="L230" s="34">
        <v>-352871.04000000004</v>
      </c>
      <c r="M230" s="34">
        <v>-59617.131421742277</v>
      </c>
      <c r="N230" s="34">
        <v>-120311.03999999999</v>
      </c>
      <c r="O230" s="448">
        <v>1716286.0343112592</v>
      </c>
      <c r="P230" s="251">
        <f>SUM(LisäyksetVähennykset[[#This Row],[Kuntien yhdistymisavustus (-0,98 €/as)]:[TE25: Kunnan työttömyysetuuksien rahoitusvastuun laajentamisen korvaus]])</f>
        <v>-9004386.7076311037</v>
      </c>
      <c r="Q230" s="112"/>
    </row>
    <row r="231" spans="1:17" s="45" customFormat="1" x14ac:dyDescent="0.25">
      <c r="A231" s="239">
        <v>742</v>
      </c>
      <c r="B231" s="239" t="s">
        <v>238</v>
      </c>
      <c r="C231" s="325">
        <v>-954.52</v>
      </c>
      <c r="D231" s="121">
        <v>-1733.72</v>
      </c>
      <c r="E231" s="121">
        <v>-954.52</v>
      </c>
      <c r="F231" s="121">
        <v>-9.74</v>
      </c>
      <c r="G231" s="121">
        <v>-29590.12</v>
      </c>
      <c r="H231" s="121">
        <v>-29699.98</v>
      </c>
      <c r="I231" s="121">
        <v>-3069.3803781253428</v>
      </c>
      <c r="J231" s="34">
        <v>159597.95281457796</v>
      </c>
      <c r="K231" s="34">
        <v>-28947.279999999999</v>
      </c>
      <c r="L231" s="34">
        <v>-11084.12</v>
      </c>
      <c r="M231" s="34">
        <v>-27820.465189698523</v>
      </c>
      <c r="N231" s="34">
        <v>-3779.12</v>
      </c>
      <c r="O231" s="448">
        <v>69020.326418453813</v>
      </c>
      <c r="P231" s="251">
        <f>SUM(LisäyksetVähennykset[[#This Row],[Kuntien yhdistymisavustus (-0,98 €/as)]:[TE25: Kunnan työttömyysetuuksien rahoitusvastuun laajentamisen korvaus]])</f>
        <v>90975.313665207927</v>
      </c>
      <c r="Q231" s="112"/>
    </row>
    <row r="232" spans="1:17" s="45" customFormat="1" x14ac:dyDescent="0.25">
      <c r="A232" s="239">
        <v>743</v>
      </c>
      <c r="B232" s="239" t="s">
        <v>239</v>
      </c>
      <c r="C232" s="325">
        <v>-65937.34</v>
      </c>
      <c r="D232" s="121">
        <v>-119763.74</v>
      </c>
      <c r="E232" s="121">
        <v>-65937.34</v>
      </c>
      <c r="F232" s="121">
        <v>-672.83</v>
      </c>
      <c r="G232" s="121">
        <v>-2044057.54</v>
      </c>
      <c r="H232" s="121">
        <v>-4657420.0599999996</v>
      </c>
      <c r="I232" s="121">
        <v>-8531579.612140391</v>
      </c>
      <c r="J232" s="34">
        <v>-1458083.334558662</v>
      </c>
      <c r="K232" s="34">
        <v>-1999650.76</v>
      </c>
      <c r="L232" s="34">
        <v>-765680.54</v>
      </c>
      <c r="M232" s="34">
        <v>-682803.8823063937</v>
      </c>
      <c r="N232" s="34">
        <v>-261058.03999999998</v>
      </c>
      <c r="O232" s="448">
        <v>2348341.8496672735</v>
      </c>
      <c r="P232" s="251">
        <f>SUM(LisäyksetVähennykset[[#This Row],[Kuntien yhdistymisavustus (-0,98 €/as)]:[TE25: Kunnan työttömyysetuuksien rahoitusvastuun laajentamisen korvaus]])</f>
        <v>-18304303.169338174</v>
      </c>
      <c r="Q232" s="112"/>
    </row>
    <row r="233" spans="1:17" s="45" customFormat="1" x14ac:dyDescent="0.25">
      <c r="A233" s="239">
        <v>746</v>
      </c>
      <c r="B233" s="239" t="s">
        <v>240</v>
      </c>
      <c r="C233" s="325">
        <v>-4493.3</v>
      </c>
      <c r="D233" s="121">
        <v>-8161.3</v>
      </c>
      <c r="E233" s="121">
        <v>-4493.3</v>
      </c>
      <c r="F233" s="121">
        <v>-45.85</v>
      </c>
      <c r="G233" s="121">
        <v>-139292.29999999999</v>
      </c>
      <c r="H233" s="121">
        <v>-152395.15</v>
      </c>
      <c r="I233" s="121">
        <v>-148717.32408441388</v>
      </c>
      <c r="J233" s="34">
        <v>-401086.17502756882</v>
      </c>
      <c r="K233" s="34">
        <v>-136266.19999999998</v>
      </c>
      <c r="L233" s="34">
        <v>-52177.3</v>
      </c>
      <c r="M233" s="34">
        <v>-155208.24477170757</v>
      </c>
      <c r="N233" s="34">
        <v>-17789.8</v>
      </c>
      <c r="O233" s="448">
        <v>117042.39976614976</v>
      </c>
      <c r="P233" s="251">
        <f>SUM(LisäyksetVähennykset[[#This Row],[Kuntien yhdistymisavustus (-0,98 €/as)]:[TE25: Kunnan työttömyysetuuksien rahoitusvastuun laajentamisen korvaus]])</f>
        <v>-1103083.8441175406</v>
      </c>
      <c r="Q233" s="112"/>
    </row>
    <row r="234" spans="1:17" s="45" customFormat="1" x14ac:dyDescent="0.25">
      <c r="A234" s="239">
        <v>747</v>
      </c>
      <c r="B234" s="239" t="s">
        <v>241</v>
      </c>
      <c r="C234" s="325">
        <v>-1204.42</v>
      </c>
      <c r="D234" s="121">
        <v>-2187.62</v>
      </c>
      <c r="E234" s="121">
        <v>-1204.42</v>
      </c>
      <c r="F234" s="121">
        <v>-12.290000000000001</v>
      </c>
      <c r="G234" s="121">
        <v>-37337.019999999997</v>
      </c>
      <c r="H234" s="121">
        <v>-27684.04</v>
      </c>
      <c r="I234" s="121">
        <v>363573.27875279542</v>
      </c>
      <c r="J234" s="34">
        <v>217119.78678303835</v>
      </c>
      <c r="K234" s="34">
        <v>-36525.879999999997</v>
      </c>
      <c r="L234" s="34">
        <v>-13986.02</v>
      </c>
      <c r="M234" s="34">
        <v>-33415.316485035626</v>
      </c>
      <c r="N234" s="34">
        <v>-4768.5199999999995</v>
      </c>
      <c r="O234" s="448">
        <v>117217.8489052419</v>
      </c>
      <c r="P234" s="251">
        <f>SUM(LisäyksetVähennykset[[#This Row],[Kuntien yhdistymisavustus (-0,98 €/as)]:[TE25: Kunnan työttömyysetuuksien rahoitusvastuun laajentamisen korvaus]])</f>
        <v>539585.36795603996</v>
      </c>
      <c r="Q234" s="112"/>
    </row>
    <row r="235" spans="1:17" s="45" customFormat="1" x14ac:dyDescent="0.25">
      <c r="A235" s="239">
        <v>748</v>
      </c>
      <c r="B235" s="239" t="s">
        <v>242</v>
      </c>
      <c r="C235" s="325">
        <v>-4628.54</v>
      </c>
      <c r="D235" s="121">
        <v>-8406.94</v>
      </c>
      <c r="E235" s="121">
        <v>-4628.54</v>
      </c>
      <c r="F235" s="121">
        <v>-47.230000000000004</v>
      </c>
      <c r="G235" s="121">
        <v>-143484.74</v>
      </c>
      <c r="H235" s="121">
        <v>-122859.75</v>
      </c>
      <c r="I235" s="121">
        <v>-828488.94256553904</v>
      </c>
      <c r="J235" s="34">
        <v>-700888.42346013652</v>
      </c>
      <c r="K235" s="34">
        <v>-140367.56</v>
      </c>
      <c r="L235" s="34">
        <v>-53747.740000000005</v>
      </c>
      <c r="M235" s="34">
        <v>-123440.32271114056</v>
      </c>
      <c r="N235" s="34">
        <v>-18325.239999999998</v>
      </c>
      <c r="O235" s="448">
        <v>128110.09448919812</v>
      </c>
      <c r="P235" s="251">
        <f>SUM(LisäyksetVähennykset[[#This Row],[Kuntien yhdistymisavustus (-0,98 €/as)]:[TE25: Kunnan työttömyysetuuksien rahoitusvastuun laajentamisen korvaus]])</f>
        <v>-2021203.8742476185</v>
      </c>
      <c r="Q235" s="112"/>
    </row>
    <row r="236" spans="1:17" s="45" customFormat="1" x14ac:dyDescent="0.25">
      <c r="A236" s="239">
        <v>749</v>
      </c>
      <c r="B236" s="239" t="s">
        <v>243</v>
      </c>
      <c r="C236" s="325">
        <v>-20921.04</v>
      </c>
      <c r="D236" s="121">
        <v>-37999.440000000002</v>
      </c>
      <c r="E236" s="121">
        <v>-20921.04</v>
      </c>
      <c r="F236" s="121">
        <v>-213.48000000000002</v>
      </c>
      <c r="G236" s="121">
        <v>-648552.24</v>
      </c>
      <c r="H236" s="121">
        <v>-1059832.53</v>
      </c>
      <c r="I236" s="121">
        <v>-1993593.6277813506</v>
      </c>
      <c r="J236" s="34">
        <v>-1326145.3257964065</v>
      </c>
      <c r="K236" s="34">
        <v>-634462.55999999994</v>
      </c>
      <c r="L236" s="34">
        <v>-242940.24000000002</v>
      </c>
      <c r="M236" s="34">
        <v>-225362.85295891471</v>
      </c>
      <c r="N236" s="34">
        <v>-82830.239999999991</v>
      </c>
      <c r="O236" s="448">
        <v>449324.04434690671</v>
      </c>
      <c r="P236" s="251">
        <f>SUM(LisäyksetVähennykset[[#This Row],[Kuntien yhdistymisavustus (-0,98 €/as)]:[TE25: Kunnan työttömyysetuuksien rahoitusvastuun laajentamisen korvaus]])</f>
        <v>-5844450.5721897651</v>
      </c>
      <c r="Q236" s="112"/>
    </row>
    <row r="237" spans="1:17" s="45" customFormat="1" x14ac:dyDescent="0.25">
      <c r="A237" s="239">
        <v>751</v>
      </c>
      <c r="B237" s="239" t="s">
        <v>244</v>
      </c>
      <c r="C237" s="325">
        <v>-2646.98</v>
      </c>
      <c r="D237" s="121">
        <v>-4807.78</v>
      </c>
      <c r="E237" s="121">
        <v>-2646.98</v>
      </c>
      <c r="F237" s="121">
        <v>-27.01</v>
      </c>
      <c r="G237" s="121">
        <v>-82056.37999999999</v>
      </c>
      <c r="H237" s="121">
        <v>-61007.56</v>
      </c>
      <c r="I237" s="121">
        <v>278470.92239572416</v>
      </c>
      <c r="J237" s="34">
        <v>-16205.25945935963</v>
      </c>
      <c r="K237" s="34">
        <v>-80273.72</v>
      </c>
      <c r="L237" s="34">
        <v>-30737.38</v>
      </c>
      <c r="M237" s="34">
        <v>-56495.298726279951</v>
      </c>
      <c r="N237" s="34">
        <v>-10479.879999999999</v>
      </c>
      <c r="O237" s="448">
        <v>154249.62439920762</v>
      </c>
      <c r="P237" s="251">
        <f>SUM(LisäyksetVähennykset[[#This Row],[Kuntien yhdistymisavustus (-0,98 €/as)]:[TE25: Kunnan työttömyysetuuksien rahoitusvastuun laajentamisen korvaus]])</f>
        <v>85336.318609292197</v>
      </c>
      <c r="Q237" s="112"/>
    </row>
    <row r="238" spans="1:17" s="45" customFormat="1" x14ac:dyDescent="0.25">
      <c r="A238" s="239">
        <v>753</v>
      </c>
      <c r="B238" s="239" t="s">
        <v>245</v>
      </c>
      <c r="C238" s="325">
        <v>-22545.88</v>
      </c>
      <c r="D238" s="121">
        <v>-40950.68</v>
      </c>
      <c r="E238" s="121">
        <v>-22545.88</v>
      </c>
      <c r="F238" s="121">
        <v>-230.06</v>
      </c>
      <c r="G238" s="121">
        <v>-698922.28</v>
      </c>
      <c r="H238" s="121">
        <v>-977790.28</v>
      </c>
      <c r="I238" s="121">
        <v>6620333.6686252933</v>
      </c>
      <c r="J238" s="34">
        <v>2467804.1457126779</v>
      </c>
      <c r="K238" s="34">
        <v>-683738.32</v>
      </c>
      <c r="L238" s="34">
        <v>-261808.28000000003</v>
      </c>
      <c r="M238" s="34">
        <v>-482557.01303232106</v>
      </c>
      <c r="N238" s="34">
        <v>-89263.28</v>
      </c>
      <c r="O238" s="448">
        <v>341565.96070901002</v>
      </c>
      <c r="P238" s="251">
        <f>SUM(LisäyksetVähennykset[[#This Row],[Kuntien yhdistymisavustus (-0,98 €/as)]:[TE25: Kunnan työttömyysetuuksien rahoitusvastuun laajentamisen korvaus]])</f>
        <v>6149351.8220146587</v>
      </c>
      <c r="Q238" s="112"/>
    </row>
    <row r="239" spans="1:17" s="45" customFormat="1" x14ac:dyDescent="0.25">
      <c r="A239" s="239">
        <v>755</v>
      </c>
      <c r="B239" s="239" t="s">
        <v>246</v>
      </c>
      <c r="C239" s="325">
        <v>-6068.16</v>
      </c>
      <c r="D239" s="121">
        <v>-11021.76</v>
      </c>
      <c r="E239" s="121">
        <v>-6068.16</v>
      </c>
      <c r="F239" s="121">
        <v>-61.92</v>
      </c>
      <c r="G239" s="121">
        <v>-188112.96</v>
      </c>
      <c r="H239" s="121">
        <v>-183518.56</v>
      </c>
      <c r="I239" s="121">
        <v>948316.28074108204</v>
      </c>
      <c r="J239" s="34">
        <v>723009.52052745013</v>
      </c>
      <c r="K239" s="34">
        <v>-184026.23999999999</v>
      </c>
      <c r="L239" s="34">
        <v>-70464.960000000006</v>
      </c>
      <c r="M239" s="34">
        <v>-102124.41600832131</v>
      </c>
      <c r="N239" s="34">
        <v>-24024.959999999999</v>
      </c>
      <c r="O239" s="448">
        <v>93995.482876760303</v>
      </c>
      <c r="P239" s="251">
        <f>SUM(LisäyksetVähennykset[[#This Row],[Kuntien yhdistymisavustus (-0,98 €/as)]:[TE25: Kunnan työttömyysetuuksien rahoitusvastuun laajentamisen korvaus]])</f>
        <v>989829.18813697121</v>
      </c>
      <c r="Q239" s="112"/>
    </row>
    <row r="240" spans="1:17" s="45" customFormat="1" x14ac:dyDescent="0.25">
      <c r="A240" s="239">
        <v>758</v>
      </c>
      <c r="B240" s="239" t="s">
        <v>247</v>
      </c>
      <c r="C240" s="325">
        <v>-7933.0999999999995</v>
      </c>
      <c r="D240" s="121">
        <v>-14409.1</v>
      </c>
      <c r="E240" s="121">
        <v>-7933.0999999999995</v>
      </c>
      <c r="F240" s="121">
        <v>-80.95</v>
      </c>
      <c r="G240" s="121">
        <v>-245926.1</v>
      </c>
      <c r="H240" s="121">
        <v>-182170.79</v>
      </c>
      <c r="I240" s="121">
        <v>-2318562.9125566757</v>
      </c>
      <c r="J240" s="34">
        <v>-557710.46772175783</v>
      </c>
      <c r="K240" s="34">
        <v>-240583.4</v>
      </c>
      <c r="L240" s="34">
        <v>-92121.1</v>
      </c>
      <c r="M240" s="34">
        <v>-122366.73870892392</v>
      </c>
      <c r="N240" s="34">
        <v>-31408.6</v>
      </c>
      <c r="O240" s="448">
        <v>288221.85638741188</v>
      </c>
      <c r="P240" s="251">
        <f>SUM(LisäyksetVähennykset[[#This Row],[Kuntien yhdistymisavustus (-0,98 €/as)]:[TE25: Kunnan työttömyysetuuksien rahoitusvastuun laajentamisen korvaus]])</f>
        <v>-3532984.5025999462</v>
      </c>
      <c r="Q240" s="112"/>
    </row>
    <row r="241" spans="1:17" s="45" customFormat="1" x14ac:dyDescent="0.25">
      <c r="A241" s="239">
        <v>759</v>
      </c>
      <c r="B241" s="239" t="s">
        <v>248</v>
      </c>
      <c r="C241" s="325">
        <v>-1736.56</v>
      </c>
      <c r="D241" s="121">
        <v>-3154.16</v>
      </c>
      <c r="E241" s="121">
        <v>-1736.56</v>
      </c>
      <c r="F241" s="121">
        <v>-17.72</v>
      </c>
      <c r="G241" s="121">
        <v>-53833.36</v>
      </c>
      <c r="H241" s="121">
        <v>-71944.44</v>
      </c>
      <c r="I241" s="121">
        <v>82997.477848417751</v>
      </c>
      <c r="J241" s="34">
        <v>-55474.204879489975</v>
      </c>
      <c r="K241" s="34">
        <v>-52663.839999999997</v>
      </c>
      <c r="L241" s="34">
        <v>-20165.36</v>
      </c>
      <c r="M241" s="34">
        <v>-37193.383287562181</v>
      </c>
      <c r="N241" s="34">
        <v>-6875.36</v>
      </c>
      <c r="O241" s="448">
        <v>104922.27628552589</v>
      </c>
      <c r="P241" s="251">
        <f>SUM(LisäyksetVähennykset[[#This Row],[Kuntien yhdistymisavustus (-0,98 €/as)]:[TE25: Kunnan työttömyysetuuksien rahoitusvastuun laajentamisen korvaus]])</f>
        <v>-116875.19403310846</v>
      </c>
      <c r="Q241" s="112"/>
    </row>
    <row r="242" spans="1:17" s="45" customFormat="1" x14ac:dyDescent="0.25">
      <c r="A242" s="239">
        <v>761</v>
      </c>
      <c r="B242" s="239" t="s">
        <v>249</v>
      </c>
      <c r="C242" s="325">
        <v>-8172.22</v>
      </c>
      <c r="D242" s="121">
        <v>-14843.42</v>
      </c>
      <c r="E242" s="121">
        <v>-8172.22</v>
      </c>
      <c r="F242" s="121">
        <v>-83.39</v>
      </c>
      <c r="G242" s="121">
        <v>-253338.81999999998</v>
      </c>
      <c r="H242" s="121">
        <v>-658774.37</v>
      </c>
      <c r="I242" s="121">
        <v>1184243.7799134771</v>
      </c>
      <c r="J242" s="34">
        <v>256554.71974503959</v>
      </c>
      <c r="K242" s="34">
        <v>-247835.08</v>
      </c>
      <c r="L242" s="34">
        <v>-94897.82</v>
      </c>
      <c r="M242" s="34">
        <v>-153721.73320284311</v>
      </c>
      <c r="N242" s="34">
        <v>-32355.32</v>
      </c>
      <c r="O242" s="448">
        <v>338786.76433060638</v>
      </c>
      <c r="P242" s="251">
        <f>SUM(LisäyksetVähennykset[[#This Row],[Kuntien yhdistymisavustus (-0,98 €/as)]:[TE25: Kunnan työttömyysetuuksien rahoitusvastuun laajentamisen korvaus]])</f>
        <v>307390.87078628008</v>
      </c>
      <c r="Q242" s="112"/>
    </row>
    <row r="243" spans="1:17" s="45" customFormat="1" x14ac:dyDescent="0.25">
      <c r="A243" s="239">
        <v>762</v>
      </c>
      <c r="B243" s="239" t="s">
        <v>250</v>
      </c>
      <c r="C243" s="325">
        <v>-3450.58</v>
      </c>
      <c r="D243" s="121">
        <v>-6267.38</v>
      </c>
      <c r="E243" s="121">
        <v>-3450.58</v>
      </c>
      <c r="F243" s="121">
        <v>-35.21</v>
      </c>
      <c r="G243" s="121">
        <v>-106967.98</v>
      </c>
      <c r="H243" s="121">
        <v>-145566.45000000001</v>
      </c>
      <c r="I243" s="121">
        <v>1133334.640933282</v>
      </c>
      <c r="J243" s="34">
        <v>407099.94662983448</v>
      </c>
      <c r="K243" s="34">
        <v>-104644.12</v>
      </c>
      <c r="L243" s="34">
        <v>-40068.980000000003</v>
      </c>
      <c r="M243" s="34">
        <v>-83998.704633976929</v>
      </c>
      <c r="N243" s="34">
        <v>-13661.48</v>
      </c>
      <c r="O243" s="448">
        <v>217142.2437134097</v>
      </c>
      <c r="P243" s="251">
        <f>SUM(LisäyksetVähennykset[[#This Row],[Kuntien yhdistymisavustus (-0,98 €/as)]:[TE25: Kunnan työttömyysetuuksien rahoitusvastuun laajentamisen korvaus]])</f>
        <v>1249465.3666425492</v>
      </c>
      <c r="Q243" s="112"/>
    </row>
    <row r="244" spans="1:17" s="45" customFormat="1" x14ac:dyDescent="0.25">
      <c r="A244" s="239">
        <v>765</v>
      </c>
      <c r="B244" s="239" t="s">
        <v>251</v>
      </c>
      <c r="C244" s="325">
        <v>-9957.7800000000007</v>
      </c>
      <c r="D244" s="121">
        <v>-18086.580000000002</v>
      </c>
      <c r="E244" s="121">
        <v>-9957.7800000000007</v>
      </c>
      <c r="F244" s="121">
        <v>-101.61</v>
      </c>
      <c r="G244" s="121">
        <v>-308691.18</v>
      </c>
      <c r="H244" s="121">
        <v>-284041.34999999998</v>
      </c>
      <c r="I244" s="121">
        <v>-1043874.4614051267</v>
      </c>
      <c r="J244" s="34">
        <v>-58320.909434205627</v>
      </c>
      <c r="K244" s="34">
        <v>-301984.92</v>
      </c>
      <c r="L244" s="34">
        <v>-115632.18000000001</v>
      </c>
      <c r="M244" s="34">
        <v>-106371.58925276907</v>
      </c>
      <c r="N244" s="34">
        <v>-39424.68</v>
      </c>
      <c r="O244" s="448">
        <v>340727.63510704495</v>
      </c>
      <c r="P244" s="251">
        <f>SUM(LisäyksetVähennykset[[#This Row],[Kuntien yhdistymisavustus (-0,98 €/as)]:[TE25: Kunnan työttömyysetuuksien rahoitusvastuun laajentamisen korvaus]])</f>
        <v>-1955717.3849850562</v>
      </c>
      <c r="Q244" s="112"/>
    </row>
    <row r="245" spans="1:17" s="45" customFormat="1" x14ac:dyDescent="0.25">
      <c r="A245" s="239">
        <v>768</v>
      </c>
      <c r="B245" s="239" t="s">
        <v>252</v>
      </c>
      <c r="C245" s="325">
        <v>-2263.8000000000002</v>
      </c>
      <c r="D245" s="121">
        <v>-4111.8</v>
      </c>
      <c r="E245" s="121">
        <v>-2263.8000000000002</v>
      </c>
      <c r="F245" s="121">
        <v>-23.1</v>
      </c>
      <c r="G245" s="121">
        <v>-70177.8</v>
      </c>
      <c r="H245" s="121">
        <v>-88887.7</v>
      </c>
      <c r="I245" s="121">
        <v>356138.01502340147</v>
      </c>
      <c r="J245" s="34">
        <v>459664.89632282191</v>
      </c>
      <c r="K245" s="34">
        <v>-68653.2</v>
      </c>
      <c r="L245" s="34">
        <v>-26287.800000000003</v>
      </c>
      <c r="M245" s="34">
        <v>-59473.794121983294</v>
      </c>
      <c r="N245" s="34">
        <v>-8962.7999999999993</v>
      </c>
      <c r="O245" s="448">
        <v>85039.764611373394</v>
      </c>
      <c r="P245" s="251">
        <f>SUM(LisäyksetVähennykset[[#This Row],[Kuntien yhdistymisavustus (-0,98 €/as)]:[TE25: Kunnan työttömyysetuuksien rahoitusvastuun laajentamisen korvaus]])</f>
        <v>569737.08183561359</v>
      </c>
      <c r="Q245" s="112"/>
    </row>
    <row r="246" spans="1:17" s="45" customFormat="1" x14ac:dyDescent="0.25">
      <c r="A246" s="239">
        <v>777</v>
      </c>
      <c r="B246" s="239" t="s">
        <v>253</v>
      </c>
      <c r="C246" s="325">
        <v>-6817.86</v>
      </c>
      <c r="D246" s="121">
        <v>-12383.460000000001</v>
      </c>
      <c r="E246" s="121">
        <v>-6817.86</v>
      </c>
      <c r="F246" s="121">
        <v>-69.570000000000007</v>
      </c>
      <c r="G246" s="121">
        <v>-211353.66</v>
      </c>
      <c r="H246" s="121">
        <v>-287710.12</v>
      </c>
      <c r="I246" s="121">
        <v>299371.21545643284</v>
      </c>
      <c r="J246" s="34">
        <v>185386.71958381622</v>
      </c>
      <c r="K246" s="34">
        <v>-206762.03999999998</v>
      </c>
      <c r="L246" s="34">
        <v>-79170.66</v>
      </c>
      <c r="M246" s="34">
        <v>-158475.12536247796</v>
      </c>
      <c r="N246" s="34">
        <v>-26993.16</v>
      </c>
      <c r="O246" s="448">
        <v>336891.68591774703</v>
      </c>
      <c r="P246" s="251">
        <f>SUM(LisäyksetVähennykset[[#This Row],[Kuntien yhdistymisavustus (-0,98 €/as)]:[TE25: Kunnan työttömyysetuuksien rahoitusvastuun laajentamisen korvaus]])</f>
        <v>-174903.89440448186</v>
      </c>
      <c r="Q246" s="112"/>
    </row>
    <row r="247" spans="1:17" s="45" customFormat="1" x14ac:dyDescent="0.25">
      <c r="A247" s="239">
        <v>778</v>
      </c>
      <c r="B247" s="239" t="s">
        <v>254</v>
      </c>
      <c r="C247" s="325">
        <v>-6418.0199999999995</v>
      </c>
      <c r="D247" s="121">
        <v>-11657.22</v>
      </c>
      <c r="E247" s="121">
        <v>-6418.0199999999995</v>
      </c>
      <c r="F247" s="121">
        <v>-65.489999999999995</v>
      </c>
      <c r="G247" s="121">
        <v>-198958.62</v>
      </c>
      <c r="H247" s="121">
        <v>-406904.39</v>
      </c>
      <c r="I247" s="121">
        <v>735153.47764505388</v>
      </c>
      <c r="J247" s="34">
        <v>-38093.906751355287</v>
      </c>
      <c r="K247" s="34">
        <v>-194636.28</v>
      </c>
      <c r="L247" s="34">
        <v>-74527.62000000001</v>
      </c>
      <c r="M247" s="34">
        <v>-89464.013979176845</v>
      </c>
      <c r="N247" s="34">
        <v>-25410.12</v>
      </c>
      <c r="O247" s="448">
        <v>254897.80241741706</v>
      </c>
      <c r="P247" s="251">
        <f>SUM(LisäyksetVähennykset[[#This Row],[Kuntien yhdistymisavustus (-0,98 €/as)]:[TE25: Kunnan työttömyysetuuksien rahoitusvastuun laajentamisen korvaus]])</f>
        <v>-62502.420668061241</v>
      </c>
      <c r="Q247" s="112"/>
    </row>
    <row r="248" spans="1:17" s="45" customFormat="1" x14ac:dyDescent="0.25">
      <c r="A248" s="239">
        <v>781</v>
      </c>
      <c r="B248" s="239" t="s">
        <v>255</v>
      </c>
      <c r="C248" s="325">
        <v>-3299.66</v>
      </c>
      <c r="D248" s="121">
        <v>-5993.26</v>
      </c>
      <c r="E248" s="121">
        <v>-3299.66</v>
      </c>
      <c r="F248" s="121">
        <v>-33.67</v>
      </c>
      <c r="G248" s="121">
        <v>-102289.45999999999</v>
      </c>
      <c r="H248" s="121">
        <v>-117798.02</v>
      </c>
      <c r="I248" s="121">
        <v>1784046.2085390668</v>
      </c>
      <c r="J248" s="34">
        <v>1416429.4396511817</v>
      </c>
      <c r="K248" s="34">
        <v>-100067.23999999999</v>
      </c>
      <c r="L248" s="34">
        <v>-38316.46</v>
      </c>
      <c r="M248" s="34">
        <v>-68020.848458968379</v>
      </c>
      <c r="N248" s="34">
        <v>-13063.96</v>
      </c>
      <c r="O248" s="448">
        <v>148225.7752360914</v>
      </c>
      <c r="P248" s="251">
        <f>SUM(LisäyksetVähennykset[[#This Row],[Kuntien yhdistymisavustus (-0,98 €/as)]:[TE25: Kunnan työttömyysetuuksien rahoitusvastuun laajentamisen korvaus]])</f>
        <v>2896519.1849673712</v>
      </c>
      <c r="Q248" s="112"/>
    </row>
    <row r="249" spans="1:17" s="45" customFormat="1" x14ac:dyDescent="0.25">
      <c r="A249" s="239">
        <v>783</v>
      </c>
      <c r="B249" s="239" t="s">
        <v>256</v>
      </c>
      <c r="C249" s="325">
        <v>-6096.58</v>
      </c>
      <c r="D249" s="121">
        <v>-11073.380000000001</v>
      </c>
      <c r="E249" s="121">
        <v>-6096.58</v>
      </c>
      <c r="F249" s="121">
        <v>-62.21</v>
      </c>
      <c r="G249" s="121">
        <v>-188993.97999999998</v>
      </c>
      <c r="H249" s="121">
        <v>-247107.42</v>
      </c>
      <c r="I249" s="121">
        <v>-115446.19249187982</v>
      </c>
      <c r="J249" s="34">
        <v>-36156.260156284137</v>
      </c>
      <c r="K249" s="34">
        <v>-184888.12</v>
      </c>
      <c r="L249" s="34">
        <v>-70794.98000000001</v>
      </c>
      <c r="M249" s="34">
        <v>-28665.066121776563</v>
      </c>
      <c r="N249" s="34">
        <v>-24137.48</v>
      </c>
      <c r="O249" s="448">
        <v>243239.7698566193</v>
      </c>
      <c r="P249" s="251">
        <f>SUM(LisäyksetVähennykset[[#This Row],[Kuntien yhdistymisavustus (-0,98 €/as)]:[TE25: Kunnan työttömyysetuuksien rahoitusvastuun laajentamisen korvaus]])</f>
        <v>-676278.47891332116</v>
      </c>
      <c r="Q249" s="112"/>
    </row>
    <row r="250" spans="1:17" s="104" customFormat="1" x14ac:dyDescent="0.25">
      <c r="A250" s="237">
        <v>785</v>
      </c>
      <c r="B250" s="239" t="s">
        <v>257</v>
      </c>
      <c r="C250" s="325">
        <v>-2493.12</v>
      </c>
      <c r="D250" s="121">
        <v>-4528.32</v>
      </c>
      <c r="E250" s="121">
        <v>-2493.12</v>
      </c>
      <c r="F250" s="121">
        <v>-25.44</v>
      </c>
      <c r="G250" s="121">
        <v>-77286.720000000001</v>
      </c>
      <c r="H250" s="121">
        <v>-84545.36</v>
      </c>
      <c r="I250" s="121">
        <v>1389779.8217081872</v>
      </c>
      <c r="J250" s="121">
        <v>864110.40253382025</v>
      </c>
      <c r="K250" s="121">
        <v>-75607.679999999993</v>
      </c>
      <c r="L250" s="121">
        <v>-28950.720000000001</v>
      </c>
      <c r="M250" s="34">
        <v>-109902.37590223362</v>
      </c>
      <c r="N250" s="34">
        <v>-9870.7199999999993</v>
      </c>
      <c r="O250" s="449">
        <v>166358.83877064177</v>
      </c>
      <c r="P250" s="251">
        <f>SUM(LisäyksetVähennykset[[#This Row],[Kuntien yhdistymisavustus (-0,98 €/as)]:[TE25: Kunnan työttömyysetuuksien rahoitusvastuun laajentamisen korvaus]])</f>
        <v>2024545.4871104155</v>
      </c>
      <c r="Q250" s="60"/>
    </row>
    <row r="251" spans="1:17" s="45" customFormat="1" x14ac:dyDescent="0.25">
      <c r="A251" s="239">
        <v>790</v>
      </c>
      <c r="B251" s="239" t="s">
        <v>258</v>
      </c>
      <c r="C251" s="325">
        <v>-22865.360000000001</v>
      </c>
      <c r="D251" s="121">
        <v>-41530.959999999999</v>
      </c>
      <c r="E251" s="121">
        <v>-22865.360000000001</v>
      </c>
      <c r="F251" s="121">
        <v>-233.32</v>
      </c>
      <c r="G251" s="121">
        <v>-708826.16</v>
      </c>
      <c r="H251" s="121">
        <v>-1434768.11</v>
      </c>
      <c r="I251" s="121">
        <v>2354296.3529862952</v>
      </c>
      <c r="J251" s="34">
        <v>-133686.34967272903</v>
      </c>
      <c r="K251" s="34">
        <v>-693427.03999999992</v>
      </c>
      <c r="L251" s="34">
        <v>-265518.16000000003</v>
      </c>
      <c r="M251" s="34">
        <v>-294521.03376762563</v>
      </c>
      <c r="N251" s="34">
        <v>-90528.16</v>
      </c>
      <c r="O251" s="448">
        <v>1248133.5713915871</v>
      </c>
      <c r="P251" s="251">
        <f>SUM(LisäyksetVähennykset[[#This Row],[Kuntien yhdistymisavustus (-0,98 €/as)]:[TE25: Kunnan työttömyysetuuksien rahoitusvastuun laajentamisen korvaus]])</f>
        <v>-106340.08906247211</v>
      </c>
      <c r="Q251" s="112"/>
    </row>
    <row r="252" spans="1:17" s="45" customFormat="1" x14ac:dyDescent="0.25">
      <c r="A252" s="239">
        <v>791</v>
      </c>
      <c r="B252" s="239" t="s">
        <v>259</v>
      </c>
      <c r="C252" s="325">
        <v>-4763.78</v>
      </c>
      <c r="D252" s="121">
        <v>-8652.58</v>
      </c>
      <c r="E252" s="121">
        <v>-4763.78</v>
      </c>
      <c r="F252" s="121">
        <v>-48.61</v>
      </c>
      <c r="G252" s="121">
        <v>-147677.18</v>
      </c>
      <c r="H252" s="121">
        <v>-105388.99</v>
      </c>
      <c r="I252" s="121">
        <v>554688.42463979241</v>
      </c>
      <c r="J252" s="34">
        <v>-28326.816065734991</v>
      </c>
      <c r="K252" s="34">
        <v>-144468.91999999998</v>
      </c>
      <c r="L252" s="34">
        <v>-55318.18</v>
      </c>
      <c r="M252" s="34">
        <v>-148763.30671317063</v>
      </c>
      <c r="N252" s="34">
        <v>-18860.68</v>
      </c>
      <c r="O252" s="448">
        <v>194480.34122731857</v>
      </c>
      <c r="P252" s="251">
        <f>SUM(LisäyksetVähennykset[[#This Row],[Kuntien yhdistymisavustus (-0,98 €/as)]:[TE25: Kunnan työttömyysetuuksien rahoitusvastuun laajentamisen korvaus]])</f>
        <v>82135.943088205415</v>
      </c>
      <c r="Q252" s="112"/>
    </row>
    <row r="253" spans="1:17" s="45" customFormat="1" x14ac:dyDescent="0.25">
      <c r="A253" s="239">
        <v>831</v>
      </c>
      <c r="B253" s="239" t="s">
        <v>260</v>
      </c>
      <c r="C253" s="325">
        <v>-4482.5199999999995</v>
      </c>
      <c r="D253" s="121">
        <v>-8141.72</v>
      </c>
      <c r="E253" s="121">
        <v>-4482.5199999999995</v>
      </c>
      <c r="F253" s="121">
        <v>-45.74</v>
      </c>
      <c r="G253" s="121">
        <v>-138958.12</v>
      </c>
      <c r="H253" s="121">
        <v>-216364.43</v>
      </c>
      <c r="I253" s="121">
        <v>101281.78612818329</v>
      </c>
      <c r="J253" s="34">
        <v>-25679.450078283124</v>
      </c>
      <c r="K253" s="34">
        <v>-135939.28</v>
      </c>
      <c r="L253" s="34">
        <v>-52052.12</v>
      </c>
      <c r="M253" s="34">
        <v>-62722.616717667421</v>
      </c>
      <c r="N253" s="34">
        <v>-17747.12</v>
      </c>
      <c r="O253" s="448">
        <v>184131.70252893542</v>
      </c>
      <c r="P253" s="251">
        <f>SUM(LisäyksetVähennykset[[#This Row],[Kuntien yhdistymisavustus (-0,98 €/as)]:[TE25: Kunnan työttömyysetuuksien rahoitusvastuun laajentamisen korvaus]])</f>
        <v>-381202.14813883184</v>
      </c>
      <c r="Q253" s="112"/>
    </row>
    <row r="254" spans="1:17" s="45" customFormat="1" x14ac:dyDescent="0.25">
      <c r="A254" s="239">
        <v>832</v>
      </c>
      <c r="B254" s="239" t="s">
        <v>261</v>
      </c>
      <c r="C254" s="325">
        <v>-3483.9</v>
      </c>
      <c r="D254" s="121">
        <v>-6327.9000000000005</v>
      </c>
      <c r="E254" s="121">
        <v>-3483.9</v>
      </c>
      <c r="F254" s="121">
        <v>-35.550000000000004</v>
      </c>
      <c r="G254" s="121">
        <v>-108000.9</v>
      </c>
      <c r="H254" s="121">
        <v>-93248.4</v>
      </c>
      <c r="I254" s="121">
        <v>1613949.5257217507</v>
      </c>
      <c r="J254" s="34">
        <v>796884.86973638821</v>
      </c>
      <c r="K254" s="34">
        <v>-105654.59999999999</v>
      </c>
      <c r="L254" s="34">
        <v>-40455.9</v>
      </c>
      <c r="M254" s="34">
        <v>-179229.43679265026</v>
      </c>
      <c r="N254" s="34">
        <v>-13793.4</v>
      </c>
      <c r="O254" s="448">
        <v>227658.11825650599</v>
      </c>
      <c r="P254" s="251">
        <f>SUM(LisäyksetVähennykset[[#This Row],[Kuntien yhdistymisavustus (-0,98 €/as)]:[TE25: Kunnan työttömyysetuuksien rahoitusvastuun laajentamisen korvaus]])</f>
        <v>2084778.6269219946</v>
      </c>
      <c r="Q254" s="112"/>
    </row>
    <row r="255" spans="1:17" s="45" customFormat="1" x14ac:dyDescent="0.25">
      <c r="A255" s="239">
        <v>833</v>
      </c>
      <c r="B255" s="239" t="s">
        <v>262</v>
      </c>
      <c r="C255" s="325">
        <v>-1672.86</v>
      </c>
      <c r="D255" s="121">
        <v>-3038.46</v>
      </c>
      <c r="E255" s="121">
        <v>-1672.86</v>
      </c>
      <c r="F255" s="121">
        <v>-17.07</v>
      </c>
      <c r="G255" s="121">
        <v>-51858.659999999996</v>
      </c>
      <c r="H255" s="121">
        <v>-62799.73</v>
      </c>
      <c r="I255" s="121">
        <v>446074.66432930698</v>
      </c>
      <c r="J255" s="34">
        <v>481367.88511538313</v>
      </c>
      <c r="K255" s="34">
        <v>-50732.04</v>
      </c>
      <c r="L255" s="34">
        <v>-19425.66</v>
      </c>
      <c r="M255" s="34">
        <v>-34682.826250899969</v>
      </c>
      <c r="N255" s="34">
        <v>-6623.16</v>
      </c>
      <c r="O255" s="448">
        <v>44608.159186095101</v>
      </c>
      <c r="P255" s="251">
        <f>SUM(LisäyksetVähennykset[[#This Row],[Kuntien yhdistymisavustus (-0,98 €/as)]:[TE25: Kunnan työttömyysetuuksien rahoitusvastuun laajentamisen korvaus]])</f>
        <v>739527.38237988518</v>
      </c>
      <c r="Q255" s="112"/>
    </row>
    <row r="256" spans="1:17" s="45" customFormat="1" x14ac:dyDescent="0.25">
      <c r="A256" s="239">
        <v>834</v>
      </c>
      <c r="B256" s="239" t="s">
        <v>263</v>
      </c>
      <c r="C256" s="325">
        <v>-5661.46</v>
      </c>
      <c r="D256" s="121">
        <v>-10283.06</v>
      </c>
      <c r="E256" s="121">
        <v>-5661.46</v>
      </c>
      <c r="F256" s="121">
        <v>-57.77</v>
      </c>
      <c r="G256" s="121">
        <v>-175505.25999999998</v>
      </c>
      <c r="H256" s="121">
        <v>-166948.01999999999</v>
      </c>
      <c r="I256" s="121">
        <v>1625120.9558775544</v>
      </c>
      <c r="J256" s="34">
        <v>637194.70489979768</v>
      </c>
      <c r="K256" s="34">
        <v>-171692.44</v>
      </c>
      <c r="L256" s="34">
        <v>-65742.260000000009</v>
      </c>
      <c r="M256" s="34">
        <v>-105237.36434053622</v>
      </c>
      <c r="N256" s="34">
        <v>-22414.76</v>
      </c>
      <c r="O256" s="448">
        <v>177836.14951506059</v>
      </c>
      <c r="P256" s="251">
        <f>SUM(LisäyksetVähennykset[[#This Row],[Kuntien yhdistymisavustus (-0,98 €/as)]:[TE25: Kunnan työttömyysetuuksien rahoitusvastuun laajentamisen korvaus]])</f>
        <v>1710947.9559518765</v>
      </c>
      <c r="Q256" s="112"/>
    </row>
    <row r="257" spans="1:17" s="45" customFormat="1" x14ac:dyDescent="0.25">
      <c r="A257" s="239">
        <v>837</v>
      </c>
      <c r="B257" s="239" t="s">
        <v>264</v>
      </c>
      <c r="C257" s="325">
        <v>-258070.26</v>
      </c>
      <c r="D257" s="121">
        <v>-468739.86</v>
      </c>
      <c r="E257" s="121">
        <v>-258070.26</v>
      </c>
      <c r="F257" s="121">
        <v>-2633.37</v>
      </c>
      <c r="G257" s="121">
        <v>-8000178.0599999996</v>
      </c>
      <c r="H257" s="121">
        <v>-33375045.27</v>
      </c>
      <c r="I257" s="121">
        <v>-34937811.825379469</v>
      </c>
      <c r="J257" s="34">
        <v>-1402591.3982327709</v>
      </c>
      <c r="K257" s="34">
        <v>-7826375.6399999997</v>
      </c>
      <c r="L257" s="34">
        <v>-2996775.06</v>
      </c>
      <c r="M257" s="34">
        <v>-530618.18452141108</v>
      </c>
      <c r="N257" s="34">
        <v>-1021747.5599999999</v>
      </c>
      <c r="O257" s="448">
        <v>16575384.939725727</v>
      </c>
      <c r="P257" s="251">
        <f>SUM(LisäyksetVähennykset[[#This Row],[Kuntien yhdistymisavustus (-0,98 €/as)]:[TE25: Kunnan työttömyysetuuksien rahoitusvastuun laajentamisen korvaus]])</f>
        <v>-74503271.808407933</v>
      </c>
      <c r="Q257" s="112"/>
    </row>
    <row r="258" spans="1:17" s="45" customFormat="1" x14ac:dyDescent="0.25">
      <c r="A258" s="239">
        <v>844</v>
      </c>
      <c r="B258" s="239" t="s">
        <v>265</v>
      </c>
      <c r="C258" s="325">
        <v>-1360.24</v>
      </c>
      <c r="D258" s="121">
        <v>-2470.64</v>
      </c>
      <c r="E258" s="121">
        <v>-1360.24</v>
      </c>
      <c r="F258" s="121">
        <v>-13.88</v>
      </c>
      <c r="G258" s="121">
        <v>-42167.439999999995</v>
      </c>
      <c r="H258" s="121">
        <v>-31445.919999999998</v>
      </c>
      <c r="I258" s="121">
        <v>155770.66059490759</v>
      </c>
      <c r="J258" s="34">
        <v>-8116.7114636556225</v>
      </c>
      <c r="K258" s="34">
        <v>-41251.360000000001</v>
      </c>
      <c r="L258" s="34">
        <v>-15795.44</v>
      </c>
      <c r="M258" s="34">
        <v>-21453.061841079299</v>
      </c>
      <c r="N258" s="34">
        <v>-5385.44</v>
      </c>
      <c r="O258" s="448">
        <v>59775.822805782707</v>
      </c>
      <c r="P258" s="251">
        <f>SUM(LisäyksetVähennykset[[#This Row],[Kuntien yhdistymisavustus (-0,98 €/as)]:[TE25: Kunnan työttömyysetuuksien rahoitusvastuun laajentamisen korvaus]])</f>
        <v>44726.110095955388</v>
      </c>
      <c r="Q258" s="112"/>
    </row>
    <row r="259" spans="1:17" s="45" customFormat="1" x14ac:dyDescent="0.25">
      <c r="A259" s="239">
        <v>845</v>
      </c>
      <c r="B259" s="239" t="s">
        <v>266</v>
      </c>
      <c r="C259" s="325">
        <v>-2780.2599999999998</v>
      </c>
      <c r="D259" s="121">
        <v>-5049.8599999999997</v>
      </c>
      <c r="E259" s="121">
        <v>-2780.2599999999998</v>
      </c>
      <c r="F259" s="121">
        <v>-28.37</v>
      </c>
      <c r="G259" s="121">
        <v>-86188.06</v>
      </c>
      <c r="H259" s="121">
        <v>-106398.22</v>
      </c>
      <c r="I259" s="121">
        <v>211787.08367977914</v>
      </c>
      <c r="J259" s="34">
        <v>-16126.401749095105</v>
      </c>
      <c r="K259" s="34">
        <v>-84315.64</v>
      </c>
      <c r="L259" s="34">
        <v>-32285.06</v>
      </c>
      <c r="M259" s="34">
        <v>-82148.042308431613</v>
      </c>
      <c r="N259" s="34">
        <v>-11007.56</v>
      </c>
      <c r="O259" s="448">
        <v>108127.50962420581</v>
      </c>
      <c r="P259" s="251">
        <f>SUM(LisäyksetVähennykset[[#This Row],[Kuntien yhdistymisavustus (-0,98 €/as)]:[TE25: Kunnan työttömyysetuuksien rahoitusvastuun laajentamisen korvaus]])</f>
        <v>-109193.14075354177</v>
      </c>
      <c r="Q259" s="112"/>
    </row>
    <row r="260" spans="1:17" s="45" customFormat="1" x14ac:dyDescent="0.25">
      <c r="A260" s="239">
        <v>846</v>
      </c>
      <c r="B260" s="239" t="s">
        <v>267</v>
      </c>
      <c r="C260" s="325">
        <v>-4482.5199999999995</v>
      </c>
      <c r="D260" s="121">
        <v>-8141.72</v>
      </c>
      <c r="E260" s="121">
        <v>-4482.5199999999995</v>
      </c>
      <c r="F260" s="121">
        <v>-45.74</v>
      </c>
      <c r="G260" s="121">
        <v>-138958.12</v>
      </c>
      <c r="H260" s="121">
        <v>-132727.76</v>
      </c>
      <c r="I260" s="121">
        <v>1311932.4279102779</v>
      </c>
      <c r="J260" s="34">
        <v>89584.940966919414</v>
      </c>
      <c r="K260" s="34">
        <v>-135939.28</v>
      </c>
      <c r="L260" s="34">
        <v>-52052.12</v>
      </c>
      <c r="M260" s="34">
        <v>-108861.74604973769</v>
      </c>
      <c r="N260" s="34">
        <v>-17747.12</v>
      </c>
      <c r="O260" s="448">
        <v>248403.36689690748</v>
      </c>
      <c r="P260" s="251">
        <f>SUM(LisäyksetVähennykset[[#This Row],[Kuntien yhdistymisavustus (-0,98 €/as)]:[TE25: Kunnan työttömyysetuuksien rahoitusvastuun laajentamisen korvaus]])</f>
        <v>1046482.089724367</v>
      </c>
      <c r="Q260" s="112"/>
    </row>
    <row r="261" spans="1:17" s="45" customFormat="1" x14ac:dyDescent="0.25">
      <c r="A261" s="239">
        <v>848</v>
      </c>
      <c r="B261" s="239" t="s">
        <v>268</v>
      </c>
      <c r="C261" s="325">
        <v>-3791.62</v>
      </c>
      <c r="D261" s="121">
        <v>-6886.82</v>
      </c>
      <c r="E261" s="121">
        <v>-3791.62</v>
      </c>
      <c r="F261" s="121">
        <v>-38.69</v>
      </c>
      <c r="G261" s="121">
        <v>-117540.22</v>
      </c>
      <c r="H261" s="121">
        <v>-153084.28</v>
      </c>
      <c r="I261" s="121">
        <v>38291.144048307695</v>
      </c>
      <c r="J261" s="34">
        <v>-23432.005335744198</v>
      </c>
      <c r="K261" s="34">
        <v>-114986.68</v>
      </c>
      <c r="L261" s="34">
        <v>-44029.22</v>
      </c>
      <c r="M261" s="34">
        <v>-90179.874268826694</v>
      </c>
      <c r="N261" s="34">
        <v>-15011.72</v>
      </c>
      <c r="O261" s="448">
        <v>336426.54632570501</v>
      </c>
      <c r="P261" s="251">
        <f>SUM(LisäyksetVähennykset[[#This Row],[Kuntien yhdistymisavustus (-0,98 €/as)]:[TE25: Kunnan työttömyysetuuksien rahoitusvastuun laajentamisen korvaus]])</f>
        <v>-198055.05923055811</v>
      </c>
      <c r="Q261" s="112"/>
    </row>
    <row r="262" spans="1:17" s="45" customFormat="1" x14ac:dyDescent="0.25">
      <c r="A262" s="239">
        <v>849</v>
      </c>
      <c r="B262" s="239" t="s">
        <v>269</v>
      </c>
      <c r="C262" s="325">
        <v>-2695</v>
      </c>
      <c r="D262" s="121">
        <v>-4895</v>
      </c>
      <c r="E262" s="121">
        <v>-2695</v>
      </c>
      <c r="F262" s="121">
        <v>-27.5</v>
      </c>
      <c r="G262" s="121">
        <v>-83545</v>
      </c>
      <c r="H262" s="121">
        <v>-97069.75</v>
      </c>
      <c r="I262" s="121">
        <v>699450.09426301043</v>
      </c>
      <c r="J262" s="34">
        <v>-16351.709492708031</v>
      </c>
      <c r="K262" s="34">
        <v>-81730</v>
      </c>
      <c r="L262" s="34">
        <v>-31295.000000000004</v>
      </c>
      <c r="M262" s="34">
        <v>-90334.469444233298</v>
      </c>
      <c r="N262" s="34">
        <v>-10670</v>
      </c>
      <c r="O262" s="448">
        <v>124786.5122456785</v>
      </c>
      <c r="P262" s="251">
        <f>SUM(LisäyksetVähennykset[[#This Row],[Kuntien yhdistymisavustus (-0,98 €/as)]:[TE25: Kunnan työttömyysetuuksien rahoitusvastuun laajentamisen korvaus]])</f>
        <v>402928.17757174763</v>
      </c>
      <c r="Q262" s="112"/>
    </row>
    <row r="263" spans="1:17" s="45" customFormat="1" x14ac:dyDescent="0.25">
      <c r="A263" s="239">
        <v>850</v>
      </c>
      <c r="B263" s="239" t="s">
        <v>270</v>
      </c>
      <c r="C263" s="325">
        <v>-2260.86</v>
      </c>
      <c r="D263" s="121">
        <v>-4106.46</v>
      </c>
      <c r="E263" s="121">
        <v>-2260.86</v>
      </c>
      <c r="F263" s="121">
        <v>-23.07</v>
      </c>
      <c r="G263" s="121">
        <v>-70086.66</v>
      </c>
      <c r="H263" s="121">
        <v>-44988.43</v>
      </c>
      <c r="I263" s="121">
        <v>254195.90239234566</v>
      </c>
      <c r="J263" s="34">
        <v>104566.75851877878</v>
      </c>
      <c r="K263" s="34">
        <v>-68564.039999999994</v>
      </c>
      <c r="L263" s="34">
        <v>-26253.660000000003</v>
      </c>
      <c r="M263" s="34">
        <v>-56579.070456974434</v>
      </c>
      <c r="N263" s="34">
        <v>-8951.16</v>
      </c>
      <c r="O263" s="448">
        <v>71337.085225554809</v>
      </c>
      <c r="P263" s="251">
        <f>SUM(LisäyksetVähennykset[[#This Row],[Kuntien yhdistymisavustus (-0,98 €/as)]:[TE25: Kunnan työttömyysetuuksien rahoitusvastuun laajentamisen korvaus]])</f>
        <v>146025.4756797048</v>
      </c>
      <c r="Q263" s="112"/>
    </row>
    <row r="264" spans="1:17" s="45" customFormat="1" x14ac:dyDescent="0.25">
      <c r="A264" s="239">
        <v>851</v>
      </c>
      <c r="B264" s="239" t="s">
        <v>271</v>
      </c>
      <c r="C264" s="325">
        <v>-20406.54</v>
      </c>
      <c r="D264" s="121">
        <v>-37064.94</v>
      </c>
      <c r="E264" s="121">
        <v>-20406.54</v>
      </c>
      <c r="F264" s="121">
        <v>-208.23000000000002</v>
      </c>
      <c r="G264" s="121">
        <v>-632602.74</v>
      </c>
      <c r="H264" s="121">
        <v>-1057700.68</v>
      </c>
      <c r="I264" s="121">
        <v>-3437002.791325904</v>
      </c>
      <c r="J264" s="34">
        <v>-1527425.203094858</v>
      </c>
      <c r="K264" s="34">
        <v>-618859.55999999994</v>
      </c>
      <c r="L264" s="34">
        <v>-236965.74000000002</v>
      </c>
      <c r="M264" s="34">
        <v>-174880.75069052348</v>
      </c>
      <c r="N264" s="34">
        <v>-80793.239999999991</v>
      </c>
      <c r="O264" s="448">
        <v>848280.83302312926</v>
      </c>
      <c r="P264" s="251">
        <f>SUM(LisäyksetVähennykset[[#This Row],[Kuntien yhdistymisavustus (-0,98 €/as)]:[TE25: Kunnan työttömyysetuuksien rahoitusvastuun laajentamisen korvaus]])</f>
        <v>-6996036.1220881566</v>
      </c>
      <c r="Q264" s="112"/>
    </row>
    <row r="265" spans="1:17" s="45" customFormat="1" x14ac:dyDescent="0.25">
      <c r="A265" s="239">
        <v>853</v>
      </c>
      <c r="B265" s="239" t="s">
        <v>272</v>
      </c>
      <c r="C265" s="325">
        <v>-205440.34</v>
      </c>
      <c r="D265" s="121">
        <v>-373146.74</v>
      </c>
      <c r="E265" s="121">
        <v>-205440.34</v>
      </c>
      <c r="F265" s="121">
        <v>-2096.33</v>
      </c>
      <c r="G265" s="121">
        <v>-6368650.54</v>
      </c>
      <c r="H265" s="121">
        <v>-22150143.850000001</v>
      </c>
      <c r="I265" s="121">
        <v>-21134452.432889041</v>
      </c>
      <c r="J265" s="34">
        <v>-1114710.0615249462</v>
      </c>
      <c r="K265" s="34">
        <v>-6230292.7599999998</v>
      </c>
      <c r="L265" s="34">
        <v>-2385623.54</v>
      </c>
      <c r="M265" s="34">
        <v>-1070257.6726753365</v>
      </c>
      <c r="N265" s="34">
        <v>-813376.03999999992</v>
      </c>
      <c r="O265" s="448">
        <v>8199381.0425101593</v>
      </c>
      <c r="P265" s="251">
        <f>SUM(LisäyksetVähennykset[[#This Row],[Kuntien yhdistymisavustus (-0,98 €/as)]:[TE25: Kunnan työttömyysetuuksien rahoitusvastuun laajentamisen korvaus]])</f>
        <v>-53854249.604579158</v>
      </c>
      <c r="Q265" s="112"/>
    </row>
    <row r="266" spans="1:17" s="45" customFormat="1" x14ac:dyDescent="0.25">
      <c r="A266" s="239">
        <v>854</v>
      </c>
      <c r="B266" s="239" t="s">
        <v>273</v>
      </c>
      <c r="C266" s="325">
        <v>-3083.08</v>
      </c>
      <c r="D266" s="121">
        <v>-5599.88</v>
      </c>
      <c r="E266" s="121">
        <v>-3083.08</v>
      </c>
      <c r="F266" s="121">
        <v>-31.46</v>
      </c>
      <c r="G266" s="121">
        <v>-95575.48</v>
      </c>
      <c r="H266" s="121">
        <v>-78530.3</v>
      </c>
      <c r="I266" s="121">
        <v>-258340.35137623077</v>
      </c>
      <c r="J266" s="34">
        <v>-159482.83405744575</v>
      </c>
      <c r="K266" s="34">
        <v>-93499.12</v>
      </c>
      <c r="L266" s="34">
        <v>-35801.480000000003</v>
      </c>
      <c r="M266" s="34">
        <v>-55919.22881344155</v>
      </c>
      <c r="N266" s="34">
        <v>-12206.48</v>
      </c>
      <c r="O266" s="448">
        <v>115085.06166224676</v>
      </c>
      <c r="P266" s="251">
        <f>SUM(LisäyksetVähennykset[[#This Row],[Kuntien yhdistymisavustus (-0,98 €/as)]:[TE25: Kunnan työttömyysetuuksien rahoitusvastuun laajentamisen korvaus]])</f>
        <v>-686067.71258487133</v>
      </c>
      <c r="Q266" s="112"/>
    </row>
    <row r="267" spans="1:17" s="45" customFormat="1" x14ac:dyDescent="0.25">
      <c r="A267" s="239">
        <v>857</v>
      </c>
      <c r="B267" s="239" t="s">
        <v>274</v>
      </c>
      <c r="C267" s="325">
        <v>-2224.6</v>
      </c>
      <c r="D267" s="121">
        <v>-4040.6</v>
      </c>
      <c r="E267" s="121">
        <v>-2224.6</v>
      </c>
      <c r="F267" s="121">
        <v>-22.7</v>
      </c>
      <c r="G267" s="121">
        <v>-68962.599999999991</v>
      </c>
      <c r="H267" s="121">
        <v>-148534.04999999999</v>
      </c>
      <c r="I267" s="121">
        <v>-1022230.9657185172</v>
      </c>
      <c r="J267" s="34">
        <v>-573080.82669130212</v>
      </c>
      <c r="K267" s="34">
        <v>-67464.399999999994</v>
      </c>
      <c r="L267" s="34">
        <v>-25832.600000000002</v>
      </c>
      <c r="M267" s="34">
        <v>0</v>
      </c>
      <c r="N267" s="34">
        <v>-8807.6</v>
      </c>
      <c r="O267" s="448">
        <v>50604.445785028976</v>
      </c>
      <c r="P267" s="251">
        <f>SUM(LisäyksetVähennykset[[#This Row],[Kuntien yhdistymisavustus (-0,98 €/as)]:[TE25: Kunnan työttömyysetuuksien rahoitusvastuun laajentamisen korvaus]])</f>
        <v>-1872821.0966247907</v>
      </c>
      <c r="Q267" s="112"/>
    </row>
    <row r="268" spans="1:17" s="45" customFormat="1" x14ac:dyDescent="0.25">
      <c r="A268" s="239">
        <v>858</v>
      </c>
      <c r="B268" s="239" t="s">
        <v>275</v>
      </c>
      <c r="C268" s="325">
        <v>-41629.42</v>
      </c>
      <c r="D268" s="121">
        <v>-75612.62</v>
      </c>
      <c r="E268" s="121">
        <v>-41629.42</v>
      </c>
      <c r="F268" s="121">
        <v>-424.79</v>
      </c>
      <c r="G268" s="121">
        <v>-1290512.02</v>
      </c>
      <c r="H268" s="121">
        <v>-2366555.1</v>
      </c>
      <c r="I268" s="121">
        <v>6582324.6886532791</v>
      </c>
      <c r="J268" s="34">
        <v>728628.47826432274</v>
      </c>
      <c r="K268" s="34">
        <v>-1262475.8799999999</v>
      </c>
      <c r="L268" s="34">
        <v>-483411.02</v>
      </c>
      <c r="M268" s="34">
        <v>-656757.09502176032</v>
      </c>
      <c r="N268" s="34">
        <v>-164818.51999999999</v>
      </c>
      <c r="O268" s="448">
        <v>817808.97040225379</v>
      </c>
      <c r="P268" s="251">
        <f>SUM(LisäyksetVähennykset[[#This Row],[Kuntien yhdistymisavustus (-0,98 €/as)]:[TE25: Kunnan työttömyysetuuksien rahoitusvastuun laajentamisen korvaus]])</f>
        <v>1744936.252298095</v>
      </c>
      <c r="Q268" s="112"/>
    </row>
    <row r="269" spans="1:17" s="45" customFormat="1" x14ac:dyDescent="0.25">
      <c r="A269" s="239">
        <v>859</v>
      </c>
      <c r="B269" s="239" t="s">
        <v>276</v>
      </c>
      <c r="C269" s="325">
        <v>-6340.5999999999995</v>
      </c>
      <c r="D269" s="121">
        <v>-11516.6</v>
      </c>
      <c r="E269" s="121">
        <v>-6340.5999999999995</v>
      </c>
      <c r="F269" s="121">
        <v>-64.7</v>
      </c>
      <c r="G269" s="121">
        <v>-196558.6</v>
      </c>
      <c r="H269" s="121">
        <v>-130195.39</v>
      </c>
      <c r="I269" s="121">
        <v>-1586681.3789111814</v>
      </c>
      <c r="J269" s="34">
        <v>-1487246.8022261218</v>
      </c>
      <c r="K269" s="34">
        <v>-192288.4</v>
      </c>
      <c r="L269" s="34">
        <v>-73628.600000000006</v>
      </c>
      <c r="M269" s="34">
        <v>-257919.88200890535</v>
      </c>
      <c r="N269" s="34">
        <v>-25103.599999999999</v>
      </c>
      <c r="O269" s="448">
        <v>160187.735593911</v>
      </c>
      <c r="P269" s="251">
        <f>SUM(LisäyksetVähennykset[[#This Row],[Kuntien yhdistymisavustus (-0,98 €/as)]:[TE25: Kunnan työttömyysetuuksien rahoitusvastuun laajentamisen korvaus]])</f>
        <v>-3813697.4175522979</v>
      </c>
      <c r="Q269" s="112"/>
    </row>
    <row r="270" spans="1:17" s="45" customFormat="1" x14ac:dyDescent="0.25">
      <c r="A270" s="239">
        <v>886</v>
      </c>
      <c r="B270" s="239" t="s">
        <v>277</v>
      </c>
      <c r="C270" s="325">
        <v>-12092.22</v>
      </c>
      <c r="D270" s="121">
        <v>-21963.420000000002</v>
      </c>
      <c r="E270" s="121">
        <v>-12092.22</v>
      </c>
      <c r="F270" s="121">
        <v>-123.39</v>
      </c>
      <c r="G270" s="121">
        <v>-374858.82</v>
      </c>
      <c r="H270" s="121">
        <v>-495539.83</v>
      </c>
      <c r="I270" s="121">
        <v>-566700.24027050578</v>
      </c>
      <c r="J270" s="34">
        <v>-222113.96408215744</v>
      </c>
      <c r="K270" s="34">
        <v>-366715.07999999996</v>
      </c>
      <c r="L270" s="34">
        <v>-140417.82</v>
      </c>
      <c r="M270" s="34">
        <v>-165131.12937910002</v>
      </c>
      <c r="N270" s="34">
        <v>-47875.32</v>
      </c>
      <c r="O270" s="448">
        <v>471578.77823340788</v>
      </c>
      <c r="P270" s="251">
        <f>SUM(LisäyksetVähennykset[[#This Row],[Kuntien yhdistymisavustus (-0,98 €/as)]:[TE25: Kunnan työttömyysetuuksien rahoitusvastuun laajentamisen korvaus]])</f>
        <v>-1954044.6754983552</v>
      </c>
      <c r="Q270" s="112"/>
    </row>
    <row r="271" spans="1:17" s="45" customFormat="1" x14ac:dyDescent="0.25">
      <c r="A271" s="239">
        <v>887</v>
      </c>
      <c r="B271" s="239" t="s">
        <v>278</v>
      </c>
      <c r="C271" s="325">
        <v>-4351.2</v>
      </c>
      <c r="D271" s="121">
        <v>-7903.2</v>
      </c>
      <c r="E271" s="121">
        <v>-4351.2</v>
      </c>
      <c r="F271" s="121">
        <v>-44.4</v>
      </c>
      <c r="G271" s="121">
        <v>-134887.19999999998</v>
      </c>
      <c r="H271" s="121">
        <v>-221120.62</v>
      </c>
      <c r="I271" s="121">
        <v>-584514.75388125516</v>
      </c>
      <c r="J271" s="34">
        <v>-82130.98339694344</v>
      </c>
      <c r="K271" s="34">
        <v>-131956.79999999999</v>
      </c>
      <c r="L271" s="34">
        <v>-50527.200000000004</v>
      </c>
      <c r="M271" s="34">
        <v>-47265.153458761939</v>
      </c>
      <c r="N271" s="34">
        <v>-17227.2</v>
      </c>
      <c r="O271" s="448">
        <v>453127.65363271011</v>
      </c>
      <c r="P271" s="251">
        <f>SUM(LisäyksetVähennykset[[#This Row],[Kuntien yhdistymisavustus (-0,98 €/as)]:[TE25: Kunnan työttömyysetuuksien rahoitusvastuun laajentamisen korvaus]])</f>
        <v>-833152.25710425025</v>
      </c>
      <c r="Q271" s="112"/>
    </row>
    <row r="272" spans="1:17" s="45" customFormat="1" x14ac:dyDescent="0.25">
      <c r="A272" s="239">
        <v>889</v>
      </c>
      <c r="B272" s="239" t="s">
        <v>279</v>
      </c>
      <c r="C272" s="325">
        <v>-2351.02</v>
      </c>
      <c r="D272" s="121">
        <v>-4270.22</v>
      </c>
      <c r="E272" s="121">
        <v>-2351.02</v>
      </c>
      <c r="F272" s="121">
        <v>-23.990000000000002</v>
      </c>
      <c r="G272" s="121">
        <v>-72881.62</v>
      </c>
      <c r="H272" s="121">
        <v>-52458.42</v>
      </c>
      <c r="I272" s="121">
        <v>1056890.4771927751</v>
      </c>
      <c r="J272" s="34">
        <v>229441.77997802579</v>
      </c>
      <c r="K272" s="34">
        <v>-71298.28</v>
      </c>
      <c r="L272" s="34">
        <v>-27300.620000000003</v>
      </c>
      <c r="M272" s="34">
        <v>-100781.89207244954</v>
      </c>
      <c r="N272" s="34">
        <v>-9308.119999999999</v>
      </c>
      <c r="O272" s="448">
        <v>111564.88392448131</v>
      </c>
      <c r="P272" s="251">
        <f>SUM(LisäyksetVähennykset[[#This Row],[Kuntien yhdistymisavustus (-0,98 €/as)]:[TE25: Kunnan työttömyysetuuksien rahoitusvastuun laajentamisen korvaus]])</f>
        <v>1054871.9390228323</v>
      </c>
      <c r="Q272" s="112"/>
    </row>
    <row r="273" spans="1:17" s="45" customFormat="1" x14ac:dyDescent="0.25">
      <c r="A273" s="239">
        <v>890</v>
      </c>
      <c r="B273" s="239" t="s">
        <v>280</v>
      </c>
      <c r="C273" s="325">
        <v>-1089.76</v>
      </c>
      <c r="D273" s="121">
        <v>-1979.3600000000001</v>
      </c>
      <c r="E273" s="121">
        <v>-1089.76</v>
      </c>
      <c r="F273" s="121">
        <v>-11.120000000000001</v>
      </c>
      <c r="G273" s="121">
        <v>-33782.559999999998</v>
      </c>
      <c r="H273" s="121">
        <v>-36170.74</v>
      </c>
      <c r="I273" s="121">
        <v>-40856.341757125891</v>
      </c>
      <c r="J273" s="34">
        <v>387469.09194490692</v>
      </c>
      <c r="K273" s="34">
        <v>-33048.639999999999</v>
      </c>
      <c r="L273" s="34">
        <v>-12654.560000000001</v>
      </c>
      <c r="M273" s="34">
        <v>-55305.49917429113</v>
      </c>
      <c r="N273" s="34">
        <v>-4314.5599999999995</v>
      </c>
      <c r="O273" s="448">
        <v>23437.960974083602</v>
      </c>
      <c r="P273" s="251">
        <f>SUM(LisäyksetVähennykset[[#This Row],[Kuntien yhdistymisavustus (-0,98 €/as)]:[TE25: Kunnan työttömyysetuuksien rahoitusvastuun laajentamisen korvaus]])</f>
        <v>190604.15198757348</v>
      </c>
      <c r="Q273" s="112"/>
    </row>
    <row r="274" spans="1:17" s="45" customFormat="1" x14ac:dyDescent="0.25">
      <c r="A274" s="239">
        <v>892</v>
      </c>
      <c r="B274" s="239" t="s">
        <v>281</v>
      </c>
      <c r="C274" s="325">
        <v>-3577.98</v>
      </c>
      <c r="D274" s="121">
        <v>-6498.78</v>
      </c>
      <c r="E274" s="121">
        <v>-3577.98</v>
      </c>
      <c r="F274" s="121">
        <v>-36.51</v>
      </c>
      <c r="G274" s="121">
        <v>-110917.37999999999</v>
      </c>
      <c r="H274" s="121">
        <v>-133291.62</v>
      </c>
      <c r="I274" s="121">
        <v>508333.85078588972</v>
      </c>
      <c r="J274" s="34">
        <v>-20232.635376440663</v>
      </c>
      <c r="K274" s="34">
        <v>-108507.72</v>
      </c>
      <c r="L274" s="34">
        <v>-41548.380000000005</v>
      </c>
      <c r="M274" s="34">
        <v>-156058.16823680192</v>
      </c>
      <c r="N274" s="34">
        <v>-14165.88</v>
      </c>
      <c r="O274" s="448">
        <v>170256.092341804</v>
      </c>
      <c r="P274" s="251">
        <f>SUM(LisäyksetVähennykset[[#This Row],[Kuntien yhdistymisavustus (-0,98 €/as)]:[TE25: Kunnan työttömyysetuuksien rahoitusvastuun laajentamisen korvaus]])</f>
        <v>80176.909514451138</v>
      </c>
      <c r="Q274" s="112"/>
    </row>
    <row r="275" spans="1:17" s="45" customFormat="1" x14ac:dyDescent="0.25">
      <c r="A275" s="239">
        <v>893</v>
      </c>
      <c r="B275" s="239" t="s">
        <v>282</v>
      </c>
      <c r="C275" s="325">
        <v>-7243.18</v>
      </c>
      <c r="D275" s="121">
        <v>-13155.98</v>
      </c>
      <c r="E275" s="121">
        <v>-7243.18</v>
      </c>
      <c r="F275" s="121">
        <v>-73.91</v>
      </c>
      <c r="G275" s="121">
        <v>-224538.58</v>
      </c>
      <c r="H275" s="121">
        <v>-230930.06</v>
      </c>
      <c r="I275" s="121">
        <v>-485579.53028233338</v>
      </c>
      <c r="J275" s="34">
        <v>-41873.444150462106</v>
      </c>
      <c r="K275" s="34">
        <v>-219660.52</v>
      </c>
      <c r="L275" s="34">
        <v>-84109.58</v>
      </c>
      <c r="M275" s="34">
        <v>-185351.75761202083</v>
      </c>
      <c r="N275" s="34">
        <v>-28677.079999999998</v>
      </c>
      <c r="O275" s="448">
        <v>277877.13168577017</v>
      </c>
      <c r="P275" s="251">
        <f>SUM(LisäyksetVähennykset[[#This Row],[Kuntien yhdistymisavustus (-0,98 €/as)]:[TE25: Kunnan työttömyysetuuksien rahoitusvastuun laajentamisen korvaus]])</f>
        <v>-1250559.6703590462</v>
      </c>
      <c r="Q275" s="112"/>
    </row>
    <row r="276" spans="1:17" s="45" customFormat="1" x14ac:dyDescent="0.25">
      <c r="A276" s="239">
        <v>895</v>
      </c>
      <c r="B276" s="239" t="s">
        <v>283</v>
      </c>
      <c r="C276" s="325">
        <v>-14487.34</v>
      </c>
      <c r="D276" s="121">
        <v>-26313.74</v>
      </c>
      <c r="E276" s="121">
        <v>-14487.34</v>
      </c>
      <c r="F276" s="121">
        <v>-147.83000000000001</v>
      </c>
      <c r="G276" s="121">
        <v>-449107.54</v>
      </c>
      <c r="H276" s="121">
        <v>-819317.37</v>
      </c>
      <c r="I276" s="121">
        <v>678745.99915357633</v>
      </c>
      <c r="J276" s="34">
        <v>372541.20356349909</v>
      </c>
      <c r="K276" s="34">
        <v>-439350.76</v>
      </c>
      <c r="L276" s="34">
        <v>-168230.54</v>
      </c>
      <c r="M276" s="34">
        <v>-155745.01331084367</v>
      </c>
      <c r="N276" s="34">
        <v>-57358.04</v>
      </c>
      <c r="O276" s="448">
        <v>863279.94855961599</v>
      </c>
      <c r="P276" s="251">
        <f>SUM(LisäyksetVähennykset[[#This Row],[Kuntien yhdistymisavustus (-0,98 €/as)]:[TE25: Kunnan työttömyysetuuksien rahoitusvastuun laajentamisen korvaus]])</f>
        <v>-229978.36203415226</v>
      </c>
      <c r="Q276" s="112"/>
    </row>
    <row r="277" spans="1:17" s="45" customFormat="1" x14ac:dyDescent="0.25">
      <c r="A277" s="239">
        <v>905</v>
      </c>
      <c r="B277" s="239" t="s">
        <v>284</v>
      </c>
      <c r="C277" s="325">
        <v>-69784.819999999992</v>
      </c>
      <c r="D277" s="121">
        <v>-126752.02</v>
      </c>
      <c r="E277" s="121">
        <v>-69784.819999999992</v>
      </c>
      <c r="F277" s="121">
        <v>-712.09</v>
      </c>
      <c r="G277" s="121">
        <v>-2163329.42</v>
      </c>
      <c r="H277" s="121">
        <v>-6073911.9500000002</v>
      </c>
      <c r="I277" s="121">
        <v>-14660741.097493727</v>
      </c>
      <c r="J277" s="34">
        <v>-3906947.6764219403</v>
      </c>
      <c r="K277" s="34">
        <v>-2116331.48</v>
      </c>
      <c r="L277" s="34">
        <v>-810358.42</v>
      </c>
      <c r="M277" s="34">
        <v>-551855.04553423787</v>
      </c>
      <c r="N277" s="34">
        <v>-276290.92</v>
      </c>
      <c r="O277" s="448">
        <v>3494124.0174267404</v>
      </c>
      <c r="P277" s="251">
        <f>SUM(LisäyksetVähennykset[[#This Row],[Kuntien yhdistymisavustus (-0,98 €/as)]:[TE25: Kunnan työttömyysetuuksien rahoitusvastuun laajentamisen korvaus]])</f>
        <v>-27332675.74202317</v>
      </c>
      <c r="Q277" s="112"/>
    </row>
    <row r="278" spans="1:17" s="45" customFormat="1" x14ac:dyDescent="0.25">
      <c r="A278" s="239">
        <v>908</v>
      </c>
      <c r="B278" s="239" t="s">
        <v>285</v>
      </c>
      <c r="C278" s="325">
        <v>-20346.759999999998</v>
      </c>
      <c r="D278" s="121">
        <v>-36956.36</v>
      </c>
      <c r="E278" s="121">
        <v>-20346.759999999998</v>
      </c>
      <c r="F278" s="121">
        <v>-207.62</v>
      </c>
      <c r="G278" s="121">
        <v>-630749.55999999994</v>
      </c>
      <c r="H278" s="121">
        <v>-1233414.5</v>
      </c>
      <c r="I278" s="121">
        <v>-2366758.386520341</v>
      </c>
      <c r="J278" s="34">
        <v>-155326.6503550382</v>
      </c>
      <c r="K278" s="34">
        <v>-617046.64</v>
      </c>
      <c r="L278" s="34">
        <v>-236271.56000000003</v>
      </c>
      <c r="M278" s="34">
        <v>-210996.94446795341</v>
      </c>
      <c r="N278" s="34">
        <v>-80556.56</v>
      </c>
      <c r="O278" s="448">
        <v>1147290.5997017133</v>
      </c>
      <c r="P278" s="251">
        <f>SUM(LisäyksetVähennykset[[#This Row],[Kuntien yhdistymisavustus (-0,98 €/as)]:[TE25: Kunnan työttömyysetuuksien rahoitusvastuun laajentamisen korvaus]])</f>
        <v>-4461687.7016416192</v>
      </c>
      <c r="Q278" s="112"/>
    </row>
    <row r="279" spans="1:17" s="45" customFormat="1" x14ac:dyDescent="0.25">
      <c r="A279" s="239">
        <v>915</v>
      </c>
      <c r="B279" s="239" t="s">
        <v>286</v>
      </c>
      <c r="C279" s="325">
        <v>-19044.34</v>
      </c>
      <c r="D279" s="121">
        <v>-34590.74</v>
      </c>
      <c r="E279" s="121">
        <v>-19044.34</v>
      </c>
      <c r="F279" s="121">
        <v>-194.33</v>
      </c>
      <c r="G279" s="121">
        <v>-590374.54</v>
      </c>
      <c r="H279" s="121">
        <v>-1948009.22</v>
      </c>
      <c r="I279" s="121">
        <v>-283286.14605132048</v>
      </c>
      <c r="J279" s="34">
        <v>-111296.39265119462</v>
      </c>
      <c r="K279" s="34">
        <v>-577548.76</v>
      </c>
      <c r="L279" s="34">
        <v>-221147.54</v>
      </c>
      <c r="M279" s="34">
        <v>-134203.59563753253</v>
      </c>
      <c r="N279" s="34">
        <v>-75400.039999999994</v>
      </c>
      <c r="O279" s="448">
        <v>1463530.1649426175</v>
      </c>
      <c r="P279" s="251">
        <f>SUM(LisäyksetVähennykset[[#This Row],[Kuntien yhdistymisavustus (-0,98 €/as)]:[TE25: Kunnan työttömyysetuuksien rahoitusvastuun laajentamisen korvaus]])</f>
        <v>-2550609.8193974295</v>
      </c>
      <c r="Q279" s="112"/>
    </row>
    <row r="280" spans="1:17" s="45" customFormat="1" x14ac:dyDescent="0.25">
      <c r="A280" s="239">
        <v>918</v>
      </c>
      <c r="B280" s="239" t="s">
        <v>287</v>
      </c>
      <c r="C280" s="325">
        <v>-2217.7399999999998</v>
      </c>
      <c r="D280" s="121">
        <v>-4028.14</v>
      </c>
      <c r="E280" s="121">
        <v>-2217.7399999999998</v>
      </c>
      <c r="F280" s="121">
        <v>-22.63</v>
      </c>
      <c r="G280" s="121">
        <v>-68749.94</v>
      </c>
      <c r="H280" s="121">
        <v>-107348.49</v>
      </c>
      <c r="I280" s="121">
        <v>-17764.273498652965</v>
      </c>
      <c r="J280" s="34">
        <v>-12549.641319239921</v>
      </c>
      <c r="K280" s="34">
        <v>-67256.36</v>
      </c>
      <c r="L280" s="34">
        <v>-25752.940000000002</v>
      </c>
      <c r="M280" s="34">
        <v>-34095.22398105407</v>
      </c>
      <c r="N280" s="34">
        <v>-8780.44</v>
      </c>
      <c r="O280" s="448">
        <v>27991.224172728907</v>
      </c>
      <c r="P280" s="251">
        <f>SUM(LisäyksetVähennykset[[#This Row],[Kuntien yhdistymisavustus (-0,98 €/as)]:[TE25: Kunnan työttömyysetuuksien rahoitusvastuun laajentamisen korvaus]])</f>
        <v>-322792.33462621807</v>
      </c>
      <c r="Q280" s="112"/>
    </row>
    <row r="281" spans="1:17" s="45" customFormat="1" x14ac:dyDescent="0.25">
      <c r="A281" s="239">
        <v>921</v>
      </c>
      <c r="B281" s="239" t="s">
        <v>288</v>
      </c>
      <c r="C281" s="325">
        <v>-1751.26</v>
      </c>
      <c r="D281" s="121">
        <v>-3180.86</v>
      </c>
      <c r="E281" s="121">
        <v>-1751.26</v>
      </c>
      <c r="F281" s="121">
        <v>-17.87</v>
      </c>
      <c r="G281" s="121">
        <v>-54289.06</v>
      </c>
      <c r="H281" s="121">
        <v>-79760.47</v>
      </c>
      <c r="I281" s="121">
        <v>716461.17453074642</v>
      </c>
      <c r="J281" s="34">
        <v>-10668.321660071997</v>
      </c>
      <c r="K281" s="34">
        <v>-53109.64</v>
      </c>
      <c r="L281" s="34">
        <v>-20336.060000000001</v>
      </c>
      <c r="M281" s="34">
        <v>-41214.223674059533</v>
      </c>
      <c r="N281" s="34">
        <v>-6933.5599999999995</v>
      </c>
      <c r="O281" s="448">
        <v>82922.864464913539</v>
      </c>
      <c r="P281" s="251">
        <f>SUM(LisäyksetVähennykset[[#This Row],[Kuntien yhdistymisavustus (-0,98 €/as)]:[TE25: Kunnan työttömyysetuuksien rahoitusvastuun laajentamisen korvaus]])</f>
        <v>526371.45366152842</v>
      </c>
      <c r="Q281" s="112"/>
    </row>
    <row r="282" spans="1:17" s="45" customFormat="1" x14ac:dyDescent="0.25">
      <c r="A282" s="239">
        <v>922</v>
      </c>
      <c r="B282" s="239" t="s">
        <v>289</v>
      </c>
      <c r="C282" s="325">
        <v>-4441.3599999999997</v>
      </c>
      <c r="D282" s="121">
        <v>-8066.96</v>
      </c>
      <c r="E282" s="121">
        <v>-4441.3599999999997</v>
      </c>
      <c r="F282" s="121">
        <v>-45.32</v>
      </c>
      <c r="G282" s="121">
        <v>-137682.16</v>
      </c>
      <c r="H282" s="121">
        <v>-85344.44</v>
      </c>
      <c r="I282" s="121">
        <v>-129757.74247225582</v>
      </c>
      <c r="J282" s="34">
        <v>-25352.753850044384</v>
      </c>
      <c r="K282" s="34">
        <v>-134691.04</v>
      </c>
      <c r="L282" s="34">
        <v>-51574.16</v>
      </c>
      <c r="M282" s="34">
        <v>-86514.434624125453</v>
      </c>
      <c r="N282" s="34">
        <v>-17584.16</v>
      </c>
      <c r="O282" s="448">
        <v>236212.19863731024</v>
      </c>
      <c r="P282" s="251">
        <f>SUM(LisäyksetVähennykset[[#This Row],[Kuntien yhdistymisavustus (-0,98 €/as)]:[TE25: Kunnan työttömyysetuuksien rahoitusvastuun laajentamisen korvaus]])</f>
        <v>-449283.69230911549</v>
      </c>
      <c r="Q282" s="112"/>
    </row>
    <row r="283" spans="1:17" s="45" customFormat="1" x14ac:dyDescent="0.25">
      <c r="A283" s="239">
        <v>924</v>
      </c>
      <c r="B283" s="239" t="s">
        <v>290</v>
      </c>
      <c r="C283" s="325">
        <v>-2853.7599999999998</v>
      </c>
      <c r="D283" s="121">
        <v>-5183.3599999999997</v>
      </c>
      <c r="E283" s="121">
        <v>-2853.7599999999998</v>
      </c>
      <c r="F283" s="121">
        <v>-29.12</v>
      </c>
      <c r="G283" s="121">
        <v>-88466.559999999998</v>
      </c>
      <c r="H283" s="121">
        <v>-53478.19</v>
      </c>
      <c r="I283" s="121">
        <v>142262.69591691537</v>
      </c>
      <c r="J283" s="34">
        <v>-16593.915317091923</v>
      </c>
      <c r="K283" s="34">
        <v>-86544.639999999999</v>
      </c>
      <c r="L283" s="34">
        <v>-33138.560000000005</v>
      </c>
      <c r="M283" s="34">
        <v>-58457.710982168668</v>
      </c>
      <c r="N283" s="34">
        <v>-11298.56</v>
      </c>
      <c r="O283" s="448">
        <v>139165.9581946783</v>
      </c>
      <c r="P283" s="251">
        <f>SUM(LisäyksetVähennykset[[#This Row],[Kuntien yhdistymisavustus (-0,98 €/as)]:[TE25: Kunnan työttömyysetuuksien rahoitusvastuun laajentamisen korvaus]])</f>
        <v>-77469.48218766693</v>
      </c>
      <c r="Q283" s="112"/>
    </row>
    <row r="284" spans="1:17" s="45" customFormat="1" x14ac:dyDescent="0.25">
      <c r="A284" s="239">
        <v>925</v>
      </c>
      <c r="B284" s="239" t="s">
        <v>291</v>
      </c>
      <c r="C284" s="325">
        <v>-3229.1</v>
      </c>
      <c r="D284" s="121">
        <v>-5865.1</v>
      </c>
      <c r="E284" s="121">
        <v>-3229.1</v>
      </c>
      <c r="F284" s="121">
        <v>-32.950000000000003</v>
      </c>
      <c r="G284" s="121">
        <v>-100102.09999999999</v>
      </c>
      <c r="H284" s="121">
        <v>-86466.58</v>
      </c>
      <c r="I284" s="121">
        <v>1247974.7162913063</v>
      </c>
      <c r="J284" s="34">
        <v>704216.79141511326</v>
      </c>
      <c r="K284" s="34">
        <v>-97927.4</v>
      </c>
      <c r="L284" s="34">
        <v>-37497.100000000006</v>
      </c>
      <c r="M284" s="34">
        <v>-82601.583278273596</v>
      </c>
      <c r="N284" s="34">
        <v>-12784.6</v>
      </c>
      <c r="O284" s="448">
        <v>103230.59683794747</v>
      </c>
      <c r="P284" s="251">
        <f>SUM(LisäyksetVähennykset[[#This Row],[Kuntien yhdistymisavustus (-0,98 €/as)]:[TE25: Kunnan työttömyysetuuksien rahoitusvastuun laajentamisen korvaus]])</f>
        <v>1625686.4912660932</v>
      </c>
      <c r="Q284" s="112"/>
    </row>
    <row r="285" spans="1:17" s="45" customFormat="1" x14ac:dyDescent="0.25">
      <c r="A285" s="239">
        <v>927</v>
      </c>
      <c r="B285" s="239" t="s">
        <v>292</v>
      </c>
      <c r="C285" s="325">
        <v>-28274.959999999999</v>
      </c>
      <c r="D285" s="121">
        <v>-51356.56</v>
      </c>
      <c r="E285" s="121">
        <v>-28274.959999999999</v>
      </c>
      <c r="F285" s="121">
        <v>-288.52</v>
      </c>
      <c r="G285" s="121">
        <v>-876523.76</v>
      </c>
      <c r="H285" s="121">
        <v>-1654839.98</v>
      </c>
      <c r="I285" s="121">
        <v>1377674.5288266833</v>
      </c>
      <c r="J285" s="34">
        <v>-162858.06977701248</v>
      </c>
      <c r="K285" s="34">
        <v>-857481.44</v>
      </c>
      <c r="L285" s="34">
        <v>-328335.76</v>
      </c>
      <c r="M285" s="34">
        <v>-343378.72433851322</v>
      </c>
      <c r="N285" s="34">
        <v>-111945.76</v>
      </c>
      <c r="O285" s="448">
        <v>947029.93438190152</v>
      </c>
      <c r="P285" s="251">
        <f>SUM(LisäyksetVähennykset[[#This Row],[Kuntien yhdistymisavustus (-0,98 €/as)]:[TE25: Kunnan työttömyysetuuksien rahoitusvastuun laajentamisen korvaus]])</f>
        <v>-2118854.0309069408</v>
      </c>
      <c r="Q285" s="112"/>
    </row>
    <row r="286" spans="1:17" s="45" customFormat="1" x14ac:dyDescent="0.25">
      <c r="A286" s="239">
        <v>931</v>
      </c>
      <c r="B286" s="239" t="s">
        <v>293</v>
      </c>
      <c r="C286" s="325">
        <v>-5581.0999999999995</v>
      </c>
      <c r="D286" s="121">
        <v>-10137.1</v>
      </c>
      <c r="E286" s="121">
        <v>-5581.0999999999995</v>
      </c>
      <c r="F286" s="121">
        <v>-56.95</v>
      </c>
      <c r="G286" s="121">
        <v>-173014.1</v>
      </c>
      <c r="H286" s="121">
        <v>-264542.87</v>
      </c>
      <c r="I286" s="121">
        <v>2423456.0997318863</v>
      </c>
      <c r="J286" s="34">
        <v>1289110.7110441357</v>
      </c>
      <c r="K286" s="34">
        <v>-169255.4</v>
      </c>
      <c r="L286" s="34">
        <v>-64809.100000000006</v>
      </c>
      <c r="M286" s="34">
        <v>-146662.67420804632</v>
      </c>
      <c r="N286" s="34">
        <v>-22096.6</v>
      </c>
      <c r="O286" s="448">
        <v>225607.00530776998</v>
      </c>
      <c r="P286" s="251">
        <f>SUM(LisäyksetVähennykset[[#This Row],[Kuntien yhdistymisavustus (-0,98 €/as)]:[TE25: Kunnan työttömyysetuuksien rahoitusvastuun laajentamisen korvaus]])</f>
        <v>3076436.8218757454</v>
      </c>
      <c r="Q286" s="112"/>
    </row>
    <row r="287" spans="1:17" s="45" customFormat="1" x14ac:dyDescent="0.25">
      <c r="A287" s="239">
        <v>934</v>
      </c>
      <c r="B287" s="239" t="s">
        <v>294</v>
      </c>
      <c r="C287" s="325">
        <v>-2502.92</v>
      </c>
      <c r="D287" s="121">
        <v>-4546.12</v>
      </c>
      <c r="E287" s="121">
        <v>-2502.92</v>
      </c>
      <c r="F287" s="121">
        <v>-25.54</v>
      </c>
      <c r="G287" s="121">
        <v>-77590.52</v>
      </c>
      <c r="H287" s="121">
        <v>-74788.45</v>
      </c>
      <c r="I287" s="121">
        <v>387817.17312497686</v>
      </c>
      <c r="J287" s="34">
        <v>-15044.924579753066</v>
      </c>
      <c r="K287" s="34">
        <v>-75904.87999999999</v>
      </c>
      <c r="L287" s="34">
        <v>-29064.52</v>
      </c>
      <c r="M287" s="34">
        <v>-38683.509971179788</v>
      </c>
      <c r="N287" s="34">
        <v>-9909.52</v>
      </c>
      <c r="O287" s="448">
        <v>63438.521688261397</v>
      </c>
      <c r="P287" s="251">
        <f>SUM(LisäyksetVähennykset[[#This Row],[Kuntien yhdistymisavustus (-0,98 €/as)]:[TE25: Kunnan työttömyysetuuksien rahoitusvastuun laajentamisen korvaus]])</f>
        <v>120691.87026230543</v>
      </c>
      <c r="Q287" s="112"/>
    </row>
    <row r="288" spans="1:17" s="45" customFormat="1" x14ac:dyDescent="0.25">
      <c r="A288" s="239">
        <v>935</v>
      </c>
      <c r="B288" s="239" t="s">
        <v>295</v>
      </c>
      <c r="C288" s="325">
        <v>-2695.98</v>
      </c>
      <c r="D288" s="121">
        <v>-4896.78</v>
      </c>
      <c r="E288" s="121">
        <v>-2695.98</v>
      </c>
      <c r="F288" s="121">
        <v>-27.51</v>
      </c>
      <c r="G288" s="121">
        <v>-83575.37999999999</v>
      </c>
      <c r="H288" s="121">
        <v>-138253.66</v>
      </c>
      <c r="I288" s="121">
        <v>51133.37343081351</v>
      </c>
      <c r="J288" s="34">
        <v>-16813.590367114528</v>
      </c>
      <c r="K288" s="34">
        <v>-81759.72</v>
      </c>
      <c r="L288" s="34">
        <v>-31306.38</v>
      </c>
      <c r="M288" s="34">
        <v>-22738.897638073242</v>
      </c>
      <c r="N288" s="34">
        <v>-10673.88</v>
      </c>
      <c r="O288" s="448">
        <v>151115.48268915692</v>
      </c>
      <c r="P288" s="251">
        <f>SUM(LisäyksetVähennykset[[#This Row],[Kuntien yhdistymisavustus (-0,98 €/as)]:[TE25: Kunnan työttömyysetuuksien rahoitusvastuun laajentamisen korvaus]])</f>
        <v>-193188.90188521732</v>
      </c>
      <c r="Q288" s="112"/>
    </row>
    <row r="289" spans="1:17" s="45" customFormat="1" x14ac:dyDescent="0.25">
      <c r="A289" s="239">
        <v>936</v>
      </c>
      <c r="B289" s="239" t="s">
        <v>296</v>
      </c>
      <c r="C289" s="325">
        <v>-6003.48</v>
      </c>
      <c r="D289" s="121">
        <v>-10904.28</v>
      </c>
      <c r="E289" s="121">
        <v>-6003.48</v>
      </c>
      <c r="F289" s="121">
        <v>-61.26</v>
      </c>
      <c r="G289" s="121">
        <v>-186107.88</v>
      </c>
      <c r="H289" s="121">
        <v>-179951.2</v>
      </c>
      <c r="I289" s="121">
        <v>2013081.7288322644</v>
      </c>
      <c r="J289" s="34">
        <v>573848.51660122571</v>
      </c>
      <c r="K289" s="34">
        <v>-182064.72</v>
      </c>
      <c r="L289" s="34">
        <v>-69713.88</v>
      </c>
      <c r="M289" s="34">
        <v>-125097.23422673334</v>
      </c>
      <c r="N289" s="34">
        <v>-23768.880000000001</v>
      </c>
      <c r="O289" s="448">
        <v>248642.81072485005</v>
      </c>
      <c r="P289" s="251">
        <f>SUM(LisäyksetVähennykset[[#This Row],[Kuntien yhdistymisavustus (-0,98 €/as)]:[TE25: Kunnan työttömyysetuuksien rahoitusvastuun laajentamisen korvaus]])</f>
        <v>2045896.7619316068</v>
      </c>
      <c r="Q289" s="112"/>
    </row>
    <row r="290" spans="1:17" s="45" customFormat="1" x14ac:dyDescent="0.25">
      <c r="A290" s="239">
        <v>946</v>
      </c>
      <c r="B290" s="239" t="s">
        <v>297</v>
      </c>
      <c r="C290" s="325">
        <v>-6061.3</v>
      </c>
      <c r="D290" s="121">
        <v>-11009.3</v>
      </c>
      <c r="E290" s="121">
        <v>-6061.3</v>
      </c>
      <c r="F290" s="121">
        <v>-61.85</v>
      </c>
      <c r="G290" s="121">
        <v>-187900.3</v>
      </c>
      <c r="H290" s="121">
        <v>-170695.33</v>
      </c>
      <c r="I290" s="121">
        <v>-143352.98486907966</v>
      </c>
      <c r="J290" s="34">
        <v>-35412.744602361483</v>
      </c>
      <c r="K290" s="34">
        <v>-183818.19999999998</v>
      </c>
      <c r="L290" s="34">
        <v>-70385.3</v>
      </c>
      <c r="M290" s="34">
        <v>-163379.91987394239</v>
      </c>
      <c r="N290" s="34">
        <v>-23997.8</v>
      </c>
      <c r="O290" s="448">
        <v>203622.59700878945</v>
      </c>
      <c r="P290" s="251">
        <f>SUM(LisäyksetVähennykset[[#This Row],[Kuntien yhdistymisavustus (-0,98 €/as)]:[TE25: Kunnan työttömyysetuuksien rahoitusvastuun laajentamisen korvaus]])</f>
        <v>-798513.73233659414</v>
      </c>
      <c r="Q290" s="112"/>
    </row>
    <row r="291" spans="1:17" s="45" customFormat="1" x14ac:dyDescent="0.25">
      <c r="A291" s="239">
        <v>976</v>
      </c>
      <c r="B291" s="239" t="s">
        <v>298</v>
      </c>
      <c r="C291" s="325">
        <v>-3599.54</v>
      </c>
      <c r="D291" s="121">
        <v>-6537.9400000000005</v>
      </c>
      <c r="E291" s="121">
        <v>-3599.54</v>
      </c>
      <c r="F291" s="121">
        <v>-36.730000000000004</v>
      </c>
      <c r="G291" s="121">
        <v>-111585.73999999999</v>
      </c>
      <c r="H291" s="121">
        <v>-121356.93</v>
      </c>
      <c r="I291" s="121">
        <v>-127900.7688860496</v>
      </c>
      <c r="J291" s="34">
        <v>-21336.643320143994</v>
      </c>
      <c r="K291" s="34">
        <v>-109161.56</v>
      </c>
      <c r="L291" s="34">
        <v>-41798.740000000005</v>
      </c>
      <c r="M291" s="34">
        <v>-87848.270585980834</v>
      </c>
      <c r="N291" s="34">
        <v>-14251.24</v>
      </c>
      <c r="O291" s="448">
        <v>188751.6755361323</v>
      </c>
      <c r="P291" s="251">
        <f>SUM(LisäyksetVähennykset[[#This Row],[Kuntien yhdistymisavustus (-0,98 €/as)]:[TE25: Kunnan työttömyysetuuksien rahoitusvastuun laajentamisen korvaus]])</f>
        <v>-460261.96725604206</v>
      </c>
      <c r="Q291" s="112"/>
    </row>
    <row r="292" spans="1:17" s="45" customFormat="1" x14ac:dyDescent="0.25">
      <c r="A292" s="239">
        <v>977</v>
      </c>
      <c r="B292" s="239" t="s">
        <v>299</v>
      </c>
      <c r="C292" s="325">
        <v>-14968.52</v>
      </c>
      <c r="D292" s="121">
        <v>-27187.72</v>
      </c>
      <c r="E292" s="121">
        <v>-14968.52</v>
      </c>
      <c r="F292" s="121">
        <v>-152.74</v>
      </c>
      <c r="G292" s="121">
        <v>-464024.12</v>
      </c>
      <c r="H292" s="121">
        <v>-656343.81000000006</v>
      </c>
      <c r="I292" s="121">
        <v>-576692.41300287575</v>
      </c>
      <c r="J292" s="34">
        <v>-86140.783076811538</v>
      </c>
      <c r="K292" s="34">
        <v>-453943.27999999997</v>
      </c>
      <c r="L292" s="34">
        <v>-173818.12000000002</v>
      </c>
      <c r="M292" s="34">
        <v>-355550.46946453321</v>
      </c>
      <c r="N292" s="34">
        <v>-59263.119999999995</v>
      </c>
      <c r="O292" s="448">
        <v>478610.95433419303</v>
      </c>
      <c r="P292" s="251">
        <f>SUM(LisäyksetVähennykset[[#This Row],[Kuntien yhdistymisavustus (-0,98 €/as)]:[TE25: Kunnan työttömyysetuuksien rahoitusvastuun laajentamisen korvaus]])</f>
        <v>-2404442.6612100275</v>
      </c>
      <c r="Q292" s="112"/>
    </row>
    <row r="293" spans="1:17" s="45" customFormat="1" x14ac:dyDescent="0.25">
      <c r="A293" s="239">
        <v>980</v>
      </c>
      <c r="B293" s="239" t="s">
        <v>300</v>
      </c>
      <c r="C293" s="325">
        <v>-32984.839999999997</v>
      </c>
      <c r="D293" s="121">
        <v>-59911.24</v>
      </c>
      <c r="E293" s="121">
        <v>-32984.839999999997</v>
      </c>
      <c r="F293" s="121">
        <v>-336.58</v>
      </c>
      <c r="G293" s="121">
        <v>-1022530.0399999999</v>
      </c>
      <c r="H293" s="121">
        <v>-1291037.7</v>
      </c>
      <c r="I293" s="121">
        <v>333869.35435929714</v>
      </c>
      <c r="J293" s="34">
        <v>-189297.93348998923</v>
      </c>
      <c r="K293" s="34">
        <v>-1000315.76</v>
      </c>
      <c r="L293" s="34">
        <v>-383028.04000000004</v>
      </c>
      <c r="M293" s="34">
        <v>-704086.00647243334</v>
      </c>
      <c r="N293" s="34">
        <v>-130593.04</v>
      </c>
      <c r="O293" s="448">
        <v>1154053.68178936</v>
      </c>
      <c r="P293" s="251">
        <f>SUM(LisäyksetVähennykset[[#This Row],[Kuntien yhdistymisavustus (-0,98 €/as)]:[TE25: Kunnan työttömyysetuuksien rahoitusvastuun laajentamisen korvaus]])</f>
        <v>-3359182.9838137645</v>
      </c>
      <c r="Q293" s="112"/>
    </row>
    <row r="294" spans="1:17" s="45" customFormat="1" x14ac:dyDescent="0.25">
      <c r="A294" s="239">
        <v>981</v>
      </c>
      <c r="B294" s="239" t="s">
        <v>301</v>
      </c>
      <c r="C294" s="325">
        <v>-2142.2799999999997</v>
      </c>
      <c r="D294" s="121">
        <v>-3891.08</v>
      </c>
      <c r="E294" s="121">
        <v>-2142.2799999999997</v>
      </c>
      <c r="F294" s="121">
        <v>-21.86</v>
      </c>
      <c r="G294" s="121">
        <v>-66410.679999999993</v>
      </c>
      <c r="H294" s="121">
        <v>-82087.09</v>
      </c>
      <c r="I294" s="121">
        <v>660669.82322699786</v>
      </c>
      <c r="J294" s="34">
        <v>211237.70706064094</v>
      </c>
      <c r="K294" s="34">
        <v>-64967.92</v>
      </c>
      <c r="L294" s="34">
        <v>-24876.68</v>
      </c>
      <c r="M294" s="34">
        <v>-40169.028476169748</v>
      </c>
      <c r="N294" s="34">
        <v>-8481.68</v>
      </c>
      <c r="O294" s="448">
        <v>135696.79524591466</v>
      </c>
      <c r="P294" s="251">
        <f>SUM(LisäyksetVähennykset[[#This Row],[Kuntien yhdistymisavustus (-0,98 €/as)]:[TE25: Kunnan työttömyysetuuksien rahoitusvastuun laajentamisen korvaus]])</f>
        <v>712413.74705738341</v>
      </c>
      <c r="Q294" s="112"/>
    </row>
    <row r="295" spans="1:17" s="45" customFormat="1" x14ac:dyDescent="0.25">
      <c r="A295" s="239">
        <v>989</v>
      </c>
      <c r="B295" s="239" t="s">
        <v>302</v>
      </c>
      <c r="C295" s="325">
        <v>-5018.58</v>
      </c>
      <c r="D295" s="121">
        <v>-9115.380000000001</v>
      </c>
      <c r="E295" s="121">
        <v>-5018.58</v>
      </c>
      <c r="F295" s="121">
        <v>-51.21</v>
      </c>
      <c r="G295" s="121">
        <v>-155575.97999999998</v>
      </c>
      <c r="H295" s="121">
        <v>-258541.36</v>
      </c>
      <c r="I295" s="121">
        <v>-955924.69870101451</v>
      </c>
      <c r="J295" s="34">
        <v>-311393.87037866033</v>
      </c>
      <c r="K295" s="34">
        <v>-152196.12</v>
      </c>
      <c r="L295" s="34">
        <v>-58276.98</v>
      </c>
      <c r="M295" s="34">
        <v>-39292.447116243944</v>
      </c>
      <c r="N295" s="34">
        <v>-19869.48</v>
      </c>
      <c r="O295" s="448">
        <v>205006.83251165878</v>
      </c>
      <c r="P295" s="251">
        <f>SUM(LisäyksetVähennykset[[#This Row],[Kuntien yhdistymisavustus (-0,98 €/as)]:[TE25: Kunnan työttömyysetuuksien rahoitusvastuun laajentamisen korvaus]])</f>
        <v>-1765267.8536842598</v>
      </c>
      <c r="Q295" s="112"/>
    </row>
    <row r="296" spans="1:17" s="45" customFormat="1" x14ac:dyDescent="0.25">
      <c r="A296" s="239">
        <v>992</v>
      </c>
      <c r="B296" s="239" t="s">
        <v>303</v>
      </c>
      <c r="C296" s="325">
        <v>-17142.16</v>
      </c>
      <c r="D296" s="121">
        <v>-31135.760000000002</v>
      </c>
      <c r="E296" s="121">
        <v>-17142.16</v>
      </c>
      <c r="F296" s="121">
        <v>-174.92000000000002</v>
      </c>
      <c r="G296" s="121">
        <v>-531406.96</v>
      </c>
      <c r="H296" s="121">
        <v>-1570295.94</v>
      </c>
      <c r="I296" s="121">
        <v>-217370.51605603099</v>
      </c>
      <c r="J296" s="34">
        <v>-102064.40785665502</v>
      </c>
      <c r="K296" s="34">
        <v>-519862.24</v>
      </c>
      <c r="L296" s="34">
        <v>-199058.96000000002</v>
      </c>
      <c r="M296" s="34">
        <v>-217421.90861105899</v>
      </c>
      <c r="N296" s="34">
        <v>-67868.959999999992</v>
      </c>
      <c r="O296" s="448">
        <v>1316622.2153600371</v>
      </c>
      <c r="P296" s="251">
        <f>SUM(LisäyksetVähennykset[[#This Row],[Kuntien yhdistymisavustus (-0,98 €/as)]:[TE25: Kunnan työttömyysetuuksien rahoitusvastuun laajentamisen korvaus]])</f>
        <v>-2174322.677163708</v>
      </c>
      <c r="Q296" s="112"/>
    </row>
    <row r="312" spans="1:16" x14ac:dyDescent="0.25">
      <c r="A312" s="244"/>
      <c r="B312" s="245"/>
      <c r="C312" s="245"/>
      <c r="D312" s="41"/>
      <c r="E312" s="41"/>
      <c r="F312" s="41"/>
      <c r="G312" s="38"/>
      <c r="H312" s="38"/>
      <c r="I312" s="41"/>
      <c r="J312" s="41"/>
      <c r="K312" s="41"/>
      <c r="L312" s="41"/>
      <c r="M312" s="41"/>
      <c r="N312" s="41"/>
      <c r="O312" s="41"/>
      <c r="P312" s="249"/>
    </row>
    <row r="313" spans="1:16" x14ac:dyDescent="0.25">
      <c r="A313" s="244"/>
      <c r="B313" s="245"/>
      <c r="C313" s="245"/>
      <c r="D313" s="41"/>
      <c r="E313" s="41"/>
      <c r="F313" s="41"/>
      <c r="G313" s="38"/>
      <c r="H313" s="38"/>
      <c r="I313" s="41"/>
      <c r="J313" s="41"/>
      <c r="K313" s="41"/>
      <c r="L313" s="41"/>
      <c r="M313" s="41"/>
      <c r="N313" s="41"/>
      <c r="O313" s="41"/>
      <c r="P313" s="249"/>
    </row>
    <row r="314" spans="1:16" x14ac:dyDescent="0.25">
      <c r="A314" s="244"/>
      <c r="B314" s="245"/>
      <c r="C314" s="245"/>
      <c r="D314" s="41"/>
      <c r="E314" s="41"/>
      <c r="F314" s="41"/>
      <c r="G314" s="38"/>
      <c r="H314" s="38"/>
      <c r="I314" s="41"/>
      <c r="J314" s="41"/>
      <c r="K314" s="41"/>
      <c r="L314" s="41"/>
      <c r="M314" s="41"/>
      <c r="N314" s="41"/>
      <c r="O314" s="41"/>
      <c r="P314" s="249"/>
    </row>
    <row r="315" spans="1:16" x14ac:dyDescent="0.25">
      <c r="A315" s="244"/>
      <c r="B315" s="245"/>
      <c r="C315" s="245"/>
      <c r="D315" s="41"/>
      <c r="E315" s="41"/>
      <c r="F315" s="41"/>
      <c r="G315" s="38"/>
      <c r="H315" s="38"/>
      <c r="I315" s="41"/>
      <c r="J315" s="41"/>
      <c r="K315" s="41"/>
      <c r="L315" s="41"/>
      <c r="M315" s="41"/>
      <c r="N315" s="41"/>
      <c r="O315" s="41"/>
      <c r="P315" s="249"/>
    </row>
    <row r="316" spans="1:16" x14ac:dyDescent="0.25">
      <c r="A316" s="244"/>
      <c r="B316" s="245"/>
      <c r="C316" s="245"/>
      <c r="D316" s="41"/>
      <c r="E316" s="41"/>
      <c r="F316" s="41"/>
      <c r="G316" s="38"/>
      <c r="H316" s="38"/>
      <c r="I316" s="41"/>
      <c r="J316" s="41"/>
      <c r="K316" s="41"/>
      <c r="L316" s="41"/>
      <c r="M316" s="41"/>
      <c r="N316" s="41"/>
      <c r="O316" s="41"/>
      <c r="P316" s="249"/>
    </row>
    <row r="317" spans="1:16" x14ac:dyDescent="0.25">
      <c r="A317" s="244"/>
      <c r="B317" s="245"/>
      <c r="C317" s="245"/>
      <c r="D317" s="41"/>
      <c r="E317" s="41"/>
      <c r="F317" s="41"/>
      <c r="G317" s="38"/>
      <c r="H317" s="38"/>
      <c r="I317" s="41"/>
      <c r="J317" s="41"/>
      <c r="K317" s="41"/>
      <c r="L317" s="41"/>
      <c r="M317" s="41"/>
      <c r="N317" s="41"/>
      <c r="O317" s="41"/>
      <c r="P317" s="249"/>
    </row>
  </sheetData>
  <pageMargins left="0.31496062992125984" right="0.31496062992125984" top="0.55118110236220474" bottom="0.55118110236220474" header="0.31496062992125984" footer="0.31496062992125984"/>
  <pageSetup paperSize="9" scale="60" orientation="landscape" r:id="rId1"/>
  <tableParts count="1">
    <tablePart r:id="rId2"/>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L19"/>
  <sheetViews>
    <sheetView workbookViewId="0">
      <selection activeCell="A23" sqref="A23"/>
    </sheetView>
  </sheetViews>
  <sheetFormatPr defaultRowHeight="14.25" x14ac:dyDescent="0.2"/>
  <cols>
    <col min="1" max="1" width="87.75" customWidth="1"/>
    <col min="2" max="2" width="11" bestFit="1" customWidth="1"/>
    <col min="4" max="4" width="9.875" customWidth="1"/>
    <col min="5" max="5" width="12" customWidth="1"/>
    <col min="6" max="6" width="11.125" customWidth="1"/>
    <col min="7" max="7" width="12" customWidth="1"/>
    <col min="8" max="8" width="10.875" customWidth="1"/>
    <col min="9" max="9" width="11" bestFit="1" customWidth="1"/>
    <col min="10" max="10" width="13.75" customWidth="1"/>
    <col min="11" max="11" width="17.125" bestFit="1" customWidth="1"/>
    <col min="12" max="12" width="11" bestFit="1" customWidth="1"/>
  </cols>
  <sheetData>
    <row r="1" spans="1:12" ht="23.25" x14ac:dyDescent="0.35">
      <c r="A1" s="310" t="s">
        <v>1075</v>
      </c>
    </row>
    <row r="2" spans="1:12" x14ac:dyDescent="0.2">
      <c r="A2" s="130" t="s">
        <v>1102</v>
      </c>
    </row>
    <row r="4" spans="1:12" ht="33" customHeight="1" x14ac:dyDescent="0.2">
      <c r="A4" s="469" t="s">
        <v>1068</v>
      </c>
      <c r="B4" s="476" t="s">
        <v>1072</v>
      </c>
      <c r="C4" s="470"/>
      <c r="D4" s="470" t="s">
        <v>1069</v>
      </c>
      <c r="E4" s="469" t="s">
        <v>358</v>
      </c>
      <c r="F4" s="469" t="s">
        <v>1070</v>
      </c>
      <c r="G4" s="470" t="s">
        <v>1071</v>
      </c>
      <c r="H4" s="470" t="s">
        <v>709</v>
      </c>
      <c r="I4" s="469" t="s">
        <v>739</v>
      </c>
      <c r="J4" s="469" t="s">
        <v>650</v>
      </c>
      <c r="K4" s="470" t="s">
        <v>740</v>
      </c>
      <c r="L4" s="472" t="s">
        <v>363</v>
      </c>
    </row>
    <row r="5" spans="1:12" ht="15" x14ac:dyDescent="0.25">
      <c r="A5" s="473" t="s">
        <v>1118</v>
      </c>
      <c r="B5" s="477">
        <v>2000000</v>
      </c>
      <c r="C5" s="473"/>
      <c r="D5" s="473"/>
      <c r="E5" s="473"/>
      <c r="F5" s="473"/>
      <c r="G5" s="473"/>
      <c r="H5" s="473"/>
      <c r="I5" s="473">
        <v>2000000</v>
      </c>
      <c r="J5" s="473"/>
      <c r="K5" s="473"/>
      <c r="L5" s="474">
        <f>SUM(D5:K5)</f>
        <v>2000000</v>
      </c>
    </row>
    <row r="6" spans="1:12" ht="15" x14ac:dyDescent="0.25">
      <c r="A6" s="471" t="s">
        <v>1073</v>
      </c>
      <c r="B6" s="478">
        <v>-2150000</v>
      </c>
      <c r="C6" s="471"/>
      <c r="D6" s="471"/>
      <c r="E6" s="471"/>
      <c r="F6" s="471"/>
      <c r="G6" s="471"/>
      <c r="H6" s="471"/>
      <c r="I6" s="471">
        <v>-2150000</v>
      </c>
      <c r="J6" s="471"/>
      <c r="K6" s="471"/>
      <c r="L6" s="474">
        <f t="shared" ref="L6:L18" si="0">SUM(D6:K6)</f>
        <v>-2150000</v>
      </c>
    </row>
    <row r="7" spans="1:12" ht="15" x14ac:dyDescent="0.25">
      <c r="A7" s="471" t="s">
        <v>1074</v>
      </c>
      <c r="B7" s="478">
        <v>2694000</v>
      </c>
      <c r="C7" s="471"/>
      <c r="D7" s="471"/>
      <c r="E7" s="471"/>
      <c r="F7" s="471">
        <v>1796000</v>
      </c>
      <c r="G7" s="471">
        <v>898000</v>
      </c>
      <c r="H7" s="471"/>
      <c r="I7" s="471"/>
      <c r="J7" s="471"/>
      <c r="K7" s="471"/>
      <c r="L7" s="474">
        <f t="shared" si="0"/>
        <v>2694000</v>
      </c>
    </row>
    <row r="8" spans="1:12" ht="15" x14ac:dyDescent="0.25">
      <c r="A8" s="471" t="s">
        <v>1119</v>
      </c>
      <c r="B8" s="478">
        <v>3100000</v>
      </c>
      <c r="C8" s="471"/>
      <c r="D8" s="471"/>
      <c r="E8" s="471"/>
      <c r="F8" s="471"/>
      <c r="G8" s="471"/>
      <c r="H8" s="471"/>
      <c r="I8" s="471"/>
      <c r="J8" s="471">
        <v>3100000</v>
      </c>
      <c r="K8" s="471"/>
      <c r="L8" s="474">
        <f t="shared" si="0"/>
        <v>3100000</v>
      </c>
    </row>
    <row r="9" spans="1:12" ht="15" x14ac:dyDescent="0.25">
      <c r="A9" s="471" t="s">
        <v>1120</v>
      </c>
      <c r="B9" s="478">
        <v>-2000000</v>
      </c>
      <c r="C9" s="471"/>
      <c r="D9" s="471"/>
      <c r="E9" s="471"/>
      <c r="F9" s="471"/>
      <c r="G9" s="471"/>
      <c r="H9" s="471"/>
      <c r="I9" s="471"/>
      <c r="J9" s="471">
        <v>-2000000</v>
      </c>
      <c r="K9" s="471"/>
      <c r="L9" s="474">
        <f t="shared" si="0"/>
        <v>-2000000</v>
      </c>
    </row>
    <row r="10" spans="1:12" ht="15" x14ac:dyDescent="0.25">
      <c r="A10" s="471" t="s">
        <v>1121</v>
      </c>
      <c r="B10" s="478">
        <v>24813000</v>
      </c>
      <c r="C10" s="471"/>
      <c r="D10" s="471"/>
      <c r="E10" s="471"/>
      <c r="F10" s="471"/>
      <c r="G10" s="471"/>
      <c r="H10" s="471"/>
      <c r="I10" s="471"/>
      <c r="J10" s="471">
        <v>24813000</v>
      </c>
      <c r="K10" s="471"/>
      <c r="L10" s="474">
        <f t="shared" si="0"/>
        <v>24813000</v>
      </c>
    </row>
    <row r="11" spans="1:12" ht="15" x14ac:dyDescent="0.25">
      <c r="A11" s="471" t="s">
        <v>1122</v>
      </c>
      <c r="B11" s="478">
        <v>300000</v>
      </c>
      <c r="C11" s="471"/>
      <c r="D11" s="471"/>
      <c r="E11" s="471"/>
      <c r="F11" s="471"/>
      <c r="G11" s="471"/>
      <c r="H11" s="471"/>
      <c r="I11" s="471"/>
      <c r="J11" s="471">
        <v>300000</v>
      </c>
      <c r="K11" s="471"/>
      <c r="L11" s="474">
        <f t="shared" si="0"/>
        <v>300000</v>
      </c>
    </row>
    <row r="12" spans="1:12" ht="15" x14ac:dyDescent="0.25">
      <c r="A12" s="471" t="s">
        <v>1085</v>
      </c>
      <c r="B12" s="478">
        <v>500000</v>
      </c>
      <c r="C12" s="471"/>
      <c r="D12" s="471"/>
      <c r="E12" s="471"/>
      <c r="F12" s="471"/>
      <c r="G12" s="471"/>
      <c r="H12" s="471"/>
      <c r="I12" s="471"/>
      <c r="J12" s="471">
        <v>500000</v>
      </c>
      <c r="K12" s="471"/>
      <c r="L12" s="474">
        <f t="shared" si="0"/>
        <v>500000</v>
      </c>
    </row>
    <row r="13" spans="1:12" ht="15" x14ac:dyDescent="0.25">
      <c r="A13" s="471" t="s">
        <v>1123</v>
      </c>
      <c r="B13" s="478">
        <v>13000000</v>
      </c>
      <c r="C13" s="471"/>
      <c r="D13" s="471"/>
      <c r="E13" s="471"/>
      <c r="F13" s="471"/>
      <c r="G13" s="471"/>
      <c r="H13" s="471"/>
      <c r="I13" s="471"/>
      <c r="J13" s="471"/>
      <c r="K13" s="471">
        <v>13000000</v>
      </c>
      <c r="L13" s="474">
        <f t="shared" si="0"/>
        <v>13000000</v>
      </c>
    </row>
    <row r="14" spans="1:12" ht="15" x14ac:dyDescent="0.25">
      <c r="A14" s="471" t="s">
        <v>1124</v>
      </c>
      <c r="B14" s="478">
        <v>9800000</v>
      </c>
      <c r="C14" s="471"/>
      <c r="D14" s="471"/>
      <c r="E14" s="471"/>
      <c r="F14" s="471"/>
      <c r="G14" s="471"/>
      <c r="H14" s="471"/>
      <c r="I14" s="471"/>
      <c r="J14" s="471">
        <v>9800000</v>
      </c>
      <c r="K14" s="471"/>
      <c r="L14" s="474">
        <f t="shared" si="0"/>
        <v>9800000</v>
      </c>
    </row>
    <row r="15" spans="1:12" ht="15" x14ac:dyDescent="0.25">
      <c r="A15" s="471"/>
      <c r="B15" s="478"/>
      <c r="C15" s="471"/>
      <c r="D15" s="471"/>
      <c r="E15" s="471"/>
      <c r="F15" s="471"/>
      <c r="G15" s="471"/>
      <c r="H15" s="471"/>
      <c r="I15" s="471"/>
      <c r="J15" s="471"/>
      <c r="K15" s="471"/>
      <c r="L15" s="474">
        <f t="shared" si="0"/>
        <v>0</v>
      </c>
    </row>
    <row r="16" spans="1:12" ht="15" x14ac:dyDescent="0.25">
      <c r="A16" s="471"/>
      <c r="B16" s="478"/>
      <c r="C16" s="471"/>
      <c r="D16" s="471"/>
      <c r="E16" s="471"/>
      <c r="F16" s="471"/>
      <c r="G16" s="471"/>
      <c r="H16" s="471"/>
      <c r="I16" s="471"/>
      <c r="J16" s="471"/>
      <c r="K16" s="471"/>
      <c r="L16" s="474">
        <f t="shared" si="0"/>
        <v>0</v>
      </c>
    </row>
    <row r="17" spans="1:12" ht="15" x14ac:dyDescent="0.25">
      <c r="A17" s="471"/>
      <c r="B17" s="478"/>
      <c r="C17" s="471"/>
      <c r="D17" s="471"/>
      <c r="E17" s="471"/>
      <c r="F17" s="471"/>
      <c r="G17" s="471"/>
      <c r="H17" s="471"/>
      <c r="I17" s="471"/>
      <c r="J17" s="471"/>
      <c r="K17" s="471"/>
      <c r="L17" s="474">
        <f t="shared" si="0"/>
        <v>0</v>
      </c>
    </row>
    <row r="18" spans="1:12" ht="15" x14ac:dyDescent="0.25">
      <c r="A18" s="471"/>
      <c r="B18" s="478"/>
      <c r="C18" s="471"/>
      <c r="D18" s="471"/>
      <c r="E18" s="471"/>
      <c r="F18" s="471"/>
      <c r="G18" s="471"/>
      <c r="H18" s="471"/>
      <c r="I18" s="471"/>
      <c r="J18" s="471"/>
      <c r="K18" s="471"/>
      <c r="L18" s="474">
        <f t="shared" si="0"/>
        <v>0</v>
      </c>
    </row>
    <row r="19" spans="1:12" ht="15" x14ac:dyDescent="0.25">
      <c r="A19" s="475" t="s">
        <v>363</v>
      </c>
      <c r="B19" s="479">
        <f>SUM(B5:B18)</f>
        <v>52057000</v>
      </c>
      <c r="C19" s="475"/>
      <c r="D19" s="475">
        <f>SUM(D5:D18)</f>
        <v>0</v>
      </c>
      <c r="E19" s="475">
        <f t="shared" ref="E19:L19" si="1">SUM(E5:E18)</f>
        <v>0</v>
      </c>
      <c r="F19" s="475">
        <f t="shared" si="1"/>
        <v>1796000</v>
      </c>
      <c r="G19" s="475">
        <f t="shared" si="1"/>
        <v>898000</v>
      </c>
      <c r="H19" s="475">
        <f t="shared" si="1"/>
        <v>0</v>
      </c>
      <c r="I19" s="475">
        <f t="shared" si="1"/>
        <v>-150000</v>
      </c>
      <c r="J19" s="475">
        <f t="shared" si="1"/>
        <v>36513000</v>
      </c>
      <c r="K19" s="479">
        <f t="shared" si="1"/>
        <v>13000000</v>
      </c>
      <c r="L19" s="475">
        <f t="shared" si="1"/>
        <v>52057000</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T303"/>
  <sheetViews>
    <sheetView zoomScale="90" zoomScaleNormal="90" workbookViewId="0">
      <pane xSplit="2" ySplit="11" topLeftCell="C12" activePane="bottomRight" state="frozen"/>
      <selection activeCell="G29" sqref="G29"/>
      <selection pane="topRight" activeCell="G29" sqref="G29"/>
      <selection pane="bottomLeft" activeCell="G29" sqref="G29"/>
      <selection pane="bottomRight" activeCell="K7" sqref="K7"/>
    </sheetView>
  </sheetViews>
  <sheetFormatPr defaultRowHeight="15" x14ac:dyDescent="0.25"/>
  <cols>
    <col min="1" max="1" width="18.75" style="20" customWidth="1"/>
    <col min="2" max="2" width="14.75" style="254" customWidth="1"/>
    <col min="3" max="3" width="14.625" style="255" customWidth="1"/>
    <col min="4" max="4" width="19.125" style="14" customWidth="1"/>
    <col min="5" max="5" width="20.125" style="14" bestFit="1" customWidth="1"/>
    <col min="6" max="6" width="18.875" style="14" bestFit="1" customWidth="1"/>
    <col min="7" max="7" width="16.375" style="269" customWidth="1"/>
    <col min="8" max="8" width="14.125" style="15" customWidth="1"/>
    <col min="9" max="9" width="18.625" style="15" customWidth="1"/>
    <col min="10" max="10" width="14.625" style="15" customWidth="1"/>
    <col min="11" max="11" width="23.5" style="15" customWidth="1"/>
    <col min="12" max="12" width="19.625" style="34" customWidth="1"/>
    <col min="13" max="13" width="11.625" style="279" bestFit="1" customWidth="1"/>
    <col min="14" max="14" width="13" style="280" bestFit="1" customWidth="1"/>
    <col min="16" max="16" width="11.125" style="120" bestFit="1" customWidth="1"/>
    <col min="17" max="17" width="13" style="119" bestFit="1" customWidth="1"/>
    <col min="18" max="18" width="10.875" style="119" bestFit="1" customWidth="1"/>
    <col min="19" max="19" width="12" style="119" bestFit="1" customWidth="1"/>
    <col min="20" max="20" width="11.125" style="115" bestFit="1" customWidth="1"/>
  </cols>
  <sheetData>
    <row r="1" spans="1:20" ht="23.25" x14ac:dyDescent="0.35">
      <c r="A1" s="314" t="s">
        <v>1087</v>
      </c>
      <c r="F1" s="320"/>
      <c r="G1" s="256"/>
      <c r="H1" s="14"/>
      <c r="P1"/>
      <c r="Q1" s="115"/>
      <c r="R1" s="115"/>
      <c r="S1" s="115"/>
    </row>
    <row r="2" spans="1:20" x14ac:dyDescent="0.25">
      <c r="A2" s="253" t="s">
        <v>355</v>
      </c>
      <c r="G2" s="256"/>
      <c r="H2" s="14"/>
      <c r="K2" s="257"/>
      <c r="P2"/>
      <c r="Q2" s="115"/>
      <c r="R2" s="115"/>
      <c r="S2" s="115"/>
    </row>
    <row r="3" spans="1:20" x14ac:dyDescent="0.25">
      <c r="A3" s="20" t="s">
        <v>1086</v>
      </c>
      <c r="F3" s="258"/>
      <c r="G3" s="256"/>
      <c r="H3" s="259"/>
      <c r="P3"/>
      <c r="Q3" s="115"/>
      <c r="R3" s="115"/>
      <c r="S3" s="115"/>
    </row>
    <row r="4" spans="1:20" x14ac:dyDescent="0.25">
      <c r="A4" s="20" t="s">
        <v>1088</v>
      </c>
      <c r="E4" s="195"/>
      <c r="G4" s="256"/>
      <c r="H4" s="14"/>
      <c r="M4" s="281"/>
      <c r="P4"/>
      <c r="Q4" s="115"/>
      <c r="R4" s="115"/>
      <c r="S4" s="115"/>
    </row>
    <row r="5" spans="1:20" x14ac:dyDescent="0.25">
      <c r="A5" s="272" t="s">
        <v>1089</v>
      </c>
      <c r="G5" s="256"/>
      <c r="H5" s="14"/>
      <c r="P5"/>
      <c r="Q5" s="115"/>
      <c r="R5" s="115"/>
      <c r="S5" s="115"/>
    </row>
    <row r="6" spans="1:20" x14ac:dyDescent="0.25">
      <c r="A6" s="20" t="s">
        <v>364</v>
      </c>
      <c r="G6" s="256"/>
      <c r="H6" s="14"/>
      <c r="P6"/>
      <c r="Q6" s="115"/>
      <c r="R6" s="115"/>
      <c r="S6" s="115"/>
    </row>
    <row r="7" spans="1:20" x14ac:dyDescent="0.25">
      <c r="A7" s="358" t="s">
        <v>722</v>
      </c>
      <c r="B7" s="360">
        <v>0.9</v>
      </c>
      <c r="D7" s="260"/>
      <c r="G7" s="256"/>
      <c r="H7" s="14"/>
      <c r="I7" s="261"/>
      <c r="L7" s="123"/>
      <c r="P7"/>
      <c r="Q7" s="115"/>
      <c r="R7" s="115"/>
      <c r="S7" s="115"/>
    </row>
    <row r="8" spans="1:20" x14ac:dyDescent="0.25">
      <c r="A8" s="359" t="s">
        <v>723</v>
      </c>
      <c r="B8" s="361">
        <v>0.1</v>
      </c>
      <c r="F8" s="262"/>
      <c r="G8" s="256"/>
      <c r="H8" s="14"/>
      <c r="I8" s="24"/>
      <c r="J8" s="263"/>
      <c r="L8" s="264"/>
      <c r="N8" s="282"/>
      <c r="P8"/>
      <c r="Q8" s="115"/>
      <c r="R8" s="115"/>
      <c r="S8" s="115"/>
    </row>
    <row r="9" spans="1:20" ht="36.6" customHeight="1" x14ac:dyDescent="0.25">
      <c r="A9" s="289"/>
      <c r="B9" s="295">
        <v>292</v>
      </c>
      <c r="C9" s="290" t="s">
        <v>357</v>
      </c>
      <c r="D9" s="291"/>
      <c r="E9" s="291"/>
      <c r="F9" s="291"/>
      <c r="G9" s="292" t="s">
        <v>365</v>
      </c>
      <c r="H9" s="293"/>
      <c r="I9" s="293"/>
      <c r="J9" s="293"/>
      <c r="K9" s="294"/>
      <c r="L9" s="293"/>
      <c r="M9" s="287"/>
      <c r="N9" s="288"/>
      <c r="P9"/>
      <c r="Q9" s="115"/>
      <c r="R9" s="115"/>
      <c r="S9" s="115"/>
    </row>
    <row r="10" spans="1:20" s="277" customFormat="1" ht="42.75" x14ac:dyDescent="0.2">
      <c r="A10" s="273" t="s">
        <v>656</v>
      </c>
      <c r="B10" s="274" t="s">
        <v>3</v>
      </c>
      <c r="C10" s="275" t="s">
        <v>1125</v>
      </c>
      <c r="D10" s="485" t="s">
        <v>1126</v>
      </c>
      <c r="E10" s="276" t="s">
        <v>684</v>
      </c>
      <c r="F10" s="276" t="s">
        <v>685</v>
      </c>
      <c r="G10" s="283" t="s">
        <v>698</v>
      </c>
      <c r="H10" s="284" t="s">
        <v>697</v>
      </c>
      <c r="I10" s="284" t="s">
        <v>721</v>
      </c>
      <c r="J10" s="284" t="s">
        <v>686</v>
      </c>
      <c r="K10" s="285" t="s">
        <v>687</v>
      </c>
      <c r="L10" s="286" t="s">
        <v>736</v>
      </c>
      <c r="M10" s="352" t="s">
        <v>688</v>
      </c>
      <c r="N10" s="353" t="s">
        <v>689</v>
      </c>
      <c r="Q10" s="278"/>
      <c r="R10" s="278"/>
      <c r="S10" s="278"/>
      <c r="T10" s="278"/>
    </row>
    <row r="11" spans="1:20" x14ac:dyDescent="0.25">
      <c r="A11" s="253"/>
      <c r="B11" s="254" t="s">
        <v>366</v>
      </c>
      <c r="C11" s="28">
        <f>SUM(C12:C303)</f>
        <v>5605317</v>
      </c>
      <c r="D11" s="27">
        <v>7.5399999999999991</v>
      </c>
      <c r="E11" s="28">
        <f t="shared" ref="E11:J11" si="0">SUM(E12:E303)</f>
        <v>10108199103.30195</v>
      </c>
      <c r="F11" s="357">
        <f t="shared" si="0"/>
        <v>134036408024.25883</v>
      </c>
      <c r="G11" s="28">
        <f t="shared" si="0"/>
        <v>10106345165.029106</v>
      </c>
      <c r="H11" s="28">
        <f t="shared" si="0"/>
        <v>1652018418.3433425</v>
      </c>
      <c r="I11" s="28">
        <f t="shared" si="0"/>
        <v>1148684282.8838499</v>
      </c>
      <c r="J11" s="28">
        <f t="shared" si="0"/>
        <v>12907047866.2563</v>
      </c>
      <c r="K11" s="265">
        <f>ROUND(Tasaus[[#This Row],[Laskennallinen verotulo yhteensä, €]]/Tasaus[[#This Row],[Asukasluku 31.12.2024]],2)</f>
        <v>2302.64</v>
      </c>
      <c r="L11" s="123">
        <v>0</v>
      </c>
      <c r="M11" s="366">
        <v>152.4897397749003</v>
      </c>
      <c r="N11" s="367">
        <v>854753330.68582487</v>
      </c>
      <c r="P11"/>
      <c r="Q11" s="115"/>
      <c r="R11" s="115"/>
      <c r="S11" s="115"/>
    </row>
    <row r="12" spans="1:20" x14ac:dyDescent="0.25">
      <c r="A12" s="266">
        <v>5</v>
      </c>
      <c r="B12" s="13" t="s">
        <v>367</v>
      </c>
      <c r="C12" s="267">
        <v>9078</v>
      </c>
      <c r="D12" s="268">
        <v>9.1</v>
      </c>
      <c r="E12" s="14">
        <v>13675908.719786171</v>
      </c>
      <c r="F12" s="14">
        <v>150284711.20644146</v>
      </c>
      <c r="G12" s="269">
        <f>Tasaus[[#This Row],[Verotettava tulo (kunnallisvero), €]]*($D$11/100)</f>
        <v>11331467.224965686</v>
      </c>
      <c r="H12" s="14">
        <v>2110439.1568733817</v>
      </c>
      <c r="I12" s="15">
        <v>1422187.0037500001</v>
      </c>
      <c r="J12" s="15">
        <f>SUM(Tasaus[[#This Row],[Laskennallinen kunnallisvero, €]:[Laskennallinen kiinteistövero, €]])</f>
        <v>14864093.385589067</v>
      </c>
      <c r="K12" s="15">
        <f>Tasaus[[#This Row],[Laskennallinen verotulo yhteensä, €]]/Tasaus[[#This Row],[Asukasluku 31.12.2024]]</f>
        <v>1637.3753454052728</v>
      </c>
      <c r="L12" s="34">
        <f>$K$11-Tasaus[[#This Row],[Laskennallinen verotulo yhteensä, €/asukas (=tasausraja)]]</f>
        <v>665.26465459472706</v>
      </c>
      <c r="M12" s="368">
        <v>598.7381891352544</v>
      </c>
      <c r="N12" s="369">
        <v>5435345.2809698395</v>
      </c>
      <c r="P12" s="116"/>
      <c r="Q12" s="117"/>
      <c r="R12" s="118"/>
    </row>
    <row r="13" spans="1:20" x14ac:dyDescent="0.25">
      <c r="A13" s="266">
        <v>9</v>
      </c>
      <c r="B13" s="13" t="s">
        <v>368</v>
      </c>
      <c r="C13" s="267">
        <v>2410</v>
      </c>
      <c r="D13" s="268">
        <v>9.3000000000000007</v>
      </c>
      <c r="E13" s="14">
        <v>3833688.2999400585</v>
      </c>
      <c r="F13" s="14">
        <v>41222454.83806514</v>
      </c>
      <c r="G13" s="269">
        <f>Tasaus[[#This Row],[Verotettava tulo (kunnallisvero), €]]*($D$11/100)</f>
        <v>3108173.0947901113</v>
      </c>
      <c r="H13" s="14">
        <v>245548.74882151387</v>
      </c>
      <c r="I13" s="15">
        <v>223364.65909999999</v>
      </c>
      <c r="J13" s="15">
        <f>SUM(Tasaus[[#This Row],[Laskennallinen kunnallisvero, €]:[Laskennallinen kiinteistövero, €]])</f>
        <v>3577086.5027116248</v>
      </c>
      <c r="K13" s="15">
        <f>Tasaus[[#This Row],[Laskennallinen verotulo yhteensä, €]]/Tasaus[[#This Row],[Asukasluku 31.12.2024]]</f>
        <v>1484.2682583865662</v>
      </c>
      <c r="L13" s="34">
        <f>$K$11-Tasaus[[#This Row],[Laskennallinen verotulo yhteensä, €/asukas (=tasausraja)]]</f>
        <v>818.37174161343364</v>
      </c>
      <c r="M13" s="368">
        <v>736.5345674520903</v>
      </c>
      <c r="N13" s="369">
        <v>1775048.3075595377</v>
      </c>
      <c r="P13" s="116"/>
      <c r="Q13" s="117"/>
      <c r="R13" s="118"/>
    </row>
    <row r="14" spans="1:20" x14ac:dyDescent="0.25">
      <c r="A14" s="266">
        <v>10</v>
      </c>
      <c r="B14" s="13" t="s">
        <v>369</v>
      </c>
      <c r="C14" s="267">
        <v>10780</v>
      </c>
      <c r="D14" s="268">
        <v>9.6</v>
      </c>
      <c r="E14" s="14">
        <v>17204370.609731004</v>
      </c>
      <c r="F14" s="14">
        <v>179212193.85136464</v>
      </c>
      <c r="G14" s="269">
        <f>Tasaus[[#This Row],[Verotettava tulo (kunnallisvero), €]]*($D$11/100)</f>
        <v>13512599.416392893</v>
      </c>
      <c r="H14" s="14">
        <v>2072938.5039788296</v>
      </c>
      <c r="I14" s="15">
        <v>1798055.3807999999</v>
      </c>
      <c r="J14" s="15">
        <f>SUM(Tasaus[[#This Row],[Laskennallinen kunnallisvero, €]:[Laskennallinen kiinteistövero, €]])</f>
        <v>17383593.301171724</v>
      </c>
      <c r="K14" s="15">
        <f>Tasaus[[#This Row],[Laskennallinen verotulo yhteensä, €]]/Tasaus[[#This Row],[Asukasluku 31.12.2024]]</f>
        <v>1612.5782283090653</v>
      </c>
      <c r="L14" s="34">
        <f>$K$11-Tasaus[[#This Row],[Laskennallinen verotulo yhteensä, €/asukas (=tasausraja)]]</f>
        <v>690.06177169093462</v>
      </c>
      <c r="M14" s="368">
        <v>621.05559452184116</v>
      </c>
      <c r="N14" s="369">
        <v>6694979.3089454481</v>
      </c>
      <c r="P14" s="116"/>
      <c r="Q14" s="117"/>
      <c r="R14" s="118"/>
    </row>
    <row r="15" spans="1:20" x14ac:dyDescent="0.25">
      <c r="A15" s="266">
        <v>16</v>
      </c>
      <c r="B15" s="13" t="s">
        <v>370</v>
      </c>
      <c r="C15" s="267">
        <v>7889</v>
      </c>
      <c r="D15" s="268">
        <v>8.1</v>
      </c>
      <c r="E15" s="14">
        <v>13065610.979795717</v>
      </c>
      <c r="F15" s="14">
        <v>161303839.25673723</v>
      </c>
      <c r="G15" s="269">
        <f>Tasaus[[#This Row],[Verotettava tulo (kunnallisvero), €]]*($D$11/100)</f>
        <v>12162309.479957987</v>
      </c>
      <c r="H15" s="14">
        <v>1448610.8421535082</v>
      </c>
      <c r="I15" s="15">
        <v>1944180.2476999999</v>
      </c>
      <c r="J15" s="15">
        <f>SUM(Tasaus[[#This Row],[Laskennallinen kunnallisvero, €]:[Laskennallinen kiinteistövero, €]])</f>
        <v>15555100.569811495</v>
      </c>
      <c r="K15" s="15">
        <f>Tasaus[[#This Row],[Laskennallinen verotulo yhteensä, €]]/Tasaus[[#This Row],[Asukasluku 31.12.2024]]</f>
        <v>1971.7455406022937</v>
      </c>
      <c r="L15" s="34">
        <f>$K$11-Tasaus[[#This Row],[Laskennallinen verotulo yhteensä, €/asukas (=tasausraja)]]</f>
        <v>330.89445939770621</v>
      </c>
      <c r="M15" s="368">
        <v>297.80501345793562</v>
      </c>
      <c r="N15" s="369">
        <v>2349383.7511696541</v>
      </c>
      <c r="P15" s="116"/>
      <c r="Q15" s="117"/>
      <c r="R15" s="118"/>
    </row>
    <row r="16" spans="1:20" x14ac:dyDescent="0.25">
      <c r="A16" s="266">
        <v>18</v>
      </c>
      <c r="B16" s="13" t="s">
        <v>371</v>
      </c>
      <c r="C16" s="267">
        <v>4651</v>
      </c>
      <c r="D16" s="268">
        <v>9.1999999999999993</v>
      </c>
      <c r="E16" s="14">
        <v>10268253.509839453</v>
      </c>
      <c r="F16" s="14">
        <v>111611451.1939071</v>
      </c>
      <c r="G16" s="269">
        <f>Tasaus[[#This Row],[Verotettava tulo (kunnallisvero), €]]*($D$11/100)</f>
        <v>8415503.4200205952</v>
      </c>
      <c r="H16" s="14">
        <v>729892.46476667037</v>
      </c>
      <c r="I16" s="15">
        <v>557231.34345000004</v>
      </c>
      <c r="J16" s="15">
        <f>SUM(Tasaus[[#This Row],[Laskennallinen kunnallisvero, €]:[Laskennallinen kiinteistövero, €]])</f>
        <v>9702627.2282372657</v>
      </c>
      <c r="K16" s="15">
        <f>Tasaus[[#This Row],[Laskennallinen verotulo yhteensä, €]]/Tasaus[[#This Row],[Asukasluku 31.12.2024]]</f>
        <v>2086.1378688964237</v>
      </c>
      <c r="L16" s="34">
        <f>$K$11-Tasaus[[#This Row],[Laskennallinen verotulo yhteensä, €/asukas (=tasausraja)]]</f>
        <v>216.50213110357618</v>
      </c>
      <c r="M16" s="368">
        <v>194.85191799321856</v>
      </c>
      <c r="N16" s="369">
        <v>906256.27058645955</v>
      </c>
      <c r="P16" s="116"/>
      <c r="Q16" s="117"/>
      <c r="R16" s="118"/>
    </row>
    <row r="17" spans="1:18" x14ac:dyDescent="0.25">
      <c r="A17" s="266">
        <v>19</v>
      </c>
      <c r="B17" s="13" t="s">
        <v>372</v>
      </c>
      <c r="C17" s="267">
        <v>3966</v>
      </c>
      <c r="D17" s="268">
        <v>8.9</v>
      </c>
      <c r="E17" s="14">
        <v>7645509.6098804595</v>
      </c>
      <c r="F17" s="14">
        <v>85904602.358207405</v>
      </c>
      <c r="G17" s="269">
        <f>Tasaus[[#This Row],[Verotettava tulo (kunnallisvero), €]]*($D$11/100)</f>
        <v>6477207.0178088378</v>
      </c>
      <c r="H17" s="14">
        <v>606812.13654483622</v>
      </c>
      <c r="I17" s="15">
        <v>437481.4718</v>
      </c>
      <c r="J17" s="15">
        <f>SUM(Tasaus[[#This Row],[Laskennallinen kunnallisvero, €]:[Laskennallinen kiinteistövero, €]])</f>
        <v>7521500.6261536749</v>
      </c>
      <c r="K17" s="15">
        <f>Tasaus[[#This Row],[Laskennallinen verotulo yhteensä, €]]/Tasaus[[#This Row],[Asukasluku 31.12.2024]]</f>
        <v>1896.4953671592725</v>
      </c>
      <c r="L17" s="34">
        <f>$K$11-Tasaus[[#This Row],[Laskennallinen verotulo yhteensä, €/asukas (=tasausraja)]]</f>
        <v>406.14463284072735</v>
      </c>
      <c r="M17" s="368">
        <v>365.53016955665464</v>
      </c>
      <c r="N17" s="369">
        <v>1449692.6524616922</v>
      </c>
      <c r="P17" s="116"/>
      <c r="Q17" s="117"/>
      <c r="R17" s="118"/>
    </row>
    <row r="18" spans="1:18" x14ac:dyDescent="0.25">
      <c r="A18" s="266">
        <v>20</v>
      </c>
      <c r="B18" s="13" t="s">
        <v>18</v>
      </c>
      <c r="C18" s="267">
        <v>16387</v>
      </c>
      <c r="D18" s="268">
        <v>9.9</v>
      </c>
      <c r="E18" s="14">
        <v>34994891.609452844</v>
      </c>
      <c r="F18" s="14">
        <v>353483753.63083678</v>
      </c>
      <c r="G18" s="269">
        <f>Tasaus[[#This Row],[Verotettava tulo (kunnallisvero), €]]*($D$11/100)</f>
        <v>26652675.023765091</v>
      </c>
      <c r="H18" s="14">
        <v>1446653.8611351387</v>
      </c>
      <c r="I18" s="15">
        <v>1868431.7590000001</v>
      </c>
      <c r="J18" s="15">
        <f>SUM(Tasaus[[#This Row],[Laskennallinen kunnallisvero, €]:[Laskennallinen kiinteistövero, €]])</f>
        <v>29967760.643900231</v>
      </c>
      <c r="K18" s="15">
        <f>Tasaus[[#This Row],[Laskennallinen verotulo yhteensä, €]]/Tasaus[[#This Row],[Asukasluku 31.12.2024]]</f>
        <v>1828.7520988527633</v>
      </c>
      <c r="L18" s="34">
        <f>$K$11-Tasaus[[#This Row],[Laskennallinen verotulo yhteensä, €/asukas (=tasausraja)]]</f>
        <v>473.88790114723656</v>
      </c>
      <c r="M18" s="368">
        <v>426.49911103251293</v>
      </c>
      <c r="N18" s="369">
        <v>6989040.9324897891</v>
      </c>
      <c r="P18" s="116"/>
      <c r="Q18" s="117"/>
      <c r="R18" s="118"/>
    </row>
    <row r="19" spans="1:18" x14ac:dyDescent="0.25">
      <c r="A19" s="266">
        <v>46</v>
      </c>
      <c r="B19" s="13" t="s">
        <v>373</v>
      </c>
      <c r="C19" s="267">
        <v>1288</v>
      </c>
      <c r="D19" s="268">
        <v>8.4</v>
      </c>
      <c r="E19" s="14">
        <v>1843611.1799711743</v>
      </c>
      <c r="F19" s="14">
        <v>21947752.142513979</v>
      </c>
      <c r="G19" s="269">
        <f>Tasaus[[#This Row],[Verotettava tulo (kunnallisvero), €]]*($D$11/100)</f>
        <v>1654860.5115455538</v>
      </c>
      <c r="H19" s="14">
        <v>459107.81299022725</v>
      </c>
      <c r="I19" s="15">
        <v>284099.82785</v>
      </c>
      <c r="J19" s="15">
        <f>SUM(Tasaus[[#This Row],[Laskennallinen kunnallisvero, €]:[Laskennallinen kiinteistövero, €]])</f>
        <v>2398068.1523857811</v>
      </c>
      <c r="K19" s="15">
        <f>Tasaus[[#This Row],[Laskennallinen verotulo yhteensä, €]]/Tasaus[[#This Row],[Asukasluku 31.12.2024]]</f>
        <v>1861.8541555790225</v>
      </c>
      <c r="L19" s="34">
        <f>$K$11-Tasaus[[#This Row],[Laskennallinen verotulo yhteensä, €/asukas (=tasausraja)]]</f>
        <v>440.78584442097736</v>
      </c>
      <c r="M19" s="368">
        <v>396.70725997887962</v>
      </c>
      <c r="N19" s="369">
        <v>510958.95085279696</v>
      </c>
      <c r="P19" s="116"/>
      <c r="Q19" s="117"/>
      <c r="R19" s="118"/>
    </row>
    <row r="20" spans="1:18" x14ac:dyDescent="0.25">
      <c r="A20" s="266">
        <v>47</v>
      </c>
      <c r="B20" s="13" t="s">
        <v>374</v>
      </c>
      <c r="C20" s="267">
        <v>1762</v>
      </c>
      <c r="D20" s="268">
        <v>8.6999999999999993</v>
      </c>
      <c r="E20" s="14">
        <v>2910847.4399544876</v>
      </c>
      <c r="F20" s="14">
        <v>33458016.551201012</v>
      </c>
      <c r="G20" s="269">
        <f>Tasaus[[#This Row],[Verotettava tulo (kunnallisvero), €]]*($D$11/100)</f>
        <v>2522734.447960556</v>
      </c>
      <c r="H20" s="14">
        <v>508333.66660897114</v>
      </c>
      <c r="I20" s="15">
        <v>571125.90299999993</v>
      </c>
      <c r="J20" s="15">
        <f>SUM(Tasaus[[#This Row],[Laskennallinen kunnallisvero, €]:[Laskennallinen kiinteistövero, €]])</f>
        <v>3602194.017569527</v>
      </c>
      <c r="K20" s="15">
        <f>Tasaus[[#This Row],[Laskennallinen verotulo yhteensä, €]]/Tasaus[[#This Row],[Asukasluku 31.12.2024]]</f>
        <v>2044.3779895400266</v>
      </c>
      <c r="L20" s="34">
        <f>$K$11-Tasaus[[#This Row],[Laskennallinen verotulo yhteensä, €/asukas (=tasausraja)]]</f>
        <v>258.26201045997323</v>
      </c>
      <c r="M20" s="368">
        <v>232.4358094139759</v>
      </c>
      <c r="N20" s="369">
        <v>409551.89618742553</v>
      </c>
      <c r="P20" s="116"/>
      <c r="Q20" s="117"/>
      <c r="R20" s="118"/>
    </row>
    <row r="21" spans="1:18" x14ac:dyDescent="0.25">
      <c r="A21" s="266">
        <v>49</v>
      </c>
      <c r="B21" s="13" t="s">
        <v>375</v>
      </c>
      <c r="C21" s="267">
        <v>320931</v>
      </c>
      <c r="D21" s="268">
        <v>5.3</v>
      </c>
      <c r="E21" s="14">
        <v>565523144.19115794</v>
      </c>
      <c r="F21" s="14">
        <v>10670248003.606754</v>
      </c>
      <c r="G21" s="269">
        <f>Tasaus[[#This Row],[Verotettava tulo (kunnallisvero), €]]*($D$11/100)</f>
        <v>804536699.47194922</v>
      </c>
      <c r="H21" s="14">
        <v>138433708.64697951</v>
      </c>
      <c r="I21" s="15">
        <v>94078644.874949992</v>
      </c>
      <c r="J21" s="15">
        <f>SUM(Tasaus[[#This Row],[Laskennallinen kunnallisvero, €]:[Laskennallinen kiinteistövero, €]])</f>
        <v>1037049052.9938786</v>
      </c>
      <c r="K21" s="15">
        <f>Tasaus[[#This Row],[Laskennallinen verotulo yhteensä, €]]/Tasaus[[#This Row],[Asukasluku 31.12.2024]]</f>
        <v>3231.3770031373679</v>
      </c>
      <c r="L21" s="34">
        <f>$K$11-Tasaus[[#This Row],[Laskennallinen verotulo yhteensä, €/asukas (=tasausraja)]]</f>
        <v>-928.73700313736799</v>
      </c>
      <c r="M21" s="368">
        <v>-92.873700313736805</v>
      </c>
      <c r="N21" s="369">
        <v>-29806049.515387867</v>
      </c>
      <c r="P21" s="116"/>
      <c r="Q21" s="117"/>
      <c r="R21" s="118"/>
    </row>
    <row r="22" spans="1:18" x14ac:dyDescent="0.25">
      <c r="A22" s="266">
        <v>50</v>
      </c>
      <c r="B22" s="13" t="s">
        <v>376</v>
      </c>
      <c r="C22" s="267">
        <v>11084</v>
      </c>
      <c r="D22" s="268">
        <v>9.4</v>
      </c>
      <c r="E22" s="14">
        <v>22729252.019644622</v>
      </c>
      <c r="F22" s="14">
        <v>241800553.4004747</v>
      </c>
      <c r="G22" s="269">
        <f>Tasaus[[#This Row],[Verotettava tulo (kunnallisvero), €]]*($D$11/100)</f>
        <v>18231761.72639579</v>
      </c>
      <c r="H22" s="14">
        <v>2084486.938732259</v>
      </c>
      <c r="I22" s="15">
        <v>1734465.4952</v>
      </c>
      <c r="J22" s="15">
        <f>SUM(Tasaus[[#This Row],[Laskennallinen kunnallisvero, €]:[Laskennallinen kiinteistövero, €]])</f>
        <v>22050714.160328049</v>
      </c>
      <c r="K22" s="15">
        <f>Tasaus[[#This Row],[Laskennallinen verotulo yhteensä, €]]/Tasaus[[#This Row],[Asukasluku 31.12.2024]]</f>
        <v>1989.4184554608489</v>
      </c>
      <c r="L22" s="34">
        <f>$K$11-Tasaus[[#This Row],[Laskennallinen verotulo yhteensä, €/asukas (=tasausraja)]]</f>
        <v>313.22154453915095</v>
      </c>
      <c r="M22" s="368">
        <v>281.89939008523589</v>
      </c>
      <c r="N22" s="369">
        <v>3124572.8397047548</v>
      </c>
      <c r="P22" s="116"/>
      <c r="Q22" s="117"/>
      <c r="R22" s="118"/>
    </row>
    <row r="23" spans="1:18" x14ac:dyDescent="0.25">
      <c r="A23" s="266">
        <v>51</v>
      </c>
      <c r="B23" s="13" t="s">
        <v>377</v>
      </c>
      <c r="C23" s="267">
        <v>9052</v>
      </c>
      <c r="D23" s="268">
        <v>6.4</v>
      </c>
      <c r="E23" s="14">
        <v>13544801.299788222</v>
      </c>
      <c r="F23" s="14">
        <v>211637520.30919096</v>
      </c>
      <c r="G23" s="269">
        <f>Tasaus[[#This Row],[Verotettava tulo (kunnallisvero), €]]*($D$11/100)</f>
        <v>15957469.031312997</v>
      </c>
      <c r="H23" s="14">
        <v>2066551.6355716726</v>
      </c>
      <c r="I23" s="15">
        <v>5503923.0526999999</v>
      </c>
      <c r="J23" s="15">
        <f>SUM(Tasaus[[#This Row],[Laskennallinen kunnallisvero, €]:[Laskennallinen kiinteistövero, €]])</f>
        <v>23527943.719584666</v>
      </c>
      <c r="K23" s="15">
        <f>Tasaus[[#This Row],[Laskennallinen verotulo yhteensä, €]]/Tasaus[[#This Row],[Asukasluku 31.12.2024]]</f>
        <v>2599.1983782130651</v>
      </c>
      <c r="L23" s="34">
        <f>$K$11-Tasaus[[#This Row],[Laskennallinen verotulo yhteensä, €/asukas (=tasausraja)]]</f>
        <v>-296.55837821306523</v>
      </c>
      <c r="M23" s="368">
        <v>-29.655837821306523</v>
      </c>
      <c r="N23" s="369">
        <v>-268444.64395846665</v>
      </c>
      <c r="P23" s="116"/>
      <c r="Q23" s="117"/>
      <c r="R23" s="118"/>
    </row>
    <row r="24" spans="1:18" x14ac:dyDescent="0.25">
      <c r="A24" s="266">
        <v>52</v>
      </c>
      <c r="B24" s="13" t="s">
        <v>378</v>
      </c>
      <c r="C24" s="267">
        <v>2272</v>
      </c>
      <c r="D24" s="268">
        <v>9.8000000000000007</v>
      </c>
      <c r="E24" s="14">
        <v>3883435.6199392811</v>
      </c>
      <c r="F24" s="14">
        <v>39626894.081013069</v>
      </c>
      <c r="G24" s="269">
        <f>Tasaus[[#This Row],[Verotettava tulo (kunnallisvero), €]]*($D$11/100)</f>
        <v>2987867.813708385</v>
      </c>
      <c r="H24" s="14">
        <v>619268.35541914497</v>
      </c>
      <c r="I24" s="15">
        <v>424849.0208</v>
      </c>
      <c r="J24" s="15">
        <f>SUM(Tasaus[[#This Row],[Laskennallinen kunnallisvero, €]:[Laskennallinen kiinteistövero, €]])</f>
        <v>4031985.18992753</v>
      </c>
      <c r="K24" s="15">
        <f>Tasaus[[#This Row],[Laskennallinen verotulo yhteensä, €]]/Tasaus[[#This Row],[Asukasluku 31.12.2024]]</f>
        <v>1774.6413688061311</v>
      </c>
      <c r="L24" s="34">
        <f>$K$11-Tasaus[[#This Row],[Laskennallinen verotulo yhteensä, €/asukas (=tasausraja)]]</f>
        <v>527.99863119386873</v>
      </c>
      <c r="M24" s="368">
        <v>475.19876807448185</v>
      </c>
      <c r="N24" s="369">
        <v>1079651.6010652229</v>
      </c>
      <c r="P24" s="116"/>
      <c r="Q24" s="117"/>
      <c r="R24" s="118"/>
    </row>
    <row r="25" spans="1:18" x14ac:dyDescent="0.25">
      <c r="A25" s="266">
        <v>61</v>
      </c>
      <c r="B25" s="13" t="s">
        <v>379</v>
      </c>
      <c r="C25" s="267">
        <v>16478</v>
      </c>
      <c r="D25" s="268">
        <v>8.5</v>
      </c>
      <c r="E25" s="14">
        <v>27466690.36957055</v>
      </c>
      <c r="F25" s="14">
        <v>323137533.75965357</v>
      </c>
      <c r="G25" s="269">
        <f>Tasaus[[#This Row],[Verotettava tulo (kunnallisvero), €]]*($D$11/100)</f>
        <v>24364570.045477878</v>
      </c>
      <c r="H25" s="14">
        <v>3255039.126811516</v>
      </c>
      <c r="I25" s="15">
        <v>2688711.7083000001</v>
      </c>
      <c r="J25" s="15">
        <f>SUM(Tasaus[[#This Row],[Laskennallinen kunnallisvero, €]:[Laskennallinen kiinteistövero, €]])</f>
        <v>30308320.880589396</v>
      </c>
      <c r="K25" s="15">
        <f>Tasaus[[#This Row],[Laskennallinen verotulo yhteensä, €]]/Tasaus[[#This Row],[Asukasluku 31.12.2024]]</f>
        <v>1839.3203593026699</v>
      </c>
      <c r="L25" s="34">
        <f>$K$11-Tasaus[[#This Row],[Laskennallinen verotulo yhteensä, €/asukas (=tasausraja)]]</f>
        <v>463.31964069732999</v>
      </c>
      <c r="M25" s="368">
        <v>416.98767662759701</v>
      </c>
      <c r="N25" s="369">
        <v>6871122.9354695436</v>
      </c>
      <c r="P25" s="116"/>
      <c r="Q25" s="117"/>
      <c r="R25" s="118"/>
    </row>
    <row r="26" spans="1:18" x14ac:dyDescent="0.25">
      <c r="A26" s="266">
        <v>69</v>
      </c>
      <c r="B26" s="13" t="s">
        <v>380</v>
      </c>
      <c r="C26" s="267">
        <v>6492</v>
      </c>
      <c r="D26" s="268">
        <v>10.199999999999999</v>
      </c>
      <c r="E26" s="14">
        <v>11692838.539817177</v>
      </c>
      <c r="F26" s="14">
        <v>114635671.95899193</v>
      </c>
      <c r="G26" s="269">
        <f>Tasaus[[#This Row],[Verotettava tulo (kunnallisvero), €]]*($D$11/100)</f>
        <v>8643529.6657079905</v>
      </c>
      <c r="H26" s="14">
        <v>1451583.9797010005</v>
      </c>
      <c r="I26" s="15">
        <v>837778.33019999997</v>
      </c>
      <c r="J26" s="15">
        <f>SUM(Tasaus[[#This Row],[Laskennallinen kunnallisvero, €]:[Laskennallinen kiinteistövero, €]])</f>
        <v>10932891.975608991</v>
      </c>
      <c r="K26" s="15">
        <f>Tasaus[[#This Row],[Laskennallinen verotulo yhteensä, €]]/Tasaus[[#This Row],[Asukasluku 31.12.2024]]</f>
        <v>1684.056065250923</v>
      </c>
      <c r="L26" s="34">
        <f>$K$11-Tasaus[[#This Row],[Laskennallinen verotulo yhteensä, €/asukas (=tasausraja)]]</f>
        <v>618.58393474907689</v>
      </c>
      <c r="M26" s="368">
        <v>556.72554127416925</v>
      </c>
      <c r="N26" s="369">
        <v>3614262.2139519067</v>
      </c>
      <c r="P26" s="116"/>
      <c r="Q26" s="117"/>
      <c r="R26" s="118"/>
    </row>
    <row r="27" spans="1:18" x14ac:dyDescent="0.25">
      <c r="A27" s="266">
        <v>71</v>
      </c>
      <c r="B27" s="13" t="s">
        <v>381</v>
      </c>
      <c r="C27" s="267">
        <v>6365</v>
      </c>
      <c r="D27" s="268">
        <v>9.4</v>
      </c>
      <c r="E27" s="14">
        <v>10374312.619837791</v>
      </c>
      <c r="F27" s="14">
        <v>110365027.8706148</v>
      </c>
      <c r="G27" s="269">
        <f>Tasaus[[#This Row],[Verotettava tulo (kunnallisvero), €]]*($D$11/100)</f>
        <v>8321523.1014443552</v>
      </c>
      <c r="H27" s="14">
        <v>1021922.0734030089</v>
      </c>
      <c r="I27" s="15">
        <v>849499.74025000003</v>
      </c>
      <c r="J27" s="15">
        <f>SUM(Tasaus[[#This Row],[Laskennallinen kunnallisvero, €]:[Laskennallinen kiinteistövero, €]])</f>
        <v>10192944.915097365</v>
      </c>
      <c r="K27" s="15">
        <f>Tasaus[[#This Row],[Laskennallinen verotulo yhteensä, €]]/Tasaus[[#This Row],[Asukasluku 31.12.2024]]</f>
        <v>1601.4053283735059</v>
      </c>
      <c r="L27" s="34">
        <f>$K$11-Tasaus[[#This Row],[Laskennallinen verotulo yhteensä, €/asukas (=tasausraja)]]</f>
        <v>701.23467162649399</v>
      </c>
      <c r="M27" s="368">
        <v>631.11120446384462</v>
      </c>
      <c r="N27" s="369">
        <v>4017022.8164123711</v>
      </c>
      <c r="P27" s="116"/>
      <c r="Q27" s="117"/>
      <c r="R27" s="118"/>
    </row>
    <row r="28" spans="1:18" x14ac:dyDescent="0.25">
      <c r="A28" s="266">
        <v>72</v>
      </c>
      <c r="B28" s="13" t="s">
        <v>382</v>
      </c>
      <c r="C28" s="267">
        <v>927</v>
      </c>
      <c r="D28" s="268">
        <v>8.9</v>
      </c>
      <c r="E28" s="14">
        <v>1737662.059972831</v>
      </c>
      <c r="F28" s="14">
        <v>19524292.808683492</v>
      </c>
      <c r="G28" s="269">
        <f>Tasaus[[#This Row],[Verotettava tulo (kunnallisvero), €]]*($D$11/100)</f>
        <v>1472131.6777747353</v>
      </c>
      <c r="H28" s="14">
        <v>110716.78758079436</v>
      </c>
      <c r="I28" s="15">
        <v>192890.48979999998</v>
      </c>
      <c r="J28" s="15">
        <f>SUM(Tasaus[[#This Row],[Laskennallinen kunnallisvero, €]:[Laskennallinen kiinteistövero, €]])</f>
        <v>1775738.9551555295</v>
      </c>
      <c r="K28" s="15">
        <f>Tasaus[[#This Row],[Laskennallinen verotulo yhteensä, €]]/Tasaus[[#This Row],[Asukasluku 31.12.2024]]</f>
        <v>1915.5760034040231</v>
      </c>
      <c r="L28" s="34">
        <f>$K$11-Tasaus[[#This Row],[Laskennallinen verotulo yhteensä, €/asukas (=tasausraja)]]</f>
        <v>387.06399659597673</v>
      </c>
      <c r="M28" s="368">
        <v>348.35759693637908</v>
      </c>
      <c r="N28" s="369">
        <v>322927.49236002343</v>
      </c>
      <c r="P28" s="116"/>
      <c r="Q28" s="117"/>
      <c r="R28" s="118"/>
    </row>
    <row r="29" spans="1:18" x14ac:dyDescent="0.25">
      <c r="A29" s="266">
        <v>74</v>
      </c>
      <c r="B29" s="13" t="s">
        <v>383</v>
      </c>
      <c r="C29" s="267">
        <v>985</v>
      </c>
      <c r="D29" s="268">
        <v>10.5</v>
      </c>
      <c r="E29" s="14">
        <v>1721450.0099730846</v>
      </c>
      <c r="F29" s="14">
        <v>16394761.999743663</v>
      </c>
      <c r="G29" s="269">
        <f>Tasaus[[#This Row],[Verotettava tulo (kunnallisvero), €]]*($D$11/100)</f>
        <v>1236165.0547806721</v>
      </c>
      <c r="H29" s="14">
        <v>296704.82076025015</v>
      </c>
      <c r="I29" s="15">
        <v>171486.31475000002</v>
      </c>
      <c r="J29" s="15">
        <f>SUM(Tasaus[[#This Row],[Laskennallinen kunnallisvero, €]:[Laskennallinen kiinteistövero, €]])</f>
        <v>1704356.1902909223</v>
      </c>
      <c r="K29" s="15">
        <f>Tasaus[[#This Row],[Laskennallinen verotulo yhteensä, €]]/Tasaus[[#This Row],[Asukasluku 31.12.2024]]</f>
        <v>1730.3108530872307</v>
      </c>
      <c r="L29" s="34">
        <f>$K$11-Tasaus[[#This Row],[Laskennallinen verotulo yhteensä, €/asukas (=tasausraja)]]</f>
        <v>572.32914691276915</v>
      </c>
      <c r="M29" s="368">
        <v>515.0962322214923</v>
      </c>
      <c r="N29" s="369">
        <v>507369.78873816994</v>
      </c>
      <c r="P29" s="116"/>
      <c r="Q29" s="117"/>
      <c r="R29" s="118"/>
    </row>
    <row r="30" spans="1:18" x14ac:dyDescent="0.25">
      <c r="A30" s="266">
        <v>75</v>
      </c>
      <c r="B30" s="13" t="s">
        <v>384</v>
      </c>
      <c r="C30" s="267">
        <v>19311</v>
      </c>
      <c r="D30" s="268">
        <v>9.4</v>
      </c>
      <c r="E30" s="14">
        <v>40555271.979365908</v>
      </c>
      <c r="F30" s="14">
        <v>431439063.61027557</v>
      </c>
      <c r="G30" s="269">
        <f>Tasaus[[#This Row],[Verotettava tulo (kunnallisvero), €]]*($D$11/100)</f>
        <v>32530505.396214776</v>
      </c>
      <c r="H30" s="14">
        <v>4531332.3881973596</v>
      </c>
      <c r="I30" s="15">
        <v>3646051.0069500003</v>
      </c>
      <c r="J30" s="15">
        <f>SUM(Tasaus[[#This Row],[Laskennallinen kunnallisvero, €]:[Laskennallinen kiinteistövero, €]])</f>
        <v>40707888.791362137</v>
      </c>
      <c r="K30" s="15">
        <f>Tasaus[[#This Row],[Laskennallinen verotulo yhteensä, €]]/Tasaus[[#This Row],[Asukasluku 31.12.2024]]</f>
        <v>2108.0155761670621</v>
      </c>
      <c r="L30" s="34">
        <f>$K$11-Tasaus[[#This Row],[Laskennallinen verotulo yhteensä, €/asukas (=tasausraja)]]</f>
        <v>194.62442383293774</v>
      </c>
      <c r="M30" s="368">
        <v>175.16198144964397</v>
      </c>
      <c r="N30" s="369">
        <v>3382553.0237740749</v>
      </c>
      <c r="P30" s="116"/>
      <c r="Q30" s="117"/>
      <c r="R30" s="118"/>
    </row>
    <row r="31" spans="1:18" x14ac:dyDescent="0.25">
      <c r="A31" s="266">
        <v>77</v>
      </c>
      <c r="B31" s="13" t="s">
        <v>385</v>
      </c>
      <c r="C31" s="267">
        <v>4509</v>
      </c>
      <c r="D31" s="268">
        <v>9.4</v>
      </c>
      <c r="E31" s="14">
        <v>7324028.6598854866</v>
      </c>
      <c r="F31" s="14">
        <v>77915198.509420067</v>
      </c>
      <c r="G31" s="269">
        <f>Tasaus[[#This Row],[Verotettava tulo (kunnallisvero), €]]*($D$11/100)</f>
        <v>5874805.9676102726</v>
      </c>
      <c r="H31" s="14">
        <v>1134337.1359178601</v>
      </c>
      <c r="I31" s="15">
        <v>754715.04780000006</v>
      </c>
      <c r="J31" s="15">
        <f>SUM(Tasaus[[#This Row],[Laskennallinen kunnallisvero, €]:[Laskennallinen kiinteistövero, €]])</f>
        <v>7763858.1513281325</v>
      </c>
      <c r="K31" s="15">
        <f>Tasaus[[#This Row],[Laskennallinen verotulo yhteensä, €]]/Tasaus[[#This Row],[Asukasluku 31.12.2024]]</f>
        <v>1721.85809521582</v>
      </c>
      <c r="L31" s="34">
        <f>$K$11-Tasaus[[#This Row],[Laskennallinen verotulo yhteensä, €/asukas (=tasausraja)]]</f>
        <v>580.78190478417991</v>
      </c>
      <c r="M31" s="368">
        <v>522.70371430576199</v>
      </c>
      <c r="N31" s="369">
        <v>2356871.0478046807</v>
      </c>
      <c r="P31" s="116"/>
      <c r="Q31" s="117"/>
      <c r="R31" s="118"/>
    </row>
    <row r="32" spans="1:18" x14ac:dyDescent="0.25">
      <c r="A32" s="266">
        <v>78</v>
      </c>
      <c r="B32" s="13" t="s">
        <v>386</v>
      </c>
      <c r="C32" s="267">
        <v>7702</v>
      </c>
      <c r="D32" s="268">
        <v>9.1</v>
      </c>
      <c r="E32" s="14">
        <v>17127941.359732199</v>
      </c>
      <c r="F32" s="14">
        <v>188219135.82123297</v>
      </c>
      <c r="G32" s="269">
        <f>Tasaus[[#This Row],[Verotettava tulo (kunnallisvero), €]]*($D$11/100)</f>
        <v>14191722.840920966</v>
      </c>
      <c r="H32" s="14">
        <v>2111222.8744110437</v>
      </c>
      <c r="I32" s="15">
        <v>1563924.7067</v>
      </c>
      <c r="J32" s="15">
        <f>SUM(Tasaus[[#This Row],[Laskennallinen kunnallisvero, €]:[Laskennallinen kiinteistövero, €]])</f>
        <v>17866870.42203201</v>
      </c>
      <c r="K32" s="15">
        <f>Tasaus[[#This Row],[Laskennallinen verotulo yhteensä, €]]/Tasaus[[#This Row],[Asukasluku 31.12.2024]]</f>
        <v>2319.7702443562725</v>
      </c>
      <c r="L32" s="34">
        <f>$K$11-Tasaus[[#This Row],[Laskennallinen verotulo yhteensä, €/asukas (=tasausraja)]]</f>
        <v>-17.130244356272669</v>
      </c>
      <c r="M32" s="368">
        <v>-1.713024435627267</v>
      </c>
      <c r="N32" s="369">
        <v>-13193.714203201211</v>
      </c>
      <c r="P32" s="116"/>
      <c r="Q32" s="117"/>
      <c r="R32" s="118"/>
    </row>
    <row r="33" spans="1:18" x14ac:dyDescent="0.25">
      <c r="A33" s="266">
        <v>79</v>
      </c>
      <c r="B33" s="13" t="s">
        <v>387</v>
      </c>
      <c r="C33" s="267">
        <v>6647</v>
      </c>
      <c r="D33" s="268">
        <v>8.9</v>
      </c>
      <c r="E33" s="14">
        <v>12745099.079800725</v>
      </c>
      <c r="F33" s="14">
        <v>143203360.44719917</v>
      </c>
      <c r="G33" s="269">
        <f>Tasaus[[#This Row],[Verotettava tulo (kunnallisvero), €]]*($D$11/100)</f>
        <v>10797533.377718816</v>
      </c>
      <c r="H33" s="14">
        <v>6836080.9602252347</v>
      </c>
      <c r="I33" s="15">
        <v>1336751.5668000001</v>
      </c>
      <c r="J33" s="15">
        <f>SUM(Tasaus[[#This Row],[Laskennallinen kunnallisvero, €]:[Laskennallinen kiinteistövero, €]])</f>
        <v>18970365.904744051</v>
      </c>
      <c r="K33" s="15">
        <f>Tasaus[[#This Row],[Laskennallinen verotulo yhteensä, €]]/Tasaus[[#This Row],[Asukasluku 31.12.2024]]</f>
        <v>2853.9741093341436</v>
      </c>
      <c r="L33" s="34">
        <f>$K$11-Tasaus[[#This Row],[Laskennallinen verotulo yhteensä, €/asukas (=tasausraja)]]</f>
        <v>-551.3341093341437</v>
      </c>
      <c r="M33" s="368">
        <v>-55.133410933414375</v>
      </c>
      <c r="N33" s="369">
        <v>-366471.78247440537</v>
      </c>
      <c r="P33" s="116"/>
      <c r="Q33" s="117"/>
      <c r="R33" s="118"/>
    </row>
    <row r="34" spans="1:18" x14ac:dyDescent="0.25">
      <c r="A34" s="266">
        <v>81</v>
      </c>
      <c r="B34" s="13" t="s">
        <v>388</v>
      </c>
      <c r="C34" s="267">
        <v>2482</v>
      </c>
      <c r="D34" s="268">
        <v>9.1999999999999993</v>
      </c>
      <c r="E34" s="14">
        <v>3896243.469939081</v>
      </c>
      <c r="F34" s="14">
        <v>42350472.499337845</v>
      </c>
      <c r="G34" s="269">
        <f>Tasaus[[#This Row],[Verotettava tulo (kunnallisvero), €]]*($D$11/100)</f>
        <v>3193225.6264500734</v>
      </c>
      <c r="H34" s="14">
        <v>1276618.7090142572</v>
      </c>
      <c r="I34" s="15">
        <v>898366.17160000012</v>
      </c>
      <c r="J34" s="15">
        <f>SUM(Tasaus[[#This Row],[Laskennallinen kunnallisvero, €]:[Laskennallinen kiinteistövero, €]])</f>
        <v>5368210.5070643304</v>
      </c>
      <c r="K34" s="15">
        <f>Tasaus[[#This Row],[Laskennallinen verotulo yhteensä, €]]/Tasaus[[#This Row],[Asukasluku 31.12.2024]]</f>
        <v>2162.8567715811164</v>
      </c>
      <c r="L34" s="34">
        <f>$K$11-Tasaus[[#This Row],[Laskennallinen verotulo yhteensä, €/asukas (=tasausraja)]]</f>
        <v>139.78322841888348</v>
      </c>
      <c r="M34" s="368">
        <v>125.80490557699514</v>
      </c>
      <c r="N34" s="369">
        <v>312247.77564210194</v>
      </c>
      <c r="P34" s="116"/>
      <c r="Q34" s="117"/>
      <c r="R34" s="118"/>
    </row>
    <row r="35" spans="1:18" x14ac:dyDescent="0.25">
      <c r="A35" s="266">
        <v>82</v>
      </c>
      <c r="B35" s="13" t="s">
        <v>389</v>
      </c>
      <c r="C35" s="267">
        <v>9361</v>
      </c>
      <c r="D35" s="268">
        <v>8.4</v>
      </c>
      <c r="E35" s="14">
        <v>18990380.79970308</v>
      </c>
      <c r="F35" s="14">
        <v>226075961.90122715</v>
      </c>
      <c r="G35" s="269">
        <f>Tasaus[[#This Row],[Verotettava tulo (kunnallisvero), €]]*($D$11/100)</f>
        <v>17046127.527352527</v>
      </c>
      <c r="H35" s="14">
        <v>1048712.0300840735</v>
      </c>
      <c r="I35" s="15">
        <v>1580729.6533499998</v>
      </c>
      <c r="J35" s="15">
        <f>SUM(Tasaus[[#This Row],[Laskennallinen kunnallisvero, €]:[Laskennallinen kiinteistövero, €]])</f>
        <v>19675569.2107866</v>
      </c>
      <c r="K35" s="15">
        <f>Tasaus[[#This Row],[Laskennallinen verotulo yhteensä, €]]/Tasaus[[#This Row],[Asukasluku 31.12.2024]]</f>
        <v>2101.8661692967203</v>
      </c>
      <c r="L35" s="34">
        <f>$K$11-Tasaus[[#This Row],[Laskennallinen verotulo yhteensä, €/asukas (=tasausraja)]]</f>
        <v>200.7738307032796</v>
      </c>
      <c r="M35" s="368">
        <v>180.69644763295165</v>
      </c>
      <c r="N35" s="369">
        <v>1691499.4462920604</v>
      </c>
      <c r="P35" s="116"/>
      <c r="Q35" s="117"/>
      <c r="R35" s="118"/>
    </row>
    <row r="36" spans="1:18" x14ac:dyDescent="0.25">
      <c r="A36" s="266">
        <v>86</v>
      </c>
      <c r="B36" s="13" t="s">
        <v>390</v>
      </c>
      <c r="C36" s="267">
        <v>7901</v>
      </c>
      <c r="D36" s="268">
        <v>9.3000000000000007</v>
      </c>
      <c r="E36" s="14">
        <v>16665882.599739423</v>
      </c>
      <c r="F36" s="14">
        <v>179203038.7068755</v>
      </c>
      <c r="G36" s="269">
        <f>Tasaus[[#This Row],[Verotettava tulo (kunnallisvero), €]]*($D$11/100)</f>
        <v>13511909.118498413</v>
      </c>
      <c r="H36" s="14">
        <v>887262.91328884813</v>
      </c>
      <c r="I36" s="15">
        <v>988283.62530000019</v>
      </c>
      <c r="J36" s="15">
        <f>SUM(Tasaus[[#This Row],[Laskennallinen kunnallisvero, €]:[Laskennallinen kiinteistövero, €]])</f>
        <v>15387455.657087261</v>
      </c>
      <c r="K36" s="15">
        <f>Tasaus[[#This Row],[Laskennallinen verotulo yhteensä, €]]/Tasaus[[#This Row],[Asukasluku 31.12.2024]]</f>
        <v>1947.5326739763652</v>
      </c>
      <c r="L36" s="34">
        <f>$K$11-Tasaus[[#This Row],[Laskennallinen verotulo yhteensä, €/asukas (=tasausraja)]]</f>
        <v>355.10732602363464</v>
      </c>
      <c r="M36" s="368">
        <v>319.59659342127117</v>
      </c>
      <c r="N36" s="369">
        <v>2525132.6846214635</v>
      </c>
      <c r="P36" s="116"/>
      <c r="Q36" s="117"/>
      <c r="R36" s="118"/>
    </row>
    <row r="37" spans="1:18" x14ac:dyDescent="0.25">
      <c r="A37" s="266">
        <v>90</v>
      </c>
      <c r="B37" s="13" t="s">
        <v>391</v>
      </c>
      <c r="C37" s="267">
        <v>2929</v>
      </c>
      <c r="D37" s="268">
        <v>9.5</v>
      </c>
      <c r="E37" s="14">
        <v>4325906.6399323633</v>
      </c>
      <c r="F37" s="14">
        <v>45535859.367709085</v>
      </c>
      <c r="G37" s="269">
        <f>Tasaus[[#This Row],[Verotettava tulo (kunnallisvero), €]]*($D$11/100)</f>
        <v>3433403.796325265</v>
      </c>
      <c r="H37" s="14">
        <v>1505876.0782032781</v>
      </c>
      <c r="I37" s="15">
        <v>681543.75514999998</v>
      </c>
      <c r="J37" s="15">
        <f>SUM(Tasaus[[#This Row],[Laskennallinen kunnallisvero, €]:[Laskennallinen kiinteistövero, €]])</f>
        <v>5620823.6296785427</v>
      </c>
      <c r="K37" s="15">
        <f>Tasaus[[#This Row],[Laskennallinen verotulo yhteensä, €]]/Tasaus[[#This Row],[Asukasluku 31.12.2024]]</f>
        <v>1919.0247967492464</v>
      </c>
      <c r="L37" s="34">
        <f>$K$11-Tasaus[[#This Row],[Laskennallinen verotulo yhteensä, €/asukas (=tasausraja)]]</f>
        <v>383.61520325075344</v>
      </c>
      <c r="M37" s="368">
        <v>345.25368292567811</v>
      </c>
      <c r="N37" s="369">
        <v>1011248.0372893112</v>
      </c>
      <c r="P37" s="116"/>
      <c r="Q37" s="117"/>
      <c r="R37" s="118"/>
    </row>
    <row r="38" spans="1:18" x14ac:dyDescent="0.25">
      <c r="A38" s="266">
        <v>91</v>
      </c>
      <c r="B38" s="13" t="s">
        <v>392</v>
      </c>
      <c r="C38" s="267">
        <v>684018</v>
      </c>
      <c r="D38" s="268">
        <v>5.3</v>
      </c>
      <c r="E38" s="14">
        <v>1097962735.5228329</v>
      </c>
      <c r="F38" s="14">
        <v>20716278028.732697</v>
      </c>
      <c r="G38" s="269">
        <f>Tasaus[[#This Row],[Verotettava tulo (kunnallisvero), €]]*($D$11/100)</f>
        <v>1562007363.3664453</v>
      </c>
      <c r="H38" s="14">
        <v>424928653.81098849</v>
      </c>
      <c r="I38" s="15">
        <v>204547362.86230004</v>
      </c>
      <c r="J38" s="15">
        <f>SUM(Tasaus[[#This Row],[Laskennallinen kunnallisvero, €]:[Laskennallinen kiinteistövero, €]])</f>
        <v>2191483380.0397339</v>
      </c>
      <c r="K38" s="15">
        <f>Tasaus[[#This Row],[Laskennallinen verotulo yhteensä, €]]/Tasaus[[#This Row],[Asukasluku 31.12.2024]]</f>
        <v>3203.8387586872477</v>
      </c>
      <c r="L38" s="34">
        <f>$K$11-Tasaus[[#This Row],[Laskennallinen verotulo yhteensä, €/asukas (=tasausraja)]]</f>
        <v>-901.19875868724785</v>
      </c>
      <c r="M38" s="368">
        <v>-90.11987586872479</v>
      </c>
      <c r="N38" s="369">
        <v>-61643617.251973391</v>
      </c>
      <c r="P38" s="116"/>
      <c r="Q38" s="117"/>
      <c r="R38" s="118"/>
    </row>
    <row r="39" spans="1:18" x14ac:dyDescent="0.25">
      <c r="A39" s="266">
        <v>92</v>
      </c>
      <c r="B39" s="13" t="s">
        <v>393</v>
      </c>
      <c r="C39" s="267">
        <v>251269</v>
      </c>
      <c r="D39" s="268">
        <v>6.4</v>
      </c>
      <c r="E39" s="14">
        <v>405313465.56366277</v>
      </c>
      <c r="F39" s="14">
        <v>6333022899.4322309</v>
      </c>
      <c r="G39" s="269">
        <f>Tasaus[[#This Row],[Verotettava tulo (kunnallisvero), €]]*($D$11/100)</f>
        <v>477509926.61719018</v>
      </c>
      <c r="H39" s="14">
        <v>65560866.6921058</v>
      </c>
      <c r="I39" s="15">
        <v>58530589.49825</v>
      </c>
      <c r="J39" s="15">
        <f>SUM(Tasaus[[#This Row],[Laskennallinen kunnallisvero, €]:[Laskennallinen kiinteistövero, €]])</f>
        <v>601601382.80754602</v>
      </c>
      <c r="K39" s="15">
        <f>Tasaus[[#This Row],[Laskennallinen verotulo yhteensä, €]]/Tasaus[[#This Row],[Asukasluku 31.12.2024]]</f>
        <v>2394.2523065222772</v>
      </c>
      <c r="L39" s="34">
        <f>$K$11-Tasaus[[#This Row],[Laskennallinen verotulo yhteensä, €/asukas (=tasausraja)]]</f>
        <v>-91.612306522277322</v>
      </c>
      <c r="M39" s="368">
        <v>-9.1612306522277329</v>
      </c>
      <c r="N39" s="369">
        <v>-2301933.2647546101</v>
      </c>
      <c r="P39" s="116"/>
      <c r="Q39" s="117"/>
      <c r="R39" s="118"/>
    </row>
    <row r="40" spans="1:18" x14ac:dyDescent="0.25">
      <c r="A40" s="266">
        <v>97</v>
      </c>
      <c r="B40" s="13" t="s">
        <v>394</v>
      </c>
      <c r="C40" s="267">
        <v>2059</v>
      </c>
      <c r="D40" s="268">
        <v>7.4</v>
      </c>
      <c r="E40" s="14">
        <v>2811181.8099560463</v>
      </c>
      <c r="F40" s="14">
        <v>37988943.377784409</v>
      </c>
      <c r="G40" s="269">
        <f>Tasaus[[#This Row],[Verotettava tulo (kunnallisvero), €]]*($D$11/100)</f>
        <v>2864366.3306849441</v>
      </c>
      <c r="H40" s="14">
        <v>725282.83777396695</v>
      </c>
      <c r="I40" s="15">
        <v>903702.51785000006</v>
      </c>
      <c r="J40" s="15">
        <f>SUM(Tasaus[[#This Row],[Laskennallinen kunnallisvero, €]:[Laskennallinen kiinteistövero, €]])</f>
        <v>4493351.6863089111</v>
      </c>
      <c r="K40" s="15">
        <f>Tasaus[[#This Row],[Laskennallinen verotulo yhteensä, €]]/Tasaus[[#This Row],[Asukasluku 31.12.2024]]</f>
        <v>2182.2980506599861</v>
      </c>
      <c r="L40" s="34">
        <f>$K$11-Tasaus[[#This Row],[Laskennallinen verotulo yhteensä, €/asukas (=tasausraja)]]</f>
        <v>120.3419493400138</v>
      </c>
      <c r="M40" s="368">
        <v>108.30775440601242</v>
      </c>
      <c r="N40" s="369">
        <v>223005.66632197957</v>
      </c>
      <c r="P40" s="116"/>
      <c r="Q40" s="117"/>
      <c r="R40" s="118"/>
    </row>
    <row r="41" spans="1:18" x14ac:dyDescent="0.25">
      <c r="A41" s="266">
        <v>98</v>
      </c>
      <c r="B41" s="13" t="s">
        <v>395</v>
      </c>
      <c r="C41" s="267">
        <v>22849</v>
      </c>
      <c r="D41" s="268">
        <v>8.3000000000000007</v>
      </c>
      <c r="E41" s="14">
        <v>44079932.779310793</v>
      </c>
      <c r="F41" s="14">
        <v>531083527.46157575</v>
      </c>
      <c r="G41" s="269">
        <f>Tasaus[[#This Row],[Verotettava tulo (kunnallisvero), €]]*($D$11/100)</f>
        <v>40043697.97060281</v>
      </c>
      <c r="H41" s="14">
        <v>2444616.5462150723</v>
      </c>
      <c r="I41" s="15">
        <v>3211346.2263000002</v>
      </c>
      <c r="J41" s="15">
        <f>SUM(Tasaus[[#This Row],[Laskennallinen kunnallisvero, €]:[Laskennallinen kiinteistövero, €]])</f>
        <v>45699660.743117884</v>
      </c>
      <c r="K41" s="15">
        <f>Tasaus[[#This Row],[Laskennallinen verotulo yhteensä, €]]/Tasaus[[#This Row],[Asukasluku 31.12.2024]]</f>
        <v>2000.0726834048703</v>
      </c>
      <c r="L41" s="34">
        <f>$K$11-Tasaus[[#This Row],[Laskennallinen verotulo yhteensä, €/asukas (=tasausraja)]]</f>
        <v>302.56731659512957</v>
      </c>
      <c r="M41" s="368">
        <v>272.31058493561665</v>
      </c>
      <c r="N41" s="369">
        <v>6222024.5551939048</v>
      </c>
      <c r="P41" s="116"/>
      <c r="Q41" s="117"/>
      <c r="R41" s="118"/>
    </row>
    <row r="42" spans="1:18" x14ac:dyDescent="0.25">
      <c r="A42" s="266">
        <v>102</v>
      </c>
      <c r="B42" s="13" t="s">
        <v>396</v>
      </c>
      <c r="C42" s="267">
        <v>9555</v>
      </c>
      <c r="D42" s="268">
        <v>9.4</v>
      </c>
      <c r="E42" s="14">
        <v>16908253.129735634</v>
      </c>
      <c r="F42" s="14">
        <v>179875033.29505992</v>
      </c>
      <c r="G42" s="269">
        <f>Tasaus[[#This Row],[Verotettava tulo (kunnallisvero), €]]*($D$11/100)</f>
        <v>13562577.510447517</v>
      </c>
      <c r="H42" s="14">
        <v>2083599.8048416085</v>
      </c>
      <c r="I42" s="15">
        <v>1591459.9904499999</v>
      </c>
      <c r="J42" s="15">
        <f>SUM(Tasaus[[#This Row],[Laskennallinen kunnallisvero, €]:[Laskennallinen kiinteistövero, €]])</f>
        <v>17237637.305739123</v>
      </c>
      <c r="K42" s="15">
        <f>Tasaus[[#This Row],[Laskennallinen verotulo yhteensä, €]]/Tasaus[[#This Row],[Asukasluku 31.12.2024]]</f>
        <v>1804.0436740700286</v>
      </c>
      <c r="L42" s="34">
        <f>$K$11-Tasaus[[#This Row],[Laskennallinen verotulo yhteensä, €/asukas (=tasausraja)]]</f>
        <v>498.59632592997127</v>
      </c>
      <c r="M42" s="368">
        <v>448.73669333697416</v>
      </c>
      <c r="N42" s="369">
        <v>4287679.1048347885</v>
      </c>
      <c r="P42" s="116"/>
      <c r="Q42" s="117"/>
      <c r="R42" s="118"/>
    </row>
    <row r="43" spans="1:18" x14ac:dyDescent="0.25">
      <c r="A43" s="266">
        <v>103</v>
      </c>
      <c r="B43" s="13" t="s">
        <v>397</v>
      </c>
      <c r="C43" s="267">
        <v>2094</v>
      </c>
      <c r="D43" s="268">
        <v>9.8000000000000007</v>
      </c>
      <c r="E43" s="14">
        <v>3727356.4199417215</v>
      </c>
      <c r="F43" s="14">
        <v>38034249.183078788</v>
      </c>
      <c r="G43" s="269">
        <f>Tasaus[[#This Row],[Verotettava tulo (kunnallisvero), €]]*($D$11/100)</f>
        <v>2867782.3884041402</v>
      </c>
      <c r="H43" s="14">
        <v>296504.43092610512</v>
      </c>
      <c r="I43" s="15">
        <v>284089.51064999995</v>
      </c>
      <c r="J43" s="15">
        <f>SUM(Tasaus[[#This Row],[Laskennallinen kunnallisvero, €]:[Laskennallinen kiinteistövero, €]])</f>
        <v>3448376.3299802453</v>
      </c>
      <c r="K43" s="15">
        <f>Tasaus[[#This Row],[Laskennallinen verotulo yhteensä, €]]/Tasaus[[#This Row],[Asukasluku 31.12.2024]]</f>
        <v>1646.7890783095727</v>
      </c>
      <c r="L43" s="34">
        <f>$K$11-Tasaus[[#This Row],[Laskennallinen verotulo yhteensä, €/asukas (=tasausraja)]]</f>
        <v>655.85092169042719</v>
      </c>
      <c r="M43" s="368">
        <v>590.26582952138449</v>
      </c>
      <c r="N43" s="369">
        <v>1236016.6470177791</v>
      </c>
      <c r="P43" s="116"/>
      <c r="Q43" s="117"/>
      <c r="R43" s="118"/>
    </row>
    <row r="44" spans="1:18" x14ac:dyDescent="0.25">
      <c r="A44" s="266">
        <v>105</v>
      </c>
      <c r="B44" s="13" t="s">
        <v>398</v>
      </c>
      <c r="C44" s="267">
        <v>2002</v>
      </c>
      <c r="D44" s="268">
        <v>9</v>
      </c>
      <c r="E44" s="14">
        <v>2970699.4299535519</v>
      </c>
      <c r="F44" s="14">
        <v>33007771.443928353</v>
      </c>
      <c r="G44" s="269">
        <f>Tasaus[[#This Row],[Verotettava tulo (kunnallisvero), €]]*($D$11/100)</f>
        <v>2488785.9668721976</v>
      </c>
      <c r="H44" s="14">
        <v>612570.74234749749</v>
      </c>
      <c r="I44" s="15">
        <v>466675.19749999995</v>
      </c>
      <c r="J44" s="15">
        <f>SUM(Tasaus[[#This Row],[Laskennallinen kunnallisvero, €]:[Laskennallinen kiinteistövero, €]])</f>
        <v>3568031.9067196948</v>
      </c>
      <c r="K44" s="15">
        <f>Tasaus[[#This Row],[Laskennallinen verotulo yhteensä, €]]/Tasaus[[#This Row],[Asukasluku 31.12.2024]]</f>
        <v>1782.2337196402073</v>
      </c>
      <c r="L44" s="34">
        <f>$K$11-Tasaus[[#This Row],[Laskennallinen verotulo yhteensä, €/asukas (=tasausraja)]]</f>
        <v>520.40628035979262</v>
      </c>
      <c r="M44" s="368">
        <v>468.36565232381338</v>
      </c>
      <c r="N44" s="369">
        <v>937668.03595227434</v>
      </c>
      <c r="P44" s="116"/>
      <c r="Q44" s="117"/>
      <c r="R44" s="118"/>
    </row>
    <row r="45" spans="1:18" x14ac:dyDescent="0.25">
      <c r="A45" s="266">
        <v>106</v>
      </c>
      <c r="B45" s="13" t="s">
        <v>399</v>
      </c>
      <c r="C45" s="267">
        <v>47031</v>
      </c>
      <c r="D45" s="268">
        <v>7.7</v>
      </c>
      <c r="E45" s="14">
        <v>93213979.008542567</v>
      </c>
      <c r="F45" s="14">
        <v>1210571155.9550984</v>
      </c>
      <c r="G45" s="269">
        <f>Tasaus[[#This Row],[Verotettava tulo (kunnallisvero), €]]*($D$11/100)</f>
        <v>91277065.159014419</v>
      </c>
      <c r="H45" s="14">
        <v>9620901.9545776397</v>
      </c>
      <c r="I45" s="15">
        <v>8352661.1706000008</v>
      </c>
      <c r="J45" s="15">
        <f>SUM(Tasaus[[#This Row],[Laskennallinen kunnallisvero, €]:[Laskennallinen kiinteistövero, €]])</f>
        <v>109250628.28419206</v>
      </c>
      <c r="K45" s="15">
        <f>Tasaus[[#This Row],[Laskennallinen verotulo yhteensä, €]]/Tasaus[[#This Row],[Asukasluku 31.12.2024]]</f>
        <v>2322.9492948096372</v>
      </c>
      <c r="L45" s="34">
        <f>$K$11-Tasaus[[#This Row],[Laskennallinen verotulo yhteensä, €/asukas (=tasausraja)]]</f>
        <v>-20.309294809637322</v>
      </c>
      <c r="M45" s="368">
        <v>-2.0309294809637324</v>
      </c>
      <c r="N45" s="369">
        <v>-95516.644419205302</v>
      </c>
      <c r="P45" s="116"/>
      <c r="Q45" s="117"/>
      <c r="R45" s="118"/>
    </row>
    <row r="46" spans="1:18" x14ac:dyDescent="0.25">
      <c r="A46" s="266">
        <v>108</v>
      </c>
      <c r="B46" s="13" t="s">
        <v>400</v>
      </c>
      <c r="C46" s="267">
        <v>10348</v>
      </c>
      <c r="D46" s="268">
        <v>10.199999999999999</v>
      </c>
      <c r="E46" s="14">
        <v>19882832.479689125</v>
      </c>
      <c r="F46" s="14">
        <v>194929730.19303066</v>
      </c>
      <c r="G46" s="269">
        <f>Tasaus[[#This Row],[Verotettava tulo (kunnallisvero), €]]*($D$11/100)</f>
        <v>14697701.656554511</v>
      </c>
      <c r="H46" s="14">
        <v>1129422.7115269725</v>
      </c>
      <c r="I46" s="15">
        <v>1299355.2047000004</v>
      </c>
      <c r="J46" s="15">
        <f>SUM(Tasaus[[#This Row],[Laskennallinen kunnallisvero, €]:[Laskennallinen kiinteistövero, €]])</f>
        <v>17126479.572781485</v>
      </c>
      <c r="K46" s="15">
        <f>Tasaus[[#This Row],[Laskennallinen verotulo yhteensä, €]]/Tasaus[[#This Row],[Asukasluku 31.12.2024]]</f>
        <v>1655.0521427117785</v>
      </c>
      <c r="L46" s="34">
        <f>$K$11-Tasaus[[#This Row],[Laskennallinen verotulo yhteensä, €/asukas (=tasausraja)]]</f>
        <v>647.58785728822136</v>
      </c>
      <c r="M46" s="368">
        <v>582.82907155939927</v>
      </c>
      <c r="N46" s="369">
        <v>6031115.2324966639</v>
      </c>
      <c r="P46" s="116"/>
      <c r="Q46" s="117"/>
      <c r="R46" s="118"/>
    </row>
    <row r="47" spans="1:18" x14ac:dyDescent="0.25">
      <c r="A47" s="266">
        <v>109</v>
      </c>
      <c r="B47" s="13" t="s">
        <v>401</v>
      </c>
      <c r="C47" s="267">
        <v>68433</v>
      </c>
      <c r="D47" s="268">
        <v>8.4</v>
      </c>
      <c r="E47" s="14">
        <v>135188787.62788627</v>
      </c>
      <c r="F47" s="14">
        <v>1609390328.9034078</v>
      </c>
      <c r="G47" s="269">
        <f>Tasaus[[#This Row],[Verotettava tulo (kunnallisvero), €]]*($D$11/100)</f>
        <v>121348030.79931694</v>
      </c>
      <c r="H47" s="14">
        <v>15874532.928671505</v>
      </c>
      <c r="I47" s="15">
        <v>13471702.863550002</v>
      </c>
      <c r="J47" s="15">
        <f>SUM(Tasaus[[#This Row],[Laskennallinen kunnallisvero, €]:[Laskennallinen kiinteistövero, €]])</f>
        <v>150694266.59153846</v>
      </c>
      <c r="K47" s="15">
        <f>Tasaus[[#This Row],[Laskennallinen verotulo yhteensä, €]]/Tasaus[[#This Row],[Asukasluku 31.12.2024]]</f>
        <v>2202.0701502424045</v>
      </c>
      <c r="L47" s="34">
        <f>$K$11-Tasaus[[#This Row],[Laskennallinen verotulo yhteensä, €/asukas (=tasausraja)]]</f>
        <v>100.56984975759542</v>
      </c>
      <c r="M47" s="368">
        <v>90.512864781835887</v>
      </c>
      <c r="N47" s="369">
        <v>6194066.8756153751</v>
      </c>
      <c r="P47" s="116"/>
      <c r="Q47" s="117"/>
      <c r="R47" s="118"/>
    </row>
    <row r="48" spans="1:18" x14ac:dyDescent="0.25">
      <c r="A48" s="266">
        <v>111</v>
      </c>
      <c r="B48" s="13" t="s">
        <v>402</v>
      </c>
      <c r="C48" s="267">
        <v>17829</v>
      </c>
      <c r="D48" s="268">
        <v>8.1999999999999993</v>
      </c>
      <c r="E48" s="14">
        <v>29934863.719531957</v>
      </c>
      <c r="F48" s="14">
        <v>365059313.65282875</v>
      </c>
      <c r="G48" s="269">
        <f>Tasaus[[#This Row],[Verotettava tulo (kunnallisvero), €]]*($D$11/100)</f>
        <v>27525472.249423288</v>
      </c>
      <c r="H48" s="14">
        <v>4173011.7408826328</v>
      </c>
      <c r="I48" s="15">
        <v>3960776.3342499998</v>
      </c>
      <c r="J48" s="15">
        <f>SUM(Tasaus[[#This Row],[Laskennallinen kunnallisvero, €]:[Laskennallinen kiinteistövero, €]])</f>
        <v>35659260.324555919</v>
      </c>
      <c r="K48" s="15">
        <f>Tasaus[[#This Row],[Laskennallinen verotulo yhteensä, €]]/Tasaus[[#This Row],[Asukasluku 31.12.2024]]</f>
        <v>2000.0706895819126</v>
      </c>
      <c r="L48" s="34">
        <f>$K$11-Tasaus[[#This Row],[Laskennallinen verotulo yhteensä, €/asukas (=tasausraja)]]</f>
        <v>302.5693104180873</v>
      </c>
      <c r="M48" s="368">
        <v>272.31237937627856</v>
      </c>
      <c r="N48" s="369">
        <v>4855057.41189967</v>
      </c>
      <c r="P48" s="116"/>
      <c r="Q48" s="117"/>
      <c r="R48" s="118"/>
    </row>
    <row r="49" spans="1:18" x14ac:dyDescent="0.25">
      <c r="A49" s="266">
        <v>139</v>
      </c>
      <c r="B49" s="13" t="s">
        <v>403</v>
      </c>
      <c r="C49" s="267">
        <v>9806</v>
      </c>
      <c r="D49" s="268">
        <v>8.9</v>
      </c>
      <c r="E49" s="14">
        <v>16274459.869745541</v>
      </c>
      <c r="F49" s="14">
        <v>182859099.66006225</v>
      </c>
      <c r="G49" s="269">
        <f>Tasaus[[#This Row],[Verotettava tulo (kunnallisvero), €]]*($D$11/100)</f>
        <v>13787576.114368692</v>
      </c>
      <c r="H49" s="14">
        <v>1195525.585307512</v>
      </c>
      <c r="I49" s="15">
        <v>1326804.3728500002</v>
      </c>
      <c r="J49" s="15">
        <f>SUM(Tasaus[[#This Row],[Laskennallinen kunnallisvero, €]:[Laskennallinen kiinteistövero, €]])</f>
        <v>16309906.072526205</v>
      </c>
      <c r="K49" s="15">
        <f>Tasaus[[#This Row],[Laskennallinen verotulo yhteensä, €]]/Tasaus[[#This Row],[Asukasluku 31.12.2024]]</f>
        <v>1663.2578087422196</v>
      </c>
      <c r="L49" s="34">
        <f>$K$11-Tasaus[[#This Row],[Laskennallinen verotulo yhteensä, €/asukas (=tasausraja)]]</f>
        <v>639.38219125778028</v>
      </c>
      <c r="M49" s="368">
        <v>575.44397213200227</v>
      </c>
      <c r="N49" s="369">
        <v>5642803.5907264147</v>
      </c>
      <c r="P49" s="116"/>
      <c r="Q49" s="117"/>
      <c r="R49" s="118"/>
    </row>
    <row r="50" spans="1:18" x14ac:dyDescent="0.25">
      <c r="A50" s="266">
        <v>140</v>
      </c>
      <c r="B50" s="13" t="s">
        <v>404</v>
      </c>
      <c r="C50" s="267">
        <v>20463</v>
      </c>
      <c r="D50" s="268">
        <v>7.9</v>
      </c>
      <c r="E50" s="14">
        <v>31909434.679501086</v>
      </c>
      <c r="F50" s="14">
        <v>403916894.67722893</v>
      </c>
      <c r="G50" s="269">
        <f>Tasaus[[#This Row],[Verotettava tulo (kunnallisvero), €]]*($D$11/100)</f>
        <v>30455333.85866306</v>
      </c>
      <c r="H50" s="14">
        <v>4722155.8792873062</v>
      </c>
      <c r="I50" s="15">
        <v>3073440.7065499998</v>
      </c>
      <c r="J50" s="15">
        <f>SUM(Tasaus[[#This Row],[Laskennallinen kunnallisvero, €]:[Laskennallinen kiinteistövero, €]])</f>
        <v>38250930.444500372</v>
      </c>
      <c r="K50" s="15">
        <f>Tasaus[[#This Row],[Laskennallinen verotulo yhteensä, €]]/Tasaus[[#This Row],[Asukasluku 31.12.2024]]</f>
        <v>1869.2728556174741</v>
      </c>
      <c r="L50" s="34">
        <f>$K$11-Tasaus[[#This Row],[Laskennallinen verotulo yhteensä, €/asukas (=tasausraja)]]</f>
        <v>433.36714438252579</v>
      </c>
      <c r="M50" s="368">
        <v>390.03042994427324</v>
      </c>
      <c r="N50" s="369">
        <v>7981192.687949663</v>
      </c>
      <c r="P50" s="116"/>
      <c r="Q50" s="117"/>
      <c r="R50" s="118"/>
    </row>
    <row r="51" spans="1:18" x14ac:dyDescent="0.25">
      <c r="A51" s="266">
        <v>142</v>
      </c>
      <c r="B51" s="13" t="s">
        <v>405</v>
      </c>
      <c r="C51" s="267">
        <v>6401</v>
      </c>
      <c r="D51" s="268">
        <v>8.6</v>
      </c>
      <c r="E51" s="14">
        <v>10787369.699831335</v>
      </c>
      <c r="F51" s="14">
        <v>125434531.39338763</v>
      </c>
      <c r="G51" s="269">
        <f>Tasaus[[#This Row],[Verotettava tulo (kunnallisvero), €]]*($D$11/100)</f>
        <v>9457763.6670614276</v>
      </c>
      <c r="H51" s="14">
        <v>924434.97971999156</v>
      </c>
      <c r="I51" s="15">
        <v>1364250.6504499998</v>
      </c>
      <c r="J51" s="15">
        <f>SUM(Tasaus[[#This Row],[Laskennallinen kunnallisvero, €]:[Laskennallinen kiinteistövero, €]])</f>
        <v>11746449.297231419</v>
      </c>
      <c r="K51" s="15">
        <f>Tasaus[[#This Row],[Laskennallinen verotulo yhteensä, €]]/Tasaus[[#This Row],[Asukasluku 31.12.2024]]</f>
        <v>1835.0959689472611</v>
      </c>
      <c r="L51" s="34">
        <f>$K$11-Tasaus[[#This Row],[Laskennallinen verotulo yhteensä, €/asukas (=tasausraja)]]</f>
        <v>467.54403105273877</v>
      </c>
      <c r="M51" s="368">
        <v>420.78962794746491</v>
      </c>
      <c r="N51" s="369">
        <v>2693474.4084917228</v>
      </c>
      <c r="P51" s="116"/>
      <c r="Q51" s="117"/>
      <c r="R51" s="118"/>
    </row>
    <row r="52" spans="1:18" x14ac:dyDescent="0.25">
      <c r="A52" s="266">
        <v>143</v>
      </c>
      <c r="B52" s="13" t="s">
        <v>406</v>
      </c>
      <c r="C52" s="267">
        <v>6758</v>
      </c>
      <c r="D52" s="268">
        <v>9.9</v>
      </c>
      <c r="E52" s="14">
        <v>12312268.179807493</v>
      </c>
      <c r="F52" s="14">
        <v>124366345.25058074</v>
      </c>
      <c r="G52" s="269">
        <f>Tasaus[[#This Row],[Verotettava tulo (kunnallisvero), €]]*($D$11/100)</f>
        <v>9377222.4318937883</v>
      </c>
      <c r="H52" s="14">
        <v>1780257.5044801384</v>
      </c>
      <c r="I52" s="15">
        <v>1443014.3932000005</v>
      </c>
      <c r="J52" s="15">
        <f>SUM(Tasaus[[#This Row],[Laskennallinen kunnallisvero, €]:[Laskennallinen kiinteistövero, €]])</f>
        <v>12600494.329573927</v>
      </c>
      <c r="K52" s="15">
        <f>Tasaus[[#This Row],[Laskennallinen verotulo yhteensä, €]]/Tasaus[[#This Row],[Asukasluku 31.12.2024]]</f>
        <v>1864.5300872408889</v>
      </c>
      <c r="L52" s="34">
        <f>$K$11-Tasaus[[#This Row],[Laskennallinen verotulo yhteensä, €/asukas (=tasausraja)]]</f>
        <v>438.10991275911101</v>
      </c>
      <c r="M52" s="368">
        <v>394.29892148319993</v>
      </c>
      <c r="N52" s="369">
        <v>2664672.1113834651</v>
      </c>
      <c r="P52" s="116"/>
      <c r="Q52" s="117"/>
      <c r="R52" s="118"/>
    </row>
    <row r="53" spans="1:18" x14ac:dyDescent="0.25">
      <c r="A53" s="266">
        <v>145</v>
      </c>
      <c r="B53" s="13" t="s">
        <v>407</v>
      </c>
      <c r="C53" s="267">
        <v>12429</v>
      </c>
      <c r="D53" s="268">
        <v>9.1999999999999993</v>
      </c>
      <c r="E53" s="14">
        <v>23365069.129634678</v>
      </c>
      <c r="F53" s="14">
        <v>253968142.71342042</v>
      </c>
      <c r="G53" s="269">
        <f>Tasaus[[#This Row],[Verotettava tulo (kunnallisvero), €]]*($D$11/100)</f>
        <v>19149197.960591897</v>
      </c>
      <c r="H53" s="14">
        <v>1429627.1681046411</v>
      </c>
      <c r="I53" s="15">
        <v>1458950.1068000004</v>
      </c>
      <c r="J53" s="15">
        <f>SUM(Tasaus[[#This Row],[Laskennallinen kunnallisvero, €]:[Laskennallinen kiinteistövero, €]])</f>
        <v>22037775.23549654</v>
      </c>
      <c r="K53" s="15">
        <f>Tasaus[[#This Row],[Laskennallinen verotulo yhteensä, €]]/Tasaus[[#This Row],[Asukasluku 31.12.2024]]</f>
        <v>1773.0931881484062</v>
      </c>
      <c r="L53" s="34">
        <f>$K$11-Tasaus[[#This Row],[Laskennallinen verotulo yhteensä, €/asukas (=tasausraja)]]</f>
        <v>529.5468118515937</v>
      </c>
      <c r="M53" s="368">
        <v>476.59213066643434</v>
      </c>
      <c r="N53" s="369">
        <v>5923563.5920531126</v>
      </c>
      <c r="P53" s="116"/>
      <c r="Q53" s="117"/>
      <c r="R53" s="118"/>
    </row>
    <row r="54" spans="1:18" x14ac:dyDescent="0.25">
      <c r="A54" s="266">
        <v>146</v>
      </c>
      <c r="B54" s="13" t="s">
        <v>408</v>
      </c>
      <c r="C54" s="267">
        <v>4382</v>
      </c>
      <c r="D54" s="268">
        <v>8.6</v>
      </c>
      <c r="E54" s="14">
        <v>6234396.3899025219</v>
      </c>
      <c r="F54" s="14">
        <v>72492981.277936295</v>
      </c>
      <c r="G54" s="269">
        <f>Tasaus[[#This Row],[Verotettava tulo (kunnallisvero), €]]*($D$11/100)</f>
        <v>5465970.7883563964</v>
      </c>
      <c r="H54" s="14">
        <v>2852226.3194539659</v>
      </c>
      <c r="I54" s="15">
        <v>877430.78304999997</v>
      </c>
      <c r="J54" s="15">
        <f>SUM(Tasaus[[#This Row],[Laskennallinen kunnallisvero, €]:[Laskennallinen kiinteistövero, €]])</f>
        <v>9195627.890860362</v>
      </c>
      <c r="K54" s="15">
        <f>Tasaus[[#This Row],[Laskennallinen verotulo yhteensä, €]]/Tasaus[[#This Row],[Asukasluku 31.12.2024]]</f>
        <v>2098.5002032999455</v>
      </c>
      <c r="L54" s="34">
        <f>$K$11-Tasaus[[#This Row],[Laskennallinen verotulo yhteensä, €/asukas (=tasausraja)]]</f>
        <v>204.13979670005438</v>
      </c>
      <c r="M54" s="368">
        <v>183.72581703004894</v>
      </c>
      <c r="N54" s="369">
        <v>805086.53022567451</v>
      </c>
      <c r="P54" s="116"/>
      <c r="Q54" s="117"/>
      <c r="R54" s="118"/>
    </row>
    <row r="55" spans="1:18" x14ac:dyDescent="0.25">
      <c r="A55" s="266">
        <v>148</v>
      </c>
      <c r="B55" s="13" t="s">
        <v>409</v>
      </c>
      <c r="C55" s="267">
        <v>7224</v>
      </c>
      <c r="D55" s="268">
        <v>6.4</v>
      </c>
      <c r="E55" s="14">
        <v>10639288.979833651</v>
      </c>
      <c r="F55" s="14">
        <v>166238890.30990079</v>
      </c>
      <c r="G55" s="269">
        <f>Tasaus[[#This Row],[Verotettava tulo (kunnallisvero), €]]*($D$11/100)</f>
        <v>12534412.329366518</v>
      </c>
      <c r="H55" s="14">
        <v>2410795.2687418545</v>
      </c>
      <c r="I55" s="15">
        <v>2674664.21245</v>
      </c>
      <c r="J55" s="15">
        <f>SUM(Tasaus[[#This Row],[Laskennallinen kunnallisvero, €]:[Laskennallinen kiinteistövero, €]])</f>
        <v>17619871.810558375</v>
      </c>
      <c r="K55" s="15">
        <f>Tasaus[[#This Row],[Laskennallinen verotulo yhteensä, €]]/Tasaus[[#This Row],[Asukasluku 31.12.2024]]</f>
        <v>2439.0741708967848</v>
      </c>
      <c r="L55" s="34">
        <f>$K$11-Tasaus[[#This Row],[Laskennallinen verotulo yhteensä, €/asukas (=tasausraja)]]</f>
        <v>-136.43417089678496</v>
      </c>
      <c r="M55" s="368">
        <v>-13.643417089678497</v>
      </c>
      <c r="N55" s="369">
        <v>-98560.045055837458</v>
      </c>
      <c r="P55" s="116"/>
      <c r="Q55" s="117"/>
      <c r="R55" s="118"/>
    </row>
    <row r="56" spans="1:18" x14ac:dyDescent="0.25">
      <c r="A56" s="266">
        <v>149</v>
      </c>
      <c r="B56" s="13" t="s">
        <v>410</v>
      </c>
      <c r="C56" s="267">
        <v>5402</v>
      </c>
      <c r="D56" s="268">
        <v>8.9</v>
      </c>
      <c r="E56" s="14">
        <v>11655731.439817756</v>
      </c>
      <c r="F56" s="14">
        <v>130963274.6046939</v>
      </c>
      <c r="G56" s="269">
        <f>Tasaus[[#This Row],[Verotettava tulo (kunnallisvero), €]]*($D$11/100)</f>
        <v>9874630.9051939193</v>
      </c>
      <c r="H56" s="14">
        <v>749207.03810473159</v>
      </c>
      <c r="I56" s="15">
        <v>1587276.8632499999</v>
      </c>
      <c r="J56" s="15">
        <f>SUM(Tasaus[[#This Row],[Laskennallinen kunnallisvero, €]:[Laskennallinen kiinteistövero, €]])</f>
        <v>12211114.806548651</v>
      </c>
      <c r="K56" s="15">
        <f>Tasaus[[#This Row],[Laskennallinen verotulo yhteensä, €]]/Tasaus[[#This Row],[Asukasluku 31.12.2024]]</f>
        <v>2260.4803418268516</v>
      </c>
      <c r="L56" s="34">
        <f>$K$11-Tasaus[[#This Row],[Laskennallinen verotulo yhteensä, €/asukas (=tasausraja)]]</f>
        <v>42.159658173148273</v>
      </c>
      <c r="M56" s="368">
        <v>37.943692355833448</v>
      </c>
      <c r="N56" s="369">
        <v>204971.82610621228</v>
      </c>
      <c r="P56" s="116"/>
      <c r="Q56" s="117"/>
      <c r="R56" s="118"/>
    </row>
    <row r="57" spans="1:18" x14ac:dyDescent="0.25">
      <c r="A57" s="266">
        <v>151</v>
      </c>
      <c r="B57" s="13" t="s">
        <v>411</v>
      </c>
      <c r="C57" s="267">
        <v>1794</v>
      </c>
      <c r="D57" s="268">
        <v>9.8000000000000007</v>
      </c>
      <c r="E57" s="14">
        <v>3059159.0199521692</v>
      </c>
      <c r="F57" s="14">
        <v>31215908.366858866</v>
      </c>
      <c r="G57" s="269">
        <f>Tasaus[[#This Row],[Verotettava tulo (kunnallisvero), €]]*($D$11/100)</f>
        <v>2353679.4908611584</v>
      </c>
      <c r="H57" s="14">
        <v>930692.16468130879</v>
      </c>
      <c r="I57" s="15">
        <v>331660.20874999999</v>
      </c>
      <c r="J57" s="15">
        <f>SUM(Tasaus[[#This Row],[Laskennallinen kunnallisvero, €]:[Laskennallinen kiinteistövero, €]])</f>
        <v>3616031.864292467</v>
      </c>
      <c r="K57" s="15">
        <f>Tasaus[[#This Row],[Laskennallinen verotulo yhteensä, €]]/Tasaus[[#This Row],[Asukasluku 31.12.2024]]</f>
        <v>2015.6253424149761</v>
      </c>
      <c r="L57" s="34">
        <f>$K$11-Tasaus[[#This Row],[Laskennallinen verotulo yhteensä, €/asukas (=tasausraja)]]</f>
        <v>287.01465758502377</v>
      </c>
      <c r="M57" s="368">
        <v>258.3131918265214</v>
      </c>
      <c r="N57" s="369">
        <v>463413.86613677943</v>
      </c>
      <c r="P57" s="116"/>
      <c r="Q57" s="117"/>
      <c r="R57" s="118"/>
    </row>
    <row r="58" spans="1:18" x14ac:dyDescent="0.25">
      <c r="A58" s="266">
        <v>152</v>
      </c>
      <c r="B58" s="13" t="s">
        <v>412</v>
      </c>
      <c r="C58" s="267">
        <v>4319</v>
      </c>
      <c r="D58" s="268">
        <v>9.5</v>
      </c>
      <c r="E58" s="14">
        <v>7976515.0098752836</v>
      </c>
      <c r="F58" s="14">
        <v>83963315.893424034</v>
      </c>
      <c r="G58" s="269">
        <f>Tasaus[[#This Row],[Verotettava tulo (kunnallisvero), €]]*($D$11/100)</f>
        <v>6330834.0183641715</v>
      </c>
      <c r="H58" s="14">
        <v>682261.469728995</v>
      </c>
      <c r="I58" s="15">
        <v>543452.31450000009</v>
      </c>
      <c r="J58" s="15">
        <f>SUM(Tasaus[[#This Row],[Laskennallinen kunnallisvero, €]:[Laskennallinen kiinteistövero, €]])</f>
        <v>7556547.8025931669</v>
      </c>
      <c r="K58" s="15">
        <f>Tasaus[[#This Row],[Laskennallinen verotulo yhteensä, €]]/Tasaus[[#This Row],[Asukasluku 31.12.2024]]</f>
        <v>1749.6058815913793</v>
      </c>
      <c r="L58" s="34">
        <f>$K$11-Tasaus[[#This Row],[Laskennallinen verotulo yhteensä, €/asukas (=tasausraja)]]</f>
        <v>553.03411840862054</v>
      </c>
      <c r="M58" s="368">
        <v>497.73070656775849</v>
      </c>
      <c r="N58" s="369">
        <v>2149698.921666149</v>
      </c>
      <c r="P58" s="116"/>
      <c r="Q58" s="117"/>
      <c r="R58" s="118"/>
    </row>
    <row r="59" spans="1:18" x14ac:dyDescent="0.25">
      <c r="A59" s="266">
        <v>153</v>
      </c>
      <c r="B59" s="13" t="s">
        <v>413</v>
      </c>
      <c r="C59" s="267">
        <v>24724</v>
      </c>
      <c r="D59" s="268">
        <v>8.6</v>
      </c>
      <c r="E59" s="14">
        <v>45536113.859288022</v>
      </c>
      <c r="F59" s="14">
        <v>529489696.03823286</v>
      </c>
      <c r="G59" s="269">
        <f>Tasaus[[#This Row],[Verotettava tulo (kunnallisvero), €]]*($D$11/100)</f>
        <v>39923523.081282757</v>
      </c>
      <c r="H59" s="14">
        <v>4605103.2706684815</v>
      </c>
      <c r="I59" s="15">
        <v>4071719.8045000001</v>
      </c>
      <c r="J59" s="15">
        <f>SUM(Tasaus[[#This Row],[Laskennallinen kunnallisvero, €]:[Laskennallinen kiinteistövero, €]])</f>
        <v>48600346.15645124</v>
      </c>
      <c r="K59" s="15">
        <f>Tasaus[[#This Row],[Laskennallinen verotulo yhteensä, €]]/Tasaus[[#This Row],[Asukasluku 31.12.2024]]</f>
        <v>1965.7153436519673</v>
      </c>
      <c r="L59" s="34">
        <f>$K$11-Tasaus[[#This Row],[Laskennallinen verotulo yhteensä, €/asukas (=tasausraja)]]</f>
        <v>336.92465634803261</v>
      </c>
      <c r="M59" s="368">
        <v>303.23219071322939</v>
      </c>
      <c r="N59" s="369">
        <v>7497112.6831938829</v>
      </c>
      <c r="P59" s="116"/>
      <c r="Q59" s="117"/>
      <c r="R59" s="118"/>
    </row>
    <row r="60" spans="1:18" x14ac:dyDescent="0.25">
      <c r="A60" s="266">
        <v>165</v>
      </c>
      <c r="B60" s="13" t="s">
        <v>414</v>
      </c>
      <c r="C60" s="267">
        <v>16015</v>
      </c>
      <c r="D60" s="268">
        <v>8.9</v>
      </c>
      <c r="E60" s="14">
        <v>32242023.299495883</v>
      </c>
      <c r="F60" s="14">
        <v>362269924.7134369</v>
      </c>
      <c r="G60" s="269">
        <f>Tasaus[[#This Row],[Verotettava tulo (kunnallisvero), €]]*($D$11/100)</f>
        <v>27315152.32339314</v>
      </c>
      <c r="H60" s="14">
        <v>2859732.0999358669</v>
      </c>
      <c r="I60" s="15">
        <v>2490837.5360499998</v>
      </c>
      <c r="J60" s="15">
        <f>SUM(Tasaus[[#This Row],[Laskennallinen kunnallisvero, €]:[Laskennallinen kiinteistövero, €]])</f>
        <v>32665721.959379006</v>
      </c>
      <c r="K60" s="15">
        <f>Tasaus[[#This Row],[Laskennallinen verotulo yhteensä, €]]/Tasaus[[#This Row],[Asukasluku 31.12.2024]]</f>
        <v>2039.6954080161727</v>
      </c>
      <c r="L60" s="34">
        <f>$K$11-Tasaus[[#This Row],[Laskennallinen verotulo yhteensä, €/asukas (=tasausraja)]]</f>
        <v>262.94459198382719</v>
      </c>
      <c r="M60" s="368">
        <v>236.65013278544447</v>
      </c>
      <c r="N60" s="369">
        <v>3789951.8765588934</v>
      </c>
      <c r="P60" s="116"/>
      <c r="Q60" s="117"/>
      <c r="R60" s="118"/>
    </row>
    <row r="61" spans="1:18" x14ac:dyDescent="0.25">
      <c r="A61" s="266">
        <v>167</v>
      </c>
      <c r="B61" s="13" t="s">
        <v>415</v>
      </c>
      <c r="C61" s="267">
        <v>78741</v>
      </c>
      <c r="D61" s="268">
        <v>8.1</v>
      </c>
      <c r="E61" s="14">
        <v>125651700.0980354</v>
      </c>
      <c r="F61" s="14">
        <v>1551255556.7658691</v>
      </c>
      <c r="G61" s="269">
        <f>Tasaus[[#This Row],[Verotettava tulo (kunnallisvero), €]]*($D$11/100)</f>
        <v>116964668.98014653</v>
      </c>
      <c r="H61" s="14">
        <v>19789520.208040979</v>
      </c>
      <c r="I61" s="15">
        <v>12961982.005399998</v>
      </c>
      <c r="J61" s="15">
        <f>SUM(Tasaus[[#This Row],[Laskennallinen kunnallisvero, €]:[Laskennallinen kiinteistövero, €]])</f>
        <v>149716171.19358751</v>
      </c>
      <c r="K61" s="15">
        <f>Tasaus[[#This Row],[Laskennallinen verotulo yhteensä, €]]/Tasaus[[#This Row],[Asukasluku 31.12.2024]]</f>
        <v>1901.3750294457463</v>
      </c>
      <c r="L61" s="34">
        <f>$K$11-Tasaus[[#This Row],[Laskennallinen verotulo yhteensä, €/asukas (=tasausraja)]]</f>
        <v>401.26497055425352</v>
      </c>
      <c r="M61" s="368">
        <v>361.1384734988282</v>
      </c>
      <c r="N61" s="369">
        <v>28436404.541771233</v>
      </c>
      <c r="P61" s="116"/>
      <c r="Q61" s="117"/>
      <c r="R61" s="118"/>
    </row>
    <row r="62" spans="1:18" x14ac:dyDescent="0.25">
      <c r="A62" s="266">
        <v>169</v>
      </c>
      <c r="B62" s="13" t="s">
        <v>416</v>
      </c>
      <c r="C62" s="267">
        <v>4848</v>
      </c>
      <c r="D62" s="268">
        <v>9</v>
      </c>
      <c r="E62" s="14">
        <v>9402484.8398529887</v>
      </c>
      <c r="F62" s="14">
        <v>104472053.77614433</v>
      </c>
      <c r="G62" s="269">
        <f>Tasaus[[#This Row],[Verotettava tulo (kunnallisvero), €]]*($D$11/100)</f>
        <v>7877192.8547212817</v>
      </c>
      <c r="H62" s="14">
        <v>473996.46378370479</v>
      </c>
      <c r="I62" s="15">
        <v>621517.24770000007</v>
      </c>
      <c r="J62" s="15">
        <f>SUM(Tasaus[[#This Row],[Laskennallinen kunnallisvero, €]:[Laskennallinen kiinteistövero, €]])</f>
        <v>8972706.5662049856</v>
      </c>
      <c r="K62" s="15">
        <f>Tasaus[[#This Row],[Laskennallinen verotulo yhteensä, €]]/Tasaus[[#This Row],[Asukasluku 31.12.2024]]</f>
        <v>1850.8058098607644</v>
      </c>
      <c r="L62" s="34">
        <f>$K$11-Tasaus[[#This Row],[Laskennallinen verotulo yhteensä, €/asukas (=tasausraja)]]</f>
        <v>451.83419013923549</v>
      </c>
      <c r="M62" s="368">
        <v>406.65077112531196</v>
      </c>
      <c r="N62" s="369">
        <v>1971442.9384155124</v>
      </c>
      <c r="P62" s="116"/>
      <c r="Q62" s="117"/>
      <c r="R62" s="118"/>
    </row>
    <row r="63" spans="1:18" x14ac:dyDescent="0.25">
      <c r="A63" s="266">
        <v>171</v>
      </c>
      <c r="B63" s="13" t="s">
        <v>417</v>
      </c>
      <c r="C63" s="267">
        <v>4552</v>
      </c>
      <c r="D63" s="268">
        <v>8.6</v>
      </c>
      <c r="E63" s="14">
        <v>7768124.4998785425</v>
      </c>
      <c r="F63" s="14">
        <v>90327029.068355143</v>
      </c>
      <c r="G63" s="269">
        <f>Tasaus[[#This Row],[Verotettava tulo (kunnallisvero), €]]*($D$11/100)</f>
        <v>6810657.9917539777</v>
      </c>
      <c r="H63" s="14">
        <v>1214547.5861836844</v>
      </c>
      <c r="I63" s="15">
        <v>701935.00789999997</v>
      </c>
      <c r="J63" s="15">
        <f>SUM(Tasaus[[#This Row],[Laskennallinen kunnallisvero, €]:[Laskennallinen kiinteistövero, €]])</f>
        <v>8727140.5858376622</v>
      </c>
      <c r="K63" s="15">
        <f>Tasaus[[#This Row],[Laskennallinen verotulo yhteensä, €]]/Tasaus[[#This Row],[Asukasluku 31.12.2024]]</f>
        <v>1917.2101462736516</v>
      </c>
      <c r="L63" s="34">
        <f>$K$11-Tasaus[[#This Row],[Laskennallinen verotulo yhteensä, €/asukas (=tasausraja)]]</f>
        <v>385.42985372634826</v>
      </c>
      <c r="M63" s="368">
        <v>346.88686835371345</v>
      </c>
      <c r="N63" s="369">
        <v>1579029.0247461037</v>
      </c>
      <c r="P63" s="116"/>
      <c r="Q63" s="117"/>
      <c r="R63" s="118"/>
    </row>
    <row r="64" spans="1:18" x14ac:dyDescent="0.25">
      <c r="A64" s="266">
        <v>172</v>
      </c>
      <c r="B64" s="13" t="s">
        <v>418</v>
      </c>
      <c r="C64" s="267">
        <v>4099</v>
      </c>
      <c r="D64" s="268">
        <v>9</v>
      </c>
      <c r="E64" s="14">
        <v>6284686.2699017357</v>
      </c>
      <c r="F64" s="14">
        <v>69829847.443352625</v>
      </c>
      <c r="G64" s="269">
        <f>Tasaus[[#This Row],[Verotettava tulo (kunnallisvero), €]]*($D$11/100)</f>
        <v>5265170.4972287873</v>
      </c>
      <c r="H64" s="14">
        <v>1147473.9863805266</v>
      </c>
      <c r="I64" s="15">
        <v>946962.99650000001</v>
      </c>
      <c r="J64" s="15">
        <f>SUM(Tasaus[[#This Row],[Laskennallinen kunnallisvero, €]:[Laskennallinen kiinteistövero, €]])</f>
        <v>7359607.4801093144</v>
      </c>
      <c r="K64" s="15">
        <f>Tasaus[[#This Row],[Laskennallinen verotulo yhteensä, €]]/Tasaus[[#This Row],[Asukasluku 31.12.2024]]</f>
        <v>1795.4641327419649</v>
      </c>
      <c r="L64" s="34">
        <f>$K$11-Tasaus[[#This Row],[Laskennallinen verotulo yhteensä, €/asukas (=tasausraja)]]</f>
        <v>507.17586725803494</v>
      </c>
      <c r="M64" s="368">
        <v>456.45828053223147</v>
      </c>
      <c r="N64" s="369">
        <v>1871022.4919016168</v>
      </c>
      <c r="P64" s="116"/>
      <c r="Q64" s="117"/>
      <c r="R64" s="118"/>
    </row>
    <row r="65" spans="1:18" x14ac:dyDescent="0.25">
      <c r="A65" s="266">
        <v>176</v>
      </c>
      <c r="B65" s="13" t="s">
        <v>419</v>
      </c>
      <c r="C65" s="267">
        <v>4160</v>
      </c>
      <c r="D65" s="268">
        <v>8.5</v>
      </c>
      <c r="E65" s="14">
        <v>5652894.3899116144</v>
      </c>
      <c r="F65" s="14">
        <v>66504639.881313115</v>
      </c>
      <c r="G65" s="269">
        <f>Tasaus[[#This Row],[Verotettava tulo (kunnallisvero), €]]*($D$11/100)</f>
        <v>5014449.8470510086</v>
      </c>
      <c r="H65" s="14">
        <v>1558789.8977391319</v>
      </c>
      <c r="I65" s="15">
        <v>818019.27130000002</v>
      </c>
      <c r="J65" s="15">
        <f>SUM(Tasaus[[#This Row],[Laskennallinen kunnallisvero, €]:[Laskennallinen kiinteistövero, €]])</f>
        <v>7391259.0160901407</v>
      </c>
      <c r="K65" s="15">
        <f>Tasaus[[#This Row],[Laskennallinen verotulo yhteensä, €]]/Tasaus[[#This Row],[Asukasluku 31.12.2024]]</f>
        <v>1776.7449557908992</v>
      </c>
      <c r="L65" s="34">
        <f>$K$11-Tasaus[[#This Row],[Laskennallinen verotulo yhteensä, €/asukas (=tasausraja)]]</f>
        <v>525.89504420910066</v>
      </c>
      <c r="M65" s="368">
        <v>473.30553978819063</v>
      </c>
      <c r="N65" s="369">
        <v>1968951.045518873</v>
      </c>
      <c r="P65" s="116"/>
      <c r="Q65" s="117"/>
      <c r="R65" s="118"/>
    </row>
    <row r="66" spans="1:18" x14ac:dyDescent="0.25">
      <c r="A66" s="266">
        <v>177</v>
      </c>
      <c r="B66" s="13" t="s">
        <v>420</v>
      </c>
      <c r="C66" s="267">
        <v>1668</v>
      </c>
      <c r="D66" s="268">
        <v>8.4</v>
      </c>
      <c r="E66" s="14">
        <v>2658119.5499584395</v>
      </c>
      <c r="F66" s="14">
        <v>31644280.356648088</v>
      </c>
      <c r="G66" s="269">
        <f>Tasaus[[#This Row],[Verotettava tulo (kunnallisvero), €]]*($D$11/100)</f>
        <v>2385978.7388912658</v>
      </c>
      <c r="H66" s="14">
        <v>1209019.6021522242</v>
      </c>
      <c r="I66" s="15">
        <v>321315.39560000005</v>
      </c>
      <c r="J66" s="15">
        <f>SUM(Tasaus[[#This Row],[Laskennallinen kunnallisvero, €]:[Laskennallinen kiinteistövero, €]])</f>
        <v>3916313.7366434899</v>
      </c>
      <c r="K66" s="15">
        <f>Tasaus[[#This Row],[Laskennallinen verotulo yhteensä, €]]/Tasaus[[#This Row],[Asukasluku 31.12.2024]]</f>
        <v>2347.9099140548501</v>
      </c>
      <c r="L66" s="34">
        <f>$K$11-Tasaus[[#This Row],[Laskennallinen verotulo yhteensä, €/asukas (=tasausraja)]]</f>
        <v>-45.269914054850233</v>
      </c>
      <c r="M66" s="368">
        <v>-4.5269914054850231</v>
      </c>
      <c r="N66" s="369">
        <v>-7551.0216643490185</v>
      </c>
      <c r="P66" s="116"/>
      <c r="Q66" s="117"/>
      <c r="R66" s="118"/>
    </row>
    <row r="67" spans="1:18" x14ac:dyDescent="0.25">
      <c r="A67" s="266">
        <v>178</v>
      </c>
      <c r="B67" s="13" t="s">
        <v>421</v>
      </c>
      <c r="C67" s="267">
        <v>5674</v>
      </c>
      <c r="D67" s="268">
        <v>9.1</v>
      </c>
      <c r="E67" s="14">
        <v>9153002.9098568894</v>
      </c>
      <c r="F67" s="14">
        <v>100582449.55886692</v>
      </c>
      <c r="G67" s="269">
        <f>Tasaus[[#This Row],[Verotettava tulo (kunnallisvero), €]]*($D$11/100)</f>
        <v>7583916.6967385653</v>
      </c>
      <c r="H67" s="14">
        <v>1817230.5026918715</v>
      </c>
      <c r="I67" s="15">
        <v>1090214.1138500001</v>
      </c>
      <c r="J67" s="15">
        <f>SUM(Tasaus[[#This Row],[Laskennallinen kunnallisvero, €]:[Laskennallinen kiinteistövero, €]])</f>
        <v>10491361.313280435</v>
      </c>
      <c r="K67" s="15">
        <f>Tasaus[[#This Row],[Laskennallinen verotulo yhteensä, €]]/Tasaus[[#This Row],[Asukasluku 31.12.2024]]</f>
        <v>1849.0238479521388</v>
      </c>
      <c r="L67" s="34">
        <f>$K$11-Tasaus[[#This Row],[Laskennallinen verotulo yhteensä, €/asukas (=tasausraja)]]</f>
        <v>453.61615204786108</v>
      </c>
      <c r="M67" s="368">
        <v>408.25453684307496</v>
      </c>
      <c r="N67" s="369">
        <v>2316436.2420476074</v>
      </c>
      <c r="P67" s="116"/>
      <c r="Q67" s="117"/>
      <c r="R67" s="118"/>
    </row>
    <row r="68" spans="1:18" x14ac:dyDescent="0.25">
      <c r="A68" s="266">
        <v>179</v>
      </c>
      <c r="B68" s="13" t="s">
        <v>422</v>
      </c>
      <c r="C68" s="267">
        <v>149194</v>
      </c>
      <c r="D68" s="268">
        <v>8.1</v>
      </c>
      <c r="E68" s="14">
        <v>261503813.65591124</v>
      </c>
      <c r="F68" s="14">
        <v>3228442143.9001389</v>
      </c>
      <c r="G68" s="269">
        <f>Tasaus[[#This Row],[Verotettava tulo (kunnallisvero), €]]*($D$11/100)</f>
        <v>243424537.65007046</v>
      </c>
      <c r="H68" s="14">
        <v>26007519.622878809</v>
      </c>
      <c r="I68" s="15">
        <v>27169103.793849997</v>
      </c>
      <c r="J68" s="15">
        <f>SUM(Tasaus[[#This Row],[Laskennallinen kunnallisvero, €]:[Laskennallinen kiinteistövero, €]])</f>
        <v>296601161.06679928</v>
      </c>
      <c r="K68" s="15">
        <f>Tasaus[[#This Row],[Laskennallinen verotulo yhteensä, €]]/Tasaus[[#This Row],[Asukasluku 31.12.2024]]</f>
        <v>1988.0233861066752</v>
      </c>
      <c r="L68" s="34">
        <f>$K$11-Tasaus[[#This Row],[Laskennallinen verotulo yhteensä, €/asukas (=tasausraja)]]</f>
        <v>314.61661389332471</v>
      </c>
      <c r="M68" s="368">
        <v>283.15495250399226</v>
      </c>
      <c r="N68" s="369">
        <v>42245019.983880624</v>
      </c>
      <c r="P68" s="116"/>
      <c r="Q68" s="117"/>
      <c r="R68" s="118"/>
    </row>
    <row r="69" spans="1:18" x14ac:dyDescent="0.25">
      <c r="A69" s="266">
        <v>181</v>
      </c>
      <c r="B69" s="13" t="s">
        <v>423</v>
      </c>
      <c r="C69" s="267">
        <v>1658</v>
      </c>
      <c r="D69" s="268">
        <v>10</v>
      </c>
      <c r="E69" s="14">
        <v>2913191.1499544508</v>
      </c>
      <c r="F69" s="14">
        <v>29131911.499544509</v>
      </c>
      <c r="G69" s="269">
        <f>Tasaus[[#This Row],[Verotettava tulo (kunnallisvero), €]]*($D$11/100)</f>
        <v>2196546.1270656558</v>
      </c>
      <c r="H69" s="14">
        <v>298466.69840341335</v>
      </c>
      <c r="I69" s="15">
        <v>261669.878</v>
      </c>
      <c r="J69" s="15">
        <f>SUM(Tasaus[[#This Row],[Laskennallinen kunnallisvero, €]:[Laskennallinen kiinteistövero, €]])</f>
        <v>2756682.7034690692</v>
      </c>
      <c r="K69" s="15">
        <f>Tasaus[[#This Row],[Laskennallinen verotulo yhteensä, €]]/Tasaus[[#This Row],[Asukasluku 31.12.2024]]</f>
        <v>1662.6554303191008</v>
      </c>
      <c r="L69" s="34">
        <f>$K$11-Tasaus[[#This Row],[Laskennallinen verotulo yhteensä, €/asukas (=tasausraja)]]</f>
        <v>639.98456968089909</v>
      </c>
      <c r="M69" s="368">
        <v>575.98611271280924</v>
      </c>
      <c r="N69" s="369">
        <v>954984.9748778377</v>
      </c>
      <c r="P69" s="116"/>
      <c r="Q69" s="117"/>
      <c r="R69" s="118"/>
    </row>
    <row r="70" spans="1:18" x14ac:dyDescent="0.25">
      <c r="A70" s="266">
        <v>182</v>
      </c>
      <c r="B70" s="13" t="s">
        <v>70</v>
      </c>
      <c r="C70" s="267">
        <v>19116</v>
      </c>
      <c r="D70" s="268">
        <v>9.4</v>
      </c>
      <c r="E70" s="14">
        <v>37103815.019419871</v>
      </c>
      <c r="F70" s="14">
        <v>394721436.37680709</v>
      </c>
      <c r="G70" s="269">
        <f>Tasaus[[#This Row],[Verotettava tulo (kunnallisvero), €]]*($D$11/100)</f>
        <v>29761996.302811254</v>
      </c>
      <c r="H70" s="14">
        <v>5777660.6787039246</v>
      </c>
      <c r="I70" s="15">
        <v>3842734.4297499997</v>
      </c>
      <c r="J70" s="15">
        <f>SUM(Tasaus[[#This Row],[Laskennallinen kunnallisvero, €]:[Laskennallinen kiinteistövero, €]])</f>
        <v>39382391.41126518</v>
      </c>
      <c r="K70" s="15">
        <f>Tasaus[[#This Row],[Laskennallinen verotulo yhteensä, €]]/Tasaus[[#This Row],[Asukasluku 31.12.2024]]</f>
        <v>2060.1795046696579</v>
      </c>
      <c r="L70" s="34">
        <f>$K$11-Tasaus[[#This Row],[Laskennallinen verotulo yhteensä, €/asukas (=tasausraja)]]</f>
        <v>242.46049533034193</v>
      </c>
      <c r="M70" s="368">
        <v>218.21444579730775</v>
      </c>
      <c r="N70" s="369">
        <v>4171387.3458613348</v>
      </c>
      <c r="P70" s="116"/>
      <c r="Q70" s="117"/>
      <c r="R70" s="118"/>
    </row>
    <row r="71" spans="1:18" x14ac:dyDescent="0.25">
      <c r="A71" s="266">
        <v>186</v>
      </c>
      <c r="B71" s="13" t="s">
        <v>424</v>
      </c>
      <c r="C71" s="267">
        <v>46871</v>
      </c>
      <c r="D71" s="268">
        <v>7.8</v>
      </c>
      <c r="E71" s="14">
        <v>95932786.488500044</v>
      </c>
      <c r="F71" s="14">
        <v>1229907519.083334</v>
      </c>
      <c r="G71" s="269">
        <f>Tasaus[[#This Row],[Verotettava tulo (kunnallisvero), €]]*($D$11/100)</f>
        <v>92735026.938883379</v>
      </c>
      <c r="H71" s="14">
        <v>4220085.3449059585</v>
      </c>
      <c r="I71" s="15">
        <v>8043357.8854000019</v>
      </c>
      <c r="J71" s="15">
        <f>SUM(Tasaus[[#This Row],[Laskennallinen kunnallisvero, €]:[Laskennallinen kiinteistövero, €]])</f>
        <v>104998470.16918933</v>
      </c>
      <c r="K71" s="15">
        <f>Tasaus[[#This Row],[Laskennallinen verotulo yhteensä, €]]/Tasaus[[#This Row],[Asukasluku 31.12.2024]]</f>
        <v>2240.1585238034036</v>
      </c>
      <c r="L71" s="34">
        <f>$K$11-Tasaus[[#This Row],[Laskennallinen verotulo yhteensä, €/asukas (=tasausraja)]]</f>
        <v>62.481476196596304</v>
      </c>
      <c r="M71" s="368">
        <v>56.233328576936678</v>
      </c>
      <c r="N71" s="369">
        <v>2635712.3437295989</v>
      </c>
      <c r="P71" s="116"/>
      <c r="Q71" s="117"/>
      <c r="R71" s="118"/>
    </row>
    <row r="72" spans="1:18" x14ac:dyDescent="0.25">
      <c r="A72" s="266">
        <v>202</v>
      </c>
      <c r="B72" s="13" t="s">
        <v>425</v>
      </c>
      <c r="C72" s="267">
        <v>36551</v>
      </c>
      <c r="D72" s="268">
        <v>7.6</v>
      </c>
      <c r="E72" s="14">
        <v>75999930.408811703</v>
      </c>
      <c r="F72" s="14">
        <v>999999084.32646978</v>
      </c>
      <c r="G72" s="269">
        <f>Tasaus[[#This Row],[Verotettava tulo (kunnallisvero), €]]*($D$11/100)</f>
        <v>75399930.958215818</v>
      </c>
      <c r="H72" s="14">
        <v>4661518.543242014</v>
      </c>
      <c r="I72" s="15">
        <v>5472504.7628000006</v>
      </c>
      <c r="J72" s="15">
        <f>SUM(Tasaus[[#This Row],[Laskennallinen kunnallisvero, €]:[Laskennallinen kiinteistövero, €]])</f>
        <v>85533954.264257818</v>
      </c>
      <c r="K72" s="15">
        <f>Tasaus[[#This Row],[Laskennallinen verotulo yhteensä, €]]/Tasaus[[#This Row],[Asukasluku 31.12.2024]]</f>
        <v>2340.1262418061838</v>
      </c>
      <c r="L72" s="34">
        <f>$K$11-Tasaus[[#This Row],[Laskennallinen verotulo yhteensä, €/asukas (=tasausraja)]]</f>
        <v>-37.486241806183898</v>
      </c>
      <c r="M72" s="368">
        <v>-3.74862418061839</v>
      </c>
      <c r="N72" s="369">
        <v>-137015.96242578278</v>
      </c>
      <c r="P72" s="116"/>
      <c r="Q72" s="117"/>
      <c r="R72" s="118"/>
    </row>
    <row r="73" spans="1:18" x14ac:dyDescent="0.25">
      <c r="A73" s="266">
        <v>204</v>
      </c>
      <c r="B73" s="13" t="s">
        <v>426</v>
      </c>
      <c r="C73" s="267">
        <v>2589</v>
      </c>
      <c r="D73" s="268">
        <v>9.9</v>
      </c>
      <c r="E73" s="14">
        <v>4121590.8899355577</v>
      </c>
      <c r="F73" s="14">
        <v>41632231.211470276</v>
      </c>
      <c r="G73" s="269">
        <f>Tasaus[[#This Row],[Verotettava tulo (kunnallisvero), €]]*($D$11/100)</f>
        <v>3139070.2333448585</v>
      </c>
      <c r="H73" s="14">
        <v>870119.75295985735</v>
      </c>
      <c r="I73" s="15">
        <v>490178.94850000006</v>
      </c>
      <c r="J73" s="15">
        <f>SUM(Tasaus[[#This Row],[Laskennallinen kunnallisvero, €]:[Laskennallinen kiinteistövero, €]])</f>
        <v>4499368.9348047161</v>
      </c>
      <c r="K73" s="15">
        <f>Tasaus[[#This Row],[Laskennallinen verotulo yhteensä, €]]/Tasaus[[#This Row],[Asukasluku 31.12.2024]]</f>
        <v>1737.8790787194732</v>
      </c>
      <c r="L73" s="34">
        <f>$K$11-Tasaus[[#This Row],[Laskennallinen verotulo yhteensä, €/asukas (=tasausraja)]]</f>
        <v>564.76092128052665</v>
      </c>
      <c r="M73" s="368">
        <v>508.284829152474</v>
      </c>
      <c r="N73" s="369">
        <v>1315949.4226757551</v>
      </c>
      <c r="P73" s="116"/>
      <c r="Q73" s="117"/>
      <c r="R73" s="118"/>
    </row>
    <row r="74" spans="1:18" x14ac:dyDescent="0.25">
      <c r="A74" s="266">
        <v>205</v>
      </c>
      <c r="B74" s="13" t="s">
        <v>427</v>
      </c>
      <c r="C74" s="267">
        <v>36433</v>
      </c>
      <c r="D74" s="268">
        <v>8.4</v>
      </c>
      <c r="E74" s="14">
        <v>65334291.068978474</v>
      </c>
      <c r="F74" s="14">
        <v>777789179.39260077</v>
      </c>
      <c r="G74" s="269">
        <f>Tasaus[[#This Row],[Verotettava tulo (kunnallisvero), €]]*($D$11/100)</f>
        <v>58645304.126202092</v>
      </c>
      <c r="H74" s="14">
        <v>7654637.5839080755</v>
      </c>
      <c r="I74" s="15">
        <v>5489738.6551999999</v>
      </c>
      <c r="J74" s="15">
        <f>SUM(Tasaus[[#This Row],[Laskennallinen kunnallisvero, €]:[Laskennallinen kiinteistövero, €]])</f>
        <v>71789680.365310162</v>
      </c>
      <c r="K74" s="15">
        <f>Tasaus[[#This Row],[Laskennallinen verotulo yhteensä, €]]/Tasaus[[#This Row],[Asukasluku 31.12.2024]]</f>
        <v>1970.4575622460452</v>
      </c>
      <c r="L74" s="34">
        <f>$K$11-Tasaus[[#This Row],[Laskennallinen verotulo yhteensä, €/asukas (=tasausraja)]]</f>
        <v>332.18243775395467</v>
      </c>
      <c r="M74" s="368">
        <v>298.96419397855919</v>
      </c>
      <c r="N74" s="369">
        <v>10892162.479220847</v>
      </c>
      <c r="P74" s="116"/>
      <c r="Q74" s="117"/>
      <c r="R74" s="118"/>
    </row>
    <row r="75" spans="1:18" x14ac:dyDescent="0.25">
      <c r="A75" s="266">
        <v>208</v>
      </c>
      <c r="B75" s="13" t="s">
        <v>428</v>
      </c>
      <c r="C75" s="267">
        <v>12271</v>
      </c>
      <c r="D75" s="268">
        <v>8.3000000000000007</v>
      </c>
      <c r="E75" s="14">
        <v>19101032.429701347</v>
      </c>
      <c r="F75" s="14">
        <v>230132920.83977526</v>
      </c>
      <c r="G75" s="269">
        <f>Tasaus[[#This Row],[Verotettava tulo (kunnallisvero), €]]*($D$11/100)</f>
        <v>17352022.231319055</v>
      </c>
      <c r="H75" s="14">
        <v>2491717.9041478266</v>
      </c>
      <c r="I75" s="15">
        <v>2228247.6003</v>
      </c>
      <c r="J75" s="15">
        <f>SUM(Tasaus[[#This Row],[Laskennallinen kunnallisvero, €]:[Laskennallinen kiinteistövero, €]])</f>
        <v>22071987.73576688</v>
      </c>
      <c r="K75" s="15">
        <f>Tasaus[[#This Row],[Laskennallinen verotulo yhteensä, €]]/Tasaus[[#This Row],[Asukasluku 31.12.2024]]</f>
        <v>1798.711411927869</v>
      </c>
      <c r="L75" s="34">
        <f>$K$11-Tasaus[[#This Row],[Laskennallinen verotulo yhteensä, €/asukas (=tasausraja)]]</f>
        <v>503.92858807213088</v>
      </c>
      <c r="M75" s="368">
        <v>453.53572926491779</v>
      </c>
      <c r="N75" s="369">
        <v>5565336.9338098066</v>
      </c>
      <c r="P75" s="116"/>
      <c r="Q75" s="117"/>
      <c r="R75" s="118"/>
    </row>
    <row r="76" spans="1:18" x14ac:dyDescent="0.25">
      <c r="A76" s="266">
        <v>211</v>
      </c>
      <c r="B76" s="13" t="s">
        <v>429</v>
      </c>
      <c r="C76" s="267">
        <v>33951</v>
      </c>
      <c r="D76" s="268">
        <v>9.4</v>
      </c>
      <c r="E76" s="14">
        <v>78884287.878766611</v>
      </c>
      <c r="F76" s="14">
        <v>839194551.9017725</v>
      </c>
      <c r="G76" s="269">
        <f>Tasaus[[#This Row],[Verotettava tulo (kunnallisvero), €]]*($D$11/100)</f>
        <v>63275269.213393643</v>
      </c>
      <c r="H76" s="14">
        <v>3905403.4249191377</v>
      </c>
      <c r="I76" s="15">
        <v>5704950.5949000008</v>
      </c>
      <c r="J76" s="15">
        <f>SUM(Tasaus[[#This Row],[Laskennallinen kunnallisvero, €]:[Laskennallinen kiinteistövero, €]])</f>
        <v>72885623.233212784</v>
      </c>
      <c r="K76" s="15">
        <f>Tasaus[[#This Row],[Laskennallinen verotulo yhteensä, €]]/Tasaus[[#This Row],[Asukasluku 31.12.2024]]</f>
        <v>2146.7887023419867</v>
      </c>
      <c r="L76" s="34">
        <f>$K$11-Tasaus[[#This Row],[Laskennallinen verotulo yhteensä, €/asukas (=tasausraja)]]</f>
        <v>155.85129765801321</v>
      </c>
      <c r="M76" s="368">
        <v>140.26616789221188</v>
      </c>
      <c r="N76" s="369">
        <v>4762176.6661084853</v>
      </c>
      <c r="P76" s="116"/>
      <c r="Q76" s="117"/>
      <c r="R76" s="118"/>
    </row>
    <row r="77" spans="1:18" x14ac:dyDescent="0.25">
      <c r="A77" s="266">
        <v>213</v>
      </c>
      <c r="B77" s="13" t="s">
        <v>430</v>
      </c>
      <c r="C77" s="267">
        <v>5062</v>
      </c>
      <c r="D77" s="268">
        <v>9.4</v>
      </c>
      <c r="E77" s="14">
        <v>8515289.24986686</v>
      </c>
      <c r="F77" s="14">
        <v>90588183.509221911</v>
      </c>
      <c r="G77" s="269">
        <f>Tasaus[[#This Row],[Verotettava tulo (kunnallisvero), €]]*($D$11/100)</f>
        <v>6830349.0365953315</v>
      </c>
      <c r="H77" s="14">
        <v>2038850.0951273658</v>
      </c>
      <c r="I77" s="15">
        <v>1281976.7371499999</v>
      </c>
      <c r="J77" s="15">
        <f>SUM(Tasaus[[#This Row],[Laskennallinen kunnallisvero, €]:[Laskennallinen kiinteistövero, €]])</f>
        <v>10151175.868872698</v>
      </c>
      <c r="K77" s="15">
        <f>Tasaus[[#This Row],[Laskennallinen verotulo yhteensä, €]]/Tasaus[[#This Row],[Asukasluku 31.12.2024]]</f>
        <v>2005.3686030961474</v>
      </c>
      <c r="L77" s="34">
        <f>$K$11-Tasaus[[#This Row],[Laskennallinen verotulo yhteensä, €/asukas (=tasausraja)]]</f>
        <v>297.27139690385252</v>
      </c>
      <c r="M77" s="368">
        <v>267.54425721346729</v>
      </c>
      <c r="N77" s="369">
        <v>1354309.0300145715</v>
      </c>
      <c r="P77" s="116"/>
      <c r="Q77" s="117"/>
      <c r="R77" s="118"/>
    </row>
    <row r="78" spans="1:18" x14ac:dyDescent="0.25">
      <c r="A78" s="266">
        <v>214</v>
      </c>
      <c r="B78" s="13" t="s">
        <v>431</v>
      </c>
      <c r="C78" s="267">
        <v>12478</v>
      </c>
      <c r="D78" s="268">
        <v>9.1</v>
      </c>
      <c r="E78" s="14">
        <v>20955167.789672356</v>
      </c>
      <c r="F78" s="14">
        <v>230276569.11727864</v>
      </c>
      <c r="G78" s="269">
        <f>Tasaus[[#This Row],[Verotettava tulo (kunnallisvero), €]]*($D$11/100)</f>
        <v>17362853.311442807</v>
      </c>
      <c r="H78" s="14">
        <v>2786551.6488474607</v>
      </c>
      <c r="I78" s="351">
        <v>2149869.727</v>
      </c>
      <c r="J78" s="15">
        <f>SUM(Tasaus[[#This Row],[Laskennallinen kunnallisvero, €]:[Laskennallinen kiinteistövero, €]])</f>
        <v>22299274.687290266</v>
      </c>
      <c r="K78" s="15">
        <f>Tasaus[[#This Row],[Laskennallinen verotulo yhteensä, €]]/Tasaus[[#This Row],[Asukasluku 31.12.2024]]</f>
        <v>1787.0872485406528</v>
      </c>
      <c r="L78" s="34">
        <f>$K$11-Tasaus[[#This Row],[Laskennallinen verotulo yhteensä, €/asukas (=tasausraja)]]</f>
        <v>515.55275145934706</v>
      </c>
      <c r="M78" s="368">
        <v>463.99747631341239</v>
      </c>
      <c r="N78" s="369">
        <v>5789760.5094387596</v>
      </c>
      <c r="P78" s="116"/>
      <c r="Q78" s="117"/>
      <c r="R78" s="118"/>
    </row>
    <row r="79" spans="1:18" x14ac:dyDescent="0.25">
      <c r="A79" s="266">
        <v>216</v>
      </c>
      <c r="B79" s="13" t="s">
        <v>432</v>
      </c>
      <c r="C79" s="267">
        <v>1186</v>
      </c>
      <c r="D79" s="268">
        <v>9.1999999999999993</v>
      </c>
      <c r="E79" s="14">
        <v>1726373.9199730074</v>
      </c>
      <c r="F79" s="14">
        <v>18764933.912750084</v>
      </c>
      <c r="G79" s="269">
        <f>Tasaus[[#This Row],[Verotettava tulo (kunnallisvero), €]]*($D$11/100)</f>
        <v>1414876.0170213562</v>
      </c>
      <c r="H79" s="14">
        <v>521695.02637469035</v>
      </c>
      <c r="I79" s="15">
        <v>307570.902</v>
      </c>
      <c r="J79" s="15">
        <f>SUM(Tasaus[[#This Row],[Laskennallinen kunnallisvero, €]:[Laskennallinen kiinteistövero, €]])</f>
        <v>2244141.9453960462</v>
      </c>
      <c r="K79" s="15">
        <f>Tasaus[[#This Row],[Laskennallinen verotulo yhteensä, €]]/Tasaus[[#This Row],[Asukasluku 31.12.2024]]</f>
        <v>1892.1938831332598</v>
      </c>
      <c r="L79" s="34">
        <f>$K$11-Tasaus[[#This Row],[Laskennallinen verotulo yhteensä, €/asukas (=tasausraja)]]</f>
        <v>410.44611686674011</v>
      </c>
      <c r="M79" s="368">
        <v>369.40150518006612</v>
      </c>
      <c r="N79" s="369">
        <v>438110.18514355842</v>
      </c>
      <c r="P79" s="116"/>
      <c r="Q79" s="117"/>
      <c r="R79" s="118"/>
    </row>
    <row r="80" spans="1:18" x14ac:dyDescent="0.25">
      <c r="A80" s="266">
        <v>217</v>
      </c>
      <c r="B80" s="13" t="s">
        <v>433</v>
      </c>
      <c r="C80" s="267">
        <v>5264</v>
      </c>
      <c r="D80" s="268">
        <v>9.6999999999999993</v>
      </c>
      <c r="E80" s="14">
        <v>9635467.479849346</v>
      </c>
      <c r="F80" s="14">
        <v>99334716.287106663</v>
      </c>
      <c r="G80" s="269">
        <f>Tasaus[[#This Row],[Verotettava tulo (kunnallisvero), €]]*($D$11/100)</f>
        <v>7489837.608047842</v>
      </c>
      <c r="H80" s="14">
        <v>834900.04189551191</v>
      </c>
      <c r="I80" s="15">
        <v>730925.82050000003</v>
      </c>
      <c r="J80" s="15">
        <f>SUM(Tasaus[[#This Row],[Laskennallinen kunnallisvero, €]:[Laskennallinen kiinteistövero, €]])</f>
        <v>9055663.4704433531</v>
      </c>
      <c r="K80" s="15">
        <f>Tasaus[[#This Row],[Laskennallinen verotulo yhteensä, €]]/Tasaus[[#This Row],[Asukasluku 31.12.2024]]</f>
        <v>1720.3008112544364</v>
      </c>
      <c r="L80" s="34">
        <f>$K$11-Tasaus[[#This Row],[Laskennallinen verotulo yhteensä, €/asukas (=tasausraja)]]</f>
        <v>582.33918874556343</v>
      </c>
      <c r="M80" s="368">
        <v>524.10526987100707</v>
      </c>
      <c r="N80" s="369">
        <v>2758890.1406009812</v>
      </c>
      <c r="P80" s="116"/>
      <c r="Q80" s="117"/>
      <c r="R80" s="118"/>
    </row>
    <row r="81" spans="1:18" x14ac:dyDescent="0.25">
      <c r="A81" s="266">
        <v>218</v>
      </c>
      <c r="B81" s="13" t="s">
        <v>434</v>
      </c>
      <c r="C81" s="267">
        <v>1159</v>
      </c>
      <c r="D81" s="268">
        <v>9.8000000000000007</v>
      </c>
      <c r="E81" s="14">
        <v>1967240.4399692414</v>
      </c>
      <c r="F81" s="14">
        <v>20073882.040502463</v>
      </c>
      <c r="G81" s="269">
        <f>Tasaus[[#This Row],[Verotettava tulo (kunnallisvero), €]]*($D$11/100)</f>
        <v>1513570.7058538855</v>
      </c>
      <c r="H81" s="14">
        <v>238383.61453747514</v>
      </c>
      <c r="I81" s="15">
        <v>155736.63810000001</v>
      </c>
      <c r="J81" s="15">
        <f>SUM(Tasaus[[#This Row],[Laskennallinen kunnallisvero, €]:[Laskennallinen kiinteistövero, €]])</f>
        <v>1907690.9584913608</v>
      </c>
      <c r="K81" s="15">
        <f>Tasaus[[#This Row],[Laskennallinen verotulo yhteensä, €]]/Tasaus[[#This Row],[Asukasluku 31.12.2024]]</f>
        <v>1645.9801194921145</v>
      </c>
      <c r="L81" s="34">
        <f>$K$11-Tasaus[[#This Row],[Laskennallinen verotulo yhteensä, €/asukas (=tasausraja)]]</f>
        <v>656.65988050788542</v>
      </c>
      <c r="M81" s="368">
        <v>590.99389245709688</v>
      </c>
      <c r="N81" s="369">
        <v>684961.92135777522</v>
      </c>
      <c r="P81" s="116"/>
      <c r="Q81" s="117"/>
      <c r="R81" s="118"/>
    </row>
    <row r="82" spans="1:18" x14ac:dyDescent="0.25">
      <c r="A82" s="266">
        <v>224</v>
      </c>
      <c r="B82" s="13" t="s">
        <v>435</v>
      </c>
      <c r="C82" s="267">
        <v>8440</v>
      </c>
      <c r="D82" s="268">
        <v>9.1</v>
      </c>
      <c r="E82" s="14">
        <v>15750312.899753738</v>
      </c>
      <c r="F82" s="14">
        <v>173080361.53575537</v>
      </c>
      <c r="G82" s="269">
        <f>Tasaus[[#This Row],[Verotettava tulo (kunnallisvero), €]]*($D$11/100)</f>
        <v>13050259.259795954</v>
      </c>
      <c r="H82" s="14">
        <v>902907.19730687584</v>
      </c>
      <c r="I82" s="15">
        <v>1190608.69025</v>
      </c>
      <c r="J82" s="15">
        <f>SUM(Tasaus[[#This Row],[Laskennallinen kunnallisvero, €]:[Laskennallinen kiinteistövero, €]])</f>
        <v>15143775.14735283</v>
      </c>
      <c r="K82" s="15">
        <f>Tasaus[[#This Row],[Laskennallinen verotulo yhteensä, €]]/Tasaus[[#This Row],[Asukasluku 31.12.2024]]</f>
        <v>1794.2861548996243</v>
      </c>
      <c r="L82" s="34">
        <f>$K$11-Tasaus[[#This Row],[Laskennallinen verotulo yhteensä, €/asukas (=tasausraja)]]</f>
        <v>508.35384510037557</v>
      </c>
      <c r="M82" s="368">
        <v>457.51846059033801</v>
      </c>
      <c r="N82" s="369">
        <v>3861455.8073824528</v>
      </c>
      <c r="P82" s="116"/>
      <c r="Q82" s="117"/>
      <c r="R82" s="118"/>
    </row>
    <row r="83" spans="1:18" x14ac:dyDescent="0.25">
      <c r="A83" s="266">
        <v>226</v>
      </c>
      <c r="B83" s="13" t="s">
        <v>436</v>
      </c>
      <c r="C83" s="267">
        <v>3573</v>
      </c>
      <c r="D83" s="268">
        <v>9</v>
      </c>
      <c r="E83" s="14">
        <v>5369252.439916051</v>
      </c>
      <c r="F83" s="14">
        <v>59658360.443511672</v>
      </c>
      <c r="G83" s="269">
        <f>Tasaus[[#This Row],[Verotettava tulo (kunnallisvero), €]]*($D$11/100)</f>
        <v>4498240.3774407795</v>
      </c>
      <c r="H83" s="14">
        <v>1178846.9725577594</v>
      </c>
      <c r="I83" s="15">
        <v>676838.28519999993</v>
      </c>
      <c r="J83" s="15">
        <f>SUM(Tasaus[[#This Row],[Laskennallinen kunnallisvero, €]:[Laskennallinen kiinteistövero, €]])</f>
        <v>6353925.6351985391</v>
      </c>
      <c r="K83" s="15">
        <f>Tasaus[[#This Row],[Laskennallinen verotulo yhteensä, €]]/Tasaus[[#This Row],[Asukasluku 31.12.2024]]</f>
        <v>1778.3167184994511</v>
      </c>
      <c r="L83" s="34">
        <f>$K$11-Tasaus[[#This Row],[Laskennallinen verotulo yhteensä, €/asukas (=tasausraja)]]</f>
        <v>524.32328150054877</v>
      </c>
      <c r="M83" s="368">
        <v>471.89095335049393</v>
      </c>
      <c r="N83" s="369">
        <v>1686066.3763213148</v>
      </c>
      <c r="P83" s="116"/>
      <c r="Q83" s="117"/>
      <c r="R83" s="118"/>
    </row>
    <row r="84" spans="1:18" x14ac:dyDescent="0.25">
      <c r="A84" s="266">
        <v>230</v>
      </c>
      <c r="B84" s="13" t="s">
        <v>437</v>
      </c>
      <c r="C84" s="267">
        <v>2170</v>
      </c>
      <c r="D84" s="268">
        <v>8.9</v>
      </c>
      <c r="E84" s="14">
        <v>3237865.529949375</v>
      </c>
      <c r="F84" s="14">
        <v>36380511.572464883</v>
      </c>
      <c r="G84" s="269">
        <f>Tasaus[[#This Row],[Verotettava tulo (kunnallisvero), €]]*($D$11/100)</f>
        <v>2743090.5725638522</v>
      </c>
      <c r="H84" s="14">
        <v>595923.35274585162</v>
      </c>
      <c r="I84" s="15">
        <v>359452.18315000006</v>
      </c>
      <c r="J84" s="15">
        <f>SUM(Tasaus[[#This Row],[Laskennallinen kunnallisvero, €]:[Laskennallinen kiinteistövero, €]])</f>
        <v>3698466.1084597036</v>
      </c>
      <c r="K84" s="15">
        <f>Tasaus[[#This Row],[Laskennallinen verotulo yhteensä, €]]/Tasaus[[#This Row],[Asukasluku 31.12.2024]]</f>
        <v>1704.3622619629971</v>
      </c>
      <c r="L84" s="34">
        <f>$K$11-Tasaus[[#This Row],[Laskennallinen verotulo yhteensä, €/asukas (=tasausraja)]]</f>
        <v>598.27773803700279</v>
      </c>
      <c r="M84" s="368">
        <v>538.44996423330258</v>
      </c>
      <c r="N84" s="369">
        <v>1168436.4223862665</v>
      </c>
      <c r="P84" s="116"/>
      <c r="Q84" s="117"/>
      <c r="R84" s="118"/>
    </row>
    <row r="85" spans="1:18" x14ac:dyDescent="0.25">
      <c r="A85" s="266">
        <v>231</v>
      </c>
      <c r="B85" s="13" t="s">
        <v>438</v>
      </c>
      <c r="C85" s="267">
        <v>1241</v>
      </c>
      <c r="D85" s="268">
        <v>10.3</v>
      </c>
      <c r="E85" s="14">
        <v>2762398.8499568091</v>
      </c>
      <c r="F85" s="14">
        <v>26819406.310260281</v>
      </c>
      <c r="G85" s="269">
        <f>Tasaus[[#This Row],[Verotettava tulo (kunnallisvero), €]]*($D$11/100)</f>
        <v>2022183.235793625</v>
      </c>
      <c r="H85" s="14">
        <v>527983.26928227243</v>
      </c>
      <c r="I85" s="15">
        <v>277618.65074999997</v>
      </c>
      <c r="J85" s="15">
        <f>SUM(Tasaus[[#This Row],[Laskennallinen kunnallisvero, €]:[Laskennallinen kiinteistövero, €]])</f>
        <v>2827785.1558258976</v>
      </c>
      <c r="K85" s="15">
        <f>Tasaus[[#This Row],[Laskennallinen verotulo yhteensä, €]]/Tasaus[[#This Row],[Asukasluku 31.12.2024]]</f>
        <v>2278.6342915599498</v>
      </c>
      <c r="L85" s="34">
        <f>$K$11-Tasaus[[#This Row],[Laskennallinen verotulo yhteensä, €/asukas (=tasausraja)]]</f>
        <v>24.005708440050057</v>
      </c>
      <c r="M85" s="368">
        <v>21.605137596045051</v>
      </c>
      <c r="N85" s="369">
        <v>26811.975756691907</v>
      </c>
      <c r="P85" s="116"/>
      <c r="Q85" s="117"/>
      <c r="R85" s="118"/>
    </row>
    <row r="86" spans="1:18" x14ac:dyDescent="0.25">
      <c r="A86" s="266">
        <v>232</v>
      </c>
      <c r="B86" s="13" t="s">
        <v>439</v>
      </c>
      <c r="C86" s="267">
        <v>12518</v>
      </c>
      <c r="D86" s="268">
        <v>9.6</v>
      </c>
      <c r="E86" s="14">
        <v>21535393.669663288</v>
      </c>
      <c r="F86" s="14">
        <v>224327017.39232591</v>
      </c>
      <c r="G86" s="269">
        <f>Tasaus[[#This Row],[Verotettava tulo (kunnallisvero), €]]*($D$11/100)</f>
        <v>16914257.111381371</v>
      </c>
      <c r="H86" s="14">
        <v>3180796.2626782735</v>
      </c>
      <c r="I86" s="15">
        <v>1943968.8287</v>
      </c>
      <c r="J86" s="15">
        <f>SUM(Tasaus[[#This Row],[Laskennallinen kunnallisvero, €]:[Laskennallinen kiinteistövero, €]])</f>
        <v>22039022.202759642</v>
      </c>
      <c r="K86" s="15">
        <f>Tasaus[[#This Row],[Laskennallinen verotulo yhteensä, €]]/Tasaus[[#This Row],[Asukasluku 31.12.2024]]</f>
        <v>1760.5865316152453</v>
      </c>
      <c r="L86" s="34">
        <f>$K$11-Tasaus[[#This Row],[Laskennallinen verotulo yhteensä, €/asukas (=tasausraja)]]</f>
        <v>542.05346838475452</v>
      </c>
      <c r="M86" s="368">
        <v>487.84812154627906</v>
      </c>
      <c r="N86" s="369">
        <v>6106882.7855163217</v>
      </c>
      <c r="P86" s="116"/>
      <c r="Q86" s="117"/>
      <c r="R86" s="118"/>
    </row>
    <row r="87" spans="1:18" x14ac:dyDescent="0.25">
      <c r="A87" s="266">
        <v>233</v>
      </c>
      <c r="B87" s="13" t="s">
        <v>440</v>
      </c>
      <c r="C87" s="267">
        <v>15050</v>
      </c>
      <c r="D87" s="268">
        <v>9.1</v>
      </c>
      <c r="E87" s="14">
        <v>25650810.819598943</v>
      </c>
      <c r="F87" s="14">
        <v>281877041.97361475</v>
      </c>
      <c r="G87" s="269">
        <f>Tasaus[[#This Row],[Verotettava tulo (kunnallisvero), €]]*($D$11/100)</f>
        <v>21253528.96481055</v>
      </c>
      <c r="H87" s="14">
        <v>2859855.3405098757</v>
      </c>
      <c r="I87" s="15">
        <v>2521756.5887000002</v>
      </c>
      <c r="J87" s="15">
        <f>SUM(Tasaus[[#This Row],[Laskennallinen kunnallisvero, €]:[Laskennallinen kiinteistövero, €]])</f>
        <v>26635140.894020427</v>
      </c>
      <c r="K87" s="15">
        <f>Tasaus[[#This Row],[Laskennallinen verotulo yhteensä, €]]/Tasaus[[#This Row],[Asukasluku 31.12.2024]]</f>
        <v>1769.7768035893971</v>
      </c>
      <c r="L87" s="34">
        <f>$K$11-Tasaus[[#This Row],[Laskennallinen verotulo yhteensä, €/asukas (=tasausraja)]]</f>
        <v>532.86319641060277</v>
      </c>
      <c r="M87" s="368">
        <v>479.57687676954248</v>
      </c>
      <c r="N87" s="369">
        <v>7217631.9953816142</v>
      </c>
      <c r="P87" s="116"/>
      <c r="Q87" s="117"/>
      <c r="R87" s="118"/>
    </row>
    <row r="88" spans="1:18" x14ac:dyDescent="0.25">
      <c r="A88" s="266">
        <v>235</v>
      </c>
      <c r="B88" s="13" t="s">
        <v>441</v>
      </c>
      <c r="C88" s="267">
        <v>10253</v>
      </c>
      <c r="D88" s="268">
        <v>4.7</v>
      </c>
      <c r="E88" s="14">
        <v>23215510.159637015</v>
      </c>
      <c r="F88" s="14">
        <v>493947024.67312801</v>
      </c>
      <c r="G88" s="269">
        <f>Tasaus[[#This Row],[Verotettava tulo (kunnallisvero), €]]*($D$11/100)</f>
        <v>37243605.660353847</v>
      </c>
      <c r="H88" s="14">
        <v>1129616.8236911278</v>
      </c>
      <c r="I88" s="15">
        <v>3310328.2660000008</v>
      </c>
      <c r="J88" s="15">
        <f>SUM(Tasaus[[#This Row],[Laskennallinen kunnallisvero, €]:[Laskennallinen kiinteistövero, €]])</f>
        <v>41683550.750044979</v>
      </c>
      <c r="K88" s="15">
        <f>Tasaus[[#This Row],[Laskennallinen verotulo yhteensä, €]]/Tasaus[[#This Row],[Asukasluku 31.12.2024]]</f>
        <v>4065.497976206474</v>
      </c>
      <c r="L88" s="34">
        <f>$K$11-Tasaus[[#This Row],[Laskennallinen verotulo yhteensä, €/asukas (=tasausraja)]]</f>
        <v>-1762.8579762064742</v>
      </c>
      <c r="M88" s="368">
        <v>-176.28579762064743</v>
      </c>
      <c r="N88" s="369">
        <v>-1807458.2830044981</v>
      </c>
      <c r="P88" s="116"/>
      <c r="Q88" s="117"/>
      <c r="R88" s="118"/>
    </row>
    <row r="89" spans="1:18" x14ac:dyDescent="0.25">
      <c r="A89" s="266">
        <v>236</v>
      </c>
      <c r="B89" s="13" t="s">
        <v>442</v>
      </c>
      <c r="C89" s="267">
        <v>4118</v>
      </c>
      <c r="D89" s="268">
        <v>9.9</v>
      </c>
      <c r="E89" s="14">
        <v>7596003.8998812344</v>
      </c>
      <c r="F89" s="14">
        <v>76727312.120012462</v>
      </c>
      <c r="G89" s="269">
        <f>Tasaus[[#This Row],[Verotettava tulo (kunnallisvero), €]]*($D$11/100)</f>
        <v>5785239.3338489393</v>
      </c>
      <c r="H89" s="14">
        <v>753443.96974225668</v>
      </c>
      <c r="I89" s="15">
        <v>637593.61804999993</v>
      </c>
      <c r="J89" s="15">
        <f>SUM(Tasaus[[#This Row],[Laskennallinen kunnallisvero, €]:[Laskennallinen kiinteistövero, €]])</f>
        <v>7176276.9216411952</v>
      </c>
      <c r="K89" s="15">
        <f>Tasaus[[#This Row],[Laskennallinen verotulo yhteensä, €]]/Tasaus[[#This Row],[Asukasluku 31.12.2024]]</f>
        <v>1742.6607386209798</v>
      </c>
      <c r="L89" s="34">
        <f>$K$11-Tasaus[[#This Row],[Laskennallinen verotulo yhteensä, €/asukas (=tasausraja)]]</f>
        <v>559.97926137902004</v>
      </c>
      <c r="M89" s="368">
        <v>503.98133524111807</v>
      </c>
      <c r="N89" s="369">
        <v>2075395.1385229242</v>
      </c>
      <c r="P89" s="116"/>
      <c r="Q89" s="117"/>
      <c r="R89" s="118"/>
    </row>
    <row r="90" spans="1:18" x14ac:dyDescent="0.25">
      <c r="A90" s="266">
        <v>239</v>
      </c>
      <c r="B90" s="13" t="s">
        <v>443</v>
      </c>
      <c r="C90" s="267">
        <v>1985</v>
      </c>
      <c r="D90" s="268">
        <v>8.9</v>
      </c>
      <c r="E90" s="14">
        <v>3131221.8699510419</v>
      </c>
      <c r="F90" s="14">
        <v>35182268.201697096</v>
      </c>
      <c r="G90" s="269">
        <f>Tasaus[[#This Row],[Verotettava tulo (kunnallisvero), €]]*($D$11/100)</f>
        <v>2652743.0224079611</v>
      </c>
      <c r="H90" s="14">
        <v>3156158.3903907845</v>
      </c>
      <c r="I90" s="15">
        <v>317317.04555000004</v>
      </c>
      <c r="J90" s="15">
        <f>SUM(Tasaus[[#This Row],[Laskennallinen kunnallisvero, €]:[Laskennallinen kiinteistövero, €]])</f>
        <v>6126218.4583487455</v>
      </c>
      <c r="K90" s="15">
        <f>Tasaus[[#This Row],[Laskennallinen verotulo yhteensä, €]]/Tasaus[[#This Row],[Asukasluku 31.12.2024]]</f>
        <v>3086.256150301635</v>
      </c>
      <c r="L90" s="34">
        <f>$K$11-Tasaus[[#This Row],[Laskennallinen verotulo yhteensä, €/asukas (=tasausraja)]]</f>
        <v>-783.61615030163512</v>
      </c>
      <c r="M90" s="368">
        <v>-78.36161503016352</v>
      </c>
      <c r="N90" s="369">
        <v>-155547.8058348746</v>
      </c>
      <c r="P90" s="116"/>
      <c r="Q90" s="117"/>
      <c r="R90" s="118"/>
    </row>
    <row r="91" spans="1:18" x14ac:dyDescent="0.25">
      <c r="A91" s="266">
        <v>240</v>
      </c>
      <c r="B91" s="13" t="s">
        <v>444</v>
      </c>
      <c r="C91" s="267">
        <v>19402</v>
      </c>
      <c r="D91" s="268">
        <v>9.6</v>
      </c>
      <c r="E91" s="14">
        <v>39481971.559382685</v>
      </c>
      <c r="F91" s="14">
        <v>411270537.07690299</v>
      </c>
      <c r="G91" s="269">
        <f>Tasaus[[#This Row],[Verotettava tulo (kunnallisvero), €]]*($D$11/100)</f>
        <v>31009798.495598484</v>
      </c>
      <c r="H91" s="14">
        <v>5896870.9885789473</v>
      </c>
      <c r="I91" s="15">
        <v>3672558.89885</v>
      </c>
      <c r="J91" s="15">
        <f>SUM(Tasaus[[#This Row],[Laskennallinen kunnallisvero, €]:[Laskennallinen kiinteistövero, €]])</f>
        <v>40579228.383027434</v>
      </c>
      <c r="K91" s="15">
        <f>Tasaus[[#This Row],[Laskennallinen verotulo yhteensä, €]]/Tasaus[[#This Row],[Asukasluku 31.12.2024]]</f>
        <v>2091.4971849823437</v>
      </c>
      <c r="L91" s="34">
        <f>$K$11-Tasaus[[#This Row],[Laskennallinen verotulo yhteensä, €/asukas (=tasausraja)]]</f>
        <v>211.14281501765618</v>
      </c>
      <c r="M91" s="368">
        <v>190.02853351589056</v>
      </c>
      <c r="N91" s="369">
        <v>3686933.6072753086</v>
      </c>
      <c r="P91" s="116"/>
      <c r="Q91" s="117"/>
      <c r="R91" s="118"/>
    </row>
    <row r="92" spans="1:18" x14ac:dyDescent="0.25">
      <c r="A92" s="266">
        <v>241</v>
      </c>
      <c r="B92" s="13" t="s">
        <v>445</v>
      </c>
      <c r="C92" s="267">
        <v>7604</v>
      </c>
      <c r="D92" s="268">
        <v>8.6</v>
      </c>
      <c r="E92" s="14">
        <v>15656187.38975521</v>
      </c>
      <c r="F92" s="14">
        <v>182048690.57854897</v>
      </c>
      <c r="G92" s="269">
        <f>Tasaus[[#This Row],[Verotettava tulo (kunnallisvero), €]]*($D$11/100)</f>
        <v>13726471.26962259</v>
      </c>
      <c r="H92" s="14">
        <v>1380206.2111106908</v>
      </c>
      <c r="I92" s="15">
        <v>1091341.09925</v>
      </c>
      <c r="J92" s="15">
        <f>SUM(Tasaus[[#This Row],[Laskennallinen kunnallisvero, €]:[Laskennallinen kiinteistövero, €]])</f>
        <v>16198018.579983281</v>
      </c>
      <c r="K92" s="15">
        <f>Tasaus[[#This Row],[Laskennallinen verotulo yhteensä, €]]/Tasaus[[#This Row],[Asukasluku 31.12.2024]]</f>
        <v>2130.1970778515624</v>
      </c>
      <c r="L92" s="34">
        <f>$K$11-Tasaus[[#This Row],[Laskennallinen verotulo yhteensä, €/asukas (=tasausraja)]]</f>
        <v>172.44292214843745</v>
      </c>
      <c r="M92" s="368">
        <v>155.19862993359371</v>
      </c>
      <c r="N92" s="369">
        <v>1180130.3820150467</v>
      </c>
      <c r="P92" s="116"/>
      <c r="Q92" s="117"/>
      <c r="R92" s="118"/>
    </row>
    <row r="93" spans="1:18" x14ac:dyDescent="0.25">
      <c r="A93" s="266">
        <v>244</v>
      </c>
      <c r="B93" s="13" t="s">
        <v>446</v>
      </c>
      <c r="C93" s="267">
        <v>19657</v>
      </c>
      <c r="D93" s="268">
        <v>8.9</v>
      </c>
      <c r="E93" s="14">
        <v>42398193.629337095</v>
      </c>
      <c r="F93" s="14">
        <v>476384198.08243924</v>
      </c>
      <c r="G93" s="269">
        <f>Tasaus[[#This Row],[Verotettava tulo (kunnallisvero), €]]*($D$11/100)</f>
        <v>35919368.535415918</v>
      </c>
      <c r="H93" s="14">
        <v>3791777.7633073246</v>
      </c>
      <c r="I93" s="15">
        <v>2848152.1257500001</v>
      </c>
      <c r="J93" s="15">
        <f>SUM(Tasaus[[#This Row],[Laskennallinen kunnallisvero, €]:[Laskennallinen kiinteistövero, €]])</f>
        <v>42559298.424473241</v>
      </c>
      <c r="K93" s="15">
        <f>Tasaus[[#This Row],[Laskennallinen verotulo yhteensä, €]]/Tasaus[[#This Row],[Asukasluku 31.12.2024]]</f>
        <v>2165.0963231659584</v>
      </c>
      <c r="L93" s="34">
        <f>$K$11-Tasaus[[#This Row],[Laskennallinen verotulo yhteensä, €/asukas (=tasausraja)]]</f>
        <v>137.54367683404143</v>
      </c>
      <c r="M93" s="368">
        <v>123.78930915063729</v>
      </c>
      <c r="N93" s="369">
        <v>2433326.4499740773</v>
      </c>
      <c r="P93" s="116"/>
      <c r="Q93" s="117"/>
      <c r="R93" s="118"/>
    </row>
    <row r="94" spans="1:18" x14ac:dyDescent="0.25">
      <c r="A94" s="266">
        <v>245</v>
      </c>
      <c r="B94" s="13" t="s">
        <v>447</v>
      </c>
      <c r="C94" s="267">
        <v>38461</v>
      </c>
      <c r="D94" s="268">
        <v>7.3</v>
      </c>
      <c r="E94" s="14">
        <v>69332809.948915958</v>
      </c>
      <c r="F94" s="14">
        <v>949764519.84816384</v>
      </c>
      <c r="G94" s="269">
        <f>Tasaus[[#This Row],[Verotettava tulo (kunnallisvero), €]]*($D$11/100)</f>
        <v>71612244.796551555</v>
      </c>
      <c r="H94" s="14">
        <v>5548015.5807921179</v>
      </c>
      <c r="I94" s="15">
        <v>6489741.3752500005</v>
      </c>
      <c r="J94" s="15">
        <f>SUM(Tasaus[[#This Row],[Laskennallinen kunnallisvero, €]:[Laskennallinen kiinteistövero, €]])</f>
        <v>83650001.752593666</v>
      </c>
      <c r="K94" s="15">
        <f>Tasaus[[#This Row],[Laskennallinen verotulo yhteensä, €]]/Tasaus[[#This Row],[Asukasluku 31.12.2024]]</f>
        <v>2174.9304945943595</v>
      </c>
      <c r="L94" s="34">
        <f>$K$11-Tasaus[[#This Row],[Laskennallinen verotulo yhteensä, €/asukas (=tasausraja)]]</f>
        <v>127.70950540564036</v>
      </c>
      <c r="M94" s="368">
        <v>114.93855486507633</v>
      </c>
      <c r="N94" s="369">
        <v>4420651.7586657004</v>
      </c>
      <c r="P94" s="116"/>
      <c r="Q94" s="117"/>
      <c r="R94" s="118"/>
    </row>
    <row r="95" spans="1:18" x14ac:dyDescent="0.25">
      <c r="A95" s="266">
        <v>249</v>
      </c>
      <c r="B95" s="13" t="s">
        <v>448</v>
      </c>
      <c r="C95" s="267">
        <v>9128</v>
      </c>
      <c r="D95" s="268">
        <v>9.1</v>
      </c>
      <c r="E95" s="14">
        <v>15629039.339755634</v>
      </c>
      <c r="F95" s="14">
        <v>171747685.05225971</v>
      </c>
      <c r="G95" s="269">
        <f>Tasaus[[#This Row],[Verotettava tulo (kunnallisvero), €]]*($D$11/100)</f>
        <v>12949775.452940382</v>
      </c>
      <c r="H95" s="14">
        <v>2392776.2082474581</v>
      </c>
      <c r="I95" s="15">
        <v>1602527.92665</v>
      </c>
      <c r="J95" s="15">
        <f>SUM(Tasaus[[#This Row],[Laskennallinen kunnallisvero, €]:[Laskennallinen kiinteistövero, €]])</f>
        <v>16945079.587837841</v>
      </c>
      <c r="K95" s="15">
        <f>Tasaus[[#This Row],[Laskennallinen verotulo yhteensä, €]]/Tasaus[[#This Row],[Asukasluku 31.12.2024]]</f>
        <v>1856.3847050654954</v>
      </c>
      <c r="L95" s="34">
        <f>$K$11-Tasaus[[#This Row],[Laskennallinen verotulo yhteensä, €/asukas (=tasausraja)]]</f>
        <v>446.25529493450449</v>
      </c>
      <c r="M95" s="368">
        <v>401.62976544105408</v>
      </c>
      <c r="N95" s="369">
        <v>3666076.4989459417</v>
      </c>
      <c r="P95" s="116"/>
      <c r="Q95" s="117"/>
      <c r="R95" s="118"/>
    </row>
    <row r="96" spans="1:18" x14ac:dyDescent="0.25">
      <c r="A96" s="266">
        <v>250</v>
      </c>
      <c r="B96" s="13" t="s">
        <v>449</v>
      </c>
      <c r="C96" s="267">
        <v>1703</v>
      </c>
      <c r="D96" s="268">
        <v>9.4</v>
      </c>
      <c r="E96" s="14">
        <v>2625075.6599589563</v>
      </c>
      <c r="F96" s="14">
        <v>27926336.808074001</v>
      </c>
      <c r="G96" s="269">
        <f>Tasaus[[#This Row],[Verotettava tulo (kunnallisvero), €]]*($D$11/100)</f>
        <v>2105645.7953287796</v>
      </c>
      <c r="H96" s="14">
        <v>614766.60522915947</v>
      </c>
      <c r="I96" s="15">
        <v>311971.51884999999</v>
      </c>
      <c r="J96" s="15">
        <f>SUM(Tasaus[[#This Row],[Laskennallinen kunnallisvero, €]:[Laskennallinen kiinteistövero, €]])</f>
        <v>3032383.9194079391</v>
      </c>
      <c r="K96" s="15">
        <f>Tasaus[[#This Row],[Laskennallinen verotulo yhteensä, €]]/Tasaus[[#This Row],[Asukasluku 31.12.2024]]</f>
        <v>1780.6129884955603</v>
      </c>
      <c r="L96" s="34">
        <f>$K$11-Tasaus[[#This Row],[Laskennallinen verotulo yhteensä, €/asukas (=tasausraja)]]</f>
        <v>522.02701150443954</v>
      </c>
      <c r="M96" s="368">
        <v>469.8243103539956</v>
      </c>
      <c r="N96" s="369">
        <v>800110.80053285451</v>
      </c>
      <c r="P96" s="116"/>
      <c r="Q96" s="117"/>
      <c r="R96" s="118"/>
    </row>
    <row r="97" spans="1:18" x14ac:dyDescent="0.25">
      <c r="A97" s="266">
        <v>256</v>
      </c>
      <c r="B97" s="13" t="s">
        <v>450</v>
      </c>
      <c r="C97" s="267">
        <v>1492</v>
      </c>
      <c r="D97" s="268">
        <v>9.5</v>
      </c>
      <c r="E97" s="14">
        <v>2196375.2399656591</v>
      </c>
      <c r="F97" s="14">
        <v>23119739.368059568</v>
      </c>
      <c r="G97" s="269">
        <f>Tasaus[[#This Row],[Verotettava tulo (kunnallisvero), €]]*($D$11/100)</f>
        <v>1743228.3483516914</v>
      </c>
      <c r="H97" s="14">
        <v>481095.51733100979</v>
      </c>
      <c r="I97" s="15">
        <v>217518.06875000001</v>
      </c>
      <c r="J97" s="15">
        <f>SUM(Tasaus[[#This Row],[Laskennallinen kunnallisvero, €]:[Laskennallinen kiinteistövero, €]])</f>
        <v>2441841.9344327012</v>
      </c>
      <c r="K97" s="15">
        <f>Tasaus[[#This Row],[Laskennallinen verotulo yhteensä, €]]/Tasaus[[#This Row],[Asukasluku 31.12.2024]]</f>
        <v>1636.623280450872</v>
      </c>
      <c r="L97" s="34">
        <f>$K$11-Tasaus[[#This Row],[Laskennallinen verotulo yhteensä, €/asukas (=tasausraja)]]</f>
        <v>666.01671954912786</v>
      </c>
      <c r="M97" s="368">
        <v>599.41504759421514</v>
      </c>
      <c r="N97" s="369">
        <v>894327.25101056905</v>
      </c>
      <c r="P97" s="116"/>
      <c r="Q97" s="117"/>
      <c r="R97" s="118"/>
    </row>
    <row r="98" spans="1:18" x14ac:dyDescent="0.25">
      <c r="A98" s="266">
        <v>257</v>
      </c>
      <c r="B98" s="13" t="s">
        <v>451</v>
      </c>
      <c r="C98" s="267">
        <v>41635</v>
      </c>
      <c r="D98" s="268">
        <v>7.1</v>
      </c>
      <c r="E98" s="14">
        <v>88623098.008614361</v>
      </c>
      <c r="F98" s="14">
        <v>1248212648.0086532</v>
      </c>
      <c r="G98" s="269">
        <f>Tasaus[[#This Row],[Verotettava tulo (kunnallisvero), €]]*($D$11/100)</f>
        <v>94115233.659852445</v>
      </c>
      <c r="H98" s="14">
        <v>4188509.9864724786</v>
      </c>
      <c r="I98" s="15">
        <v>8966460.8804000001</v>
      </c>
      <c r="J98" s="15">
        <f>SUM(Tasaus[[#This Row],[Laskennallinen kunnallisvero, €]:[Laskennallinen kiinteistövero, €]])</f>
        <v>107270204.52672492</v>
      </c>
      <c r="K98" s="15">
        <f>Tasaus[[#This Row],[Laskennallinen verotulo yhteensä, €]]/Tasaus[[#This Row],[Asukasluku 31.12.2024]]</f>
        <v>2576.4430053254455</v>
      </c>
      <c r="L98" s="34">
        <f>$K$11-Tasaus[[#This Row],[Laskennallinen verotulo yhteensä, €/asukas (=tasausraja)]]</f>
        <v>-273.80300532544561</v>
      </c>
      <c r="M98" s="368">
        <v>-27.380300532544563</v>
      </c>
      <c r="N98" s="369">
        <v>-1139978.8126724928</v>
      </c>
      <c r="P98" s="116"/>
      <c r="Q98" s="117"/>
      <c r="R98" s="118"/>
    </row>
    <row r="99" spans="1:18" x14ac:dyDescent="0.25">
      <c r="A99" s="266">
        <v>260</v>
      </c>
      <c r="B99" s="13" t="s">
        <v>452</v>
      </c>
      <c r="C99" s="267">
        <v>9566</v>
      </c>
      <c r="D99" s="268">
        <v>8.1</v>
      </c>
      <c r="E99" s="14">
        <v>12801328.859799845</v>
      </c>
      <c r="F99" s="14">
        <v>158041097.03456599</v>
      </c>
      <c r="G99" s="269">
        <f>Tasaus[[#This Row],[Verotettava tulo (kunnallisvero), €]]*($D$11/100)</f>
        <v>11916298.716406275</v>
      </c>
      <c r="H99" s="14">
        <v>2112199.878103652</v>
      </c>
      <c r="I99" s="15">
        <v>1669510.8807000001</v>
      </c>
      <c r="J99" s="15">
        <f>SUM(Tasaus[[#This Row],[Laskennallinen kunnallisvero, €]:[Laskennallinen kiinteistövero, €]])</f>
        <v>15698009.475209925</v>
      </c>
      <c r="K99" s="15">
        <f>Tasaus[[#This Row],[Laskennallinen verotulo yhteensä, €]]/Tasaus[[#This Row],[Asukasluku 31.12.2024]]</f>
        <v>1641.0212706679829</v>
      </c>
      <c r="L99" s="34">
        <f>$K$11-Tasaus[[#This Row],[Laskennallinen verotulo yhteensä, €/asukas (=tasausraja)]]</f>
        <v>661.61872933201698</v>
      </c>
      <c r="M99" s="368">
        <v>595.45685639881526</v>
      </c>
      <c r="N99" s="369">
        <v>5696140.288311067</v>
      </c>
      <c r="P99" s="116"/>
      <c r="Q99" s="117"/>
      <c r="R99" s="118"/>
    </row>
    <row r="100" spans="1:18" x14ac:dyDescent="0.25">
      <c r="A100" s="266">
        <v>261</v>
      </c>
      <c r="B100" s="13" t="s">
        <v>453</v>
      </c>
      <c r="C100" s="267">
        <v>6837</v>
      </c>
      <c r="D100" s="268">
        <v>7.3</v>
      </c>
      <c r="E100" s="14">
        <v>12136438.149810243</v>
      </c>
      <c r="F100" s="14">
        <v>166252577.39466086</v>
      </c>
      <c r="G100" s="269">
        <f>Tasaus[[#This Row],[Verotettava tulo (kunnallisvero), €]]*($D$11/100)</f>
        <v>12535444.335557427</v>
      </c>
      <c r="H100" s="14">
        <v>5604435.1486135386</v>
      </c>
      <c r="I100" s="15">
        <v>4447930.7898000004</v>
      </c>
      <c r="J100" s="15">
        <f>SUM(Tasaus[[#This Row],[Laskennallinen kunnallisvero, €]:[Laskennallinen kiinteistövero, €]])</f>
        <v>22587810.273970965</v>
      </c>
      <c r="K100" s="15">
        <f>Tasaus[[#This Row],[Laskennallinen verotulo yhteensä, €]]/Tasaus[[#This Row],[Asukasluku 31.12.2024]]</f>
        <v>3303.7604613091949</v>
      </c>
      <c r="L100" s="34">
        <f>$K$11-Tasaus[[#This Row],[Laskennallinen verotulo yhteensä, €/asukas (=tasausraja)]]</f>
        <v>-1001.120461309195</v>
      </c>
      <c r="M100" s="368">
        <v>-100.11204613091951</v>
      </c>
      <c r="N100" s="369">
        <v>-684466.05939709663</v>
      </c>
      <c r="P100" s="116"/>
      <c r="Q100" s="117"/>
      <c r="R100" s="118"/>
    </row>
    <row r="101" spans="1:18" x14ac:dyDescent="0.25">
      <c r="A101" s="266">
        <v>263</v>
      </c>
      <c r="B101" s="13" t="s">
        <v>454</v>
      </c>
      <c r="C101" s="267">
        <v>7354</v>
      </c>
      <c r="D101" s="268">
        <v>9.5</v>
      </c>
      <c r="E101" s="14">
        <v>11528229.409819752</v>
      </c>
      <c r="F101" s="14">
        <v>121349783.26126054</v>
      </c>
      <c r="G101" s="269">
        <f>Tasaus[[#This Row],[Verotettava tulo (kunnallisvero), €]]*($D$11/100)</f>
        <v>9149773.6578990445</v>
      </c>
      <c r="H101" s="14">
        <v>1700401.9077705741</v>
      </c>
      <c r="I101" s="15">
        <v>971127.6814</v>
      </c>
      <c r="J101" s="15">
        <f>SUM(Tasaus[[#This Row],[Laskennallinen kunnallisvero, €]:[Laskennallinen kiinteistövero, €]])</f>
        <v>11821303.247069618</v>
      </c>
      <c r="K101" s="15">
        <f>Tasaus[[#This Row],[Laskennallinen verotulo yhteensä, €]]/Tasaus[[#This Row],[Asukasluku 31.12.2024]]</f>
        <v>1607.4657665310876</v>
      </c>
      <c r="L101" s="34">
        <f>$K$11-Tasaus[[#This Row],[Laskennallinen verotulo yhteensä, €/asukas (=tasausraja)]]</f>
        <v>695.17423346891223</v>
      </c>
      <c r="M101" s="368">
        <v>625.65681012202106</v>
      </c>
      <c r="N101" s="369">
        <v>4601080.181637343</v>
      </c>
      <c r="P101" s="116"/>
      <c r="Q101" s="117"/>
      <c r="R101" s="118"/>
    </row>
    <row r="102" spans="1:18" x14ac:dyDescent="0.25">
      <c r="A102" s="266">
        <v>265</v>
      </c>
      <c r="B102" s="13" t="s">
        <v>455</v>
      </c>
      <c r="C102" s="267">
        <v>1011</v>
      </c>
      <c r="D102" s="268">
        <v>9.1</v>
      </c>
      <c r="E102" s="14">
        <v>1360094.7899787345</v>
      </c>
      <c r="F102" s="14">
        <v>14946096.593172908</v>
      </c>
      <c r="G102" s="269">
        <f>Tasaus[[#This Row],[Verotettava tulo (kunnallisvero), €]]*($D$11/100)</f>
        <v>1126935.6831252372</v>
      </c>
      <c r="H102" s="14">
        <v>505205.40453199623</v>
      </c>
      <c r="I102" s="15">
        <v>260200.49449999997</v>
      </c>
      <c r="J102" s="15">
        <f>SUM(Tasaus[[#This Row],[Laskennallinen kunnallisvero, €]:[Laskennallinen kiinteistövero, €]])</f>
        <v>1892341.5821572335</v>
      </c>
      <c r="K102" s="15">
        <f>Tasaus[[#This Row],[Laskennallinen verotulo yhteensä, €]]/Tasaus[[#This Row],[Asukasluku 31.12.2024]]</f>
        <v>1871.7523067826246</v>
      </c>
      <c r="L102" s="34">
        <f>$K$11-Tasaus[[#This Row],[Laskennallinen verotulo yhteensä, €/asukas (=tasausraja)]]</f>
        <v>430.88769321737527</v>
      </c>
      <c r="M102" s="368">
        <v>387.79892389563776</v>
      </c>
      <c r="N102" s="369">
        <v>392064.71205848979</v>
      </c>
      <c r="P102" s="116"/>
      <c r="Q102" s="117"/>
      <c r="R102" s="118"/>
    </row>
    <row r="103" spans="1:18" x14ac:dyDescent="0.25">
      <c r="A103" s="266">
        <v>271</v>
      </c>
      <c r="B103" s="13" t="s">
        <v>456</v>
      </c>
      <c r="C103" s="267">
        <v>6668</v>
      </c>
      <c r="D103" s="268">
        <v>9.1999999999999993</v>
      </c>
      <c r="E103" s="14">
        <v>11999914.879812378</v>
      </c>
      <c r="F103" s="14">
        <v>130433857.389265</v>
      </c>
      <c r="G103" s="269">
        <f>Tasaus[[#This Row],[Verotettava tulo (kunnallisvero), €]]*($D$11/100)</f>
        <v>9834712.847150581</v>
      </c>
      <c r="H103" s="14">
        <v>1019650.382875945</v>
      </c>
      <c r="I103" s="15">
        <v>1104322.4756500002</v>
      </c>
      <c r="J103" s="15">
        <f>SUM(Tasaus[[#This Row],[Laskennallinen kunnallisvero, €]:[Laskennallinen kiinteistövero, €]])</f>
        <v>11958685.705676526</v>
      </c>
      <c r="K103" s="15">
        <f>Tasaus[[#This Row],[Laskennallinen verotulo yhteensä, €]]/Tasaus[[#This Row],[Asukasluku 31.12.2024]]</f>
        <v>1793.4441670180752</v>
      </c>
      <c r="L103" s="34">
        <f>$K$11-Tasaus[[#This Row],[Laskennallinen verotulo yhteensä, €/asukas (=tasausraja)]]</f>
        <v>509.1958329819247</v>
      </c>
      <c r="M103" s="368">
        <v>458.27624968373226</v>
      </c>
      <c r="N103" s="369">
        <v>3055786.0328911268</v>
      </c>
      <c r="P103" s="116"/>
      <c r="Q103" s="117"/>
      <c r="R103" s="118"/>
    </row>
    <row r="104" spans="1:18" x14ac:dyDescent="0.25">
      <c r="A104" s="266">
        <v>272</v>
      </c>
      <c r="B104" s="13" t="s">
        <v>457</v>
      </c>
      <c r="C104" s="267">
        <v>48367</v>
      </c>
      <c r="D104" s="268">
        <v>9.1999999999999993</v>
      </c>
      <c r="E104" s="14">
        <v>95419686.878508076</v>
      </c>
      <c r="F104" s="14">
        <v>1037170509.5490009</v>
      </c>
      <c r="G104" s="269">
        <f>Tasaus[[#This Row],[Verotettava tulo (kunnallisvero), €]]*($D$11/100)</f>
        <v>78202656.419994652</v>
      </c>
      <c r="H104" s="14">
        <v>15256848.858915552</v>
      </c>
      <c r="I104" s="15">
        <v>7882783.3816</v>
      </c>
      <c r="J104" s="15">
        <f>SUM(Tasaus[[#This Row],[Laskennallinen kunnallisvero, €]:[Laskennallinen kiinteistövero, €]])</f>
        <v>101342288.66051021</v>
      </c>
      <c r="K104" s="15">
        <f>Tasaus[[#This Row],[Laskennallinen verotulo yhteensä, €]]/Tasaus[[#This Row],[Asukasluku 31.12.2024]]</f>
        <v>2095.2775375878227</v>
      </c>
      <c r="L104" s="34">
        <f>$K$11-Tasaus[[#This Row],[Laskennallinen verotulo yhteensä, €/asukas (=tasausraja)]]</f>
        <v>207.36246241217714</v>
      </c>
      <c r="M104" s="368">
        <v>186.62621617095942</v>
      </c>
      <c r="N104" s="369">
        <v>9026550.1975407936</v>
      </c>
      <c r="P104" s="116"/>
      <c r="Q104" s="117"/>
      <c r="R104" s="118"/>
    </row>
    <row r="105" spans="1:18" x14ac:dyDescent="0.25">
      <c r="A105" s="266">
        <v>273</v>
      </c>
      <c r="B105" s="13" t="s">
        <v>458</v>
      </c>
      <c r="C105" s="267">
        <v>3987</v>
      </c>
      <c r="D105" s="268">
        <v>8.4</v>
      </c>
      <c r="E105" s="14">
        <v>6864298.2698926739</v>
      </c>
      <c r="F105" s="14">
        <v>81717836.546341345</v>
      </c>
      <c r="G105" s="269">
        <f>Tasaus[[#This Row],[Verotettava tulo (kunnallisvero), €]]*($D$11/100)</f>
        <v>6161524.8755941372</v>
      </c>
      <c r="H105" s="14">
        <v>1109538.3570364246</v>
      </c>
      <c r="I105" s="15">
        <v>2440264.9985500001</v>
      </c>
      <c r="J105" s="15">
        <f>SUM(Tasaus[[#This Row],[Laskennallinen kunnallisvero, €]:[Laskennallinen kiinteistövero, €]])</f>
        <v>9711328.2311805617</v>
      </c>
      <c r="K105" s="15">
        <f>Tasaus[[#This Row],[Laskennallinen verotulo yhteensä, €]]/Tasaus[[#This Row],[Asukasluku 31.12.2024]]</f>
        <v>2435.7482395737552</v>
      </c>
      <c r="L105" s="34">
        <f>$K$11-Tasaus[[#This Row],[Laskennallinen verotulo yhteensä, €/asukas (=tasausraja)]]</f>
        <v>-133.10823957375533</v>
      </c>
      <c r="M105" s="368">
        <v>-13.310823957375533</v>
      </c>
      <c r="N105" s="369">
        <v>-53070.255118056251</v>
      </c>
      <c r="P105" s="116"/>
      <c r="Q105" s="117"/>
      <c r="R105" s="118"/>
    </row>
    <row r="106" spans="1:18" x14ac:dyDescent="0.25">
      <c r="A106" s="266">
        <v>275</v>
      </c>
      <c r="B106" s="13" t="s">
        <v>459</v>
      </c>
      <c r="C106" s="267">
        <v>2441</v>
      </c>
      <c r="D106" s="268">
        <v>9.8000000000000007</v>
      </c>
      <c r="E106" s="14">
        <v>4100045.2799358945</v>
      </c>
      <c r="F106" s="14">
        <v>41837196.734039739</v>
      </c>
      <c r="G106" s="269">
        <f>Tasaus[[#This Row],[Verotettava tulo (kunnallisvero), €]]*($D$11/100)</f>
        <v>3154524.6337465961</v>
      </c>
      <c r="H106" s="14">
        <v>726158.57273753081</v>
      </c>
      <c r="I106" s="15">
        <v>464478.46424999996</v>
      </c>
      <c r="J106" s="15">
        <f>SUM(Tasaus[[#This Row],[Laskennallinen kunnallisvero, €]:[Laskennallinen kiinteistövero, €]])</f>
        <v>4345161.6707341271</v>
      </c>
      <c r="K106" s="15">
        <f>Tasaus[[#This Row],[Laskennallinen verotulo yhteensä, €]]/Tasaus[[#This Row],[Asukasluku 31.12.2024]]</f>
        <v>1780.0744247169714</v>
      </c>
      <c r="L106" s="34">
        <f>$K$11-Tasaus[[#This Row],[Laskennallinen verotulo yhteensä, €/asukas (=tasausraja)]]</f>
        <v>522.56557528302847</v>
      </c>
      <c r="M106" s="368">
        <v>470.30901775472563</v>
      </c>
      <c r="N106" s="369">
        <v>1148024.3123392852</v>
      </c>
      <c r="P106" s="116"/>
      <c r="Q106" s="117"/>
      <c r="R106" s="118"/>
    </row>
    <row r="107" spans="1:18" x14ac:dyDescent="0.25">
      <c r="A107" s="266">
        <v>276</v>
      </c>
      <c r="B107" s="13" t="s">
        <v>460</v>
      </c>
      <c r="C107" s="267">
        <v>15071</v>
      </c>
      <c r="D107" s="268">
        <v>8.8000000000000007</v>
      </c>
      <c r="E107" s="14">
        <v>29415931.809540074</v>
      </c>
      <c r="F107" s="14">
        <v>334271952.38113719</v>
      </c>
      <c r="G107" s="269">
        <f>Tasaus[[#This Row],[Verotettava tulo (kunnallisvero), €]]*($D$11/100)</f>
        <v>25204105.209537741</v>
      </c>
      <c r="H107" s="14">
        <v>2572089.4262094391</v>
      </c>
      <c r="I107" s="15">
        <v>1791383.8009500003</v>
      </c>
      <c r="J107" s="15">
        <f>SUM(Tasaus[[#This Row],[Laskennallinen kunnallisvero, €]:[Laskennallinen kiinteistövero, €]])</f>
        <v>29567578.436697181</v>
      </c>
      <c r="K107" s="15">
        <f>Tasaus[[#This Row],[Laskennallinen verotulo yhteensä, €]]/Tasaus[[#This Row],[Asukasluku 31.12.2024]]</f>
        <v>1961.8856370975504</v>
      </c>
      <c r="L107" s="34">
        <f>$K$11-Tasaus[[#This Row],[Laskennallinen verotulo yhteensä, €/asukas (=tasausraja)]]</f>
        <v>340.75436290244943</v>
      </c>
      <c r="M107" s="368">
        <v>306.67892661220452</v>
      </c>
      <c r="N107" s="369">
        <v>4621958.1029725345</v>
      </c>
      <c r="P107" s="116"/>
      <c r="Q107" s="117"/>
      <c r="R107" s="118"/>
    </row>
    <row r="108" spans="1:18" x14ac:dyDescent="0.25">
      <c r="A108" s="266">
        <v>280</v>
      </c>
      <c r="B108" s="13" t="s">
        <v>461</v>
      </c>
      <c r="C108" s="267">
        <v>1986</v>
      </c>
      <c r="D108" s="268">
        <v>9.1999999999999993</v>
      </c>
      <c r="E108" s="14">
        <v>3215619.3699497227</v>
      </c>
      <c r="F108" s="14">
        <v>34952384.455975249</v>
      </c>
      <c r="G108" s="269">
        <f>Tasaus[[#This Row],[Verotettava tulo (kunnallisvero), €]]*($D$11/100)</f>
        <v>2635409.7879805337</v>
      </c>
      <c r="H108" s="14">
        <v>431311.61189054948</v>
      </c>
      <c r="I108" s="15">
        <v>433302.15364999999</v>
      </c>
      <c r="J108" s="15">
        <f>SUM(Tasaus[[#This Row],[Laskennallinen kunnallisvero, €]:[Laskennallinen kiinteistövero, €]])</f>
        <v>3500023.5535210827</v>
      </c>
      <c r="K108" s="15">
        <f>Tasaus[[#This Row],[Laskennallinen verotulo yhteensä, €]]/Tasaus[[#This Row],[Asukasluku 31.12.2024]]</f>
        <v>1762.3482142603639</v>
      </c>
      <c r="L108" s="34">
        <f>$K$11-Tasaus[[#This Row],[Laskennallinen verotulo yhteensä, €/asukas (=tasausraja)]]</f>
        <v>540.291785739636</v>
      </c>
      <c r="M108" s="368">
        <v>486.26260716567242</v>
      </c>
      <c r="N108" s="369">
        <v>965717.53783102543</v>
      </c>
      <c r="P108" s="116"/>
      <c r="Q108" s="117"/>
      <c r="R108" s="118"/>
    </row>
    <row r="109" spans="1:18" x14ac:dyDescent="0.25">
      <c r="A109" s="266">
        <v>284</v>
      </c>
      <c r="B109" s="13" t="s">
        <v>462</v>
      </c>
      <c r="C109" s="267">
        <v>2186</v>
      </c>
      <c r="D109" s="268">
        <v>7.4</v>
      </c>
      <c r="E109" s="14">
        <v>3000764.4399530822</v>
      </c>
      <c r="F109" s="14">
        <v>40550870.810176782</v>
      </c>
      <c r="G109" s="269">
        <f>Tasaus[[#This Row],[Verotettava tulo (kunnallisvero), €]]*($D$11/100)</f>
        <v>3057535.6590873292</v>
      </c>
      <c r="H109" s="14">
        <v>1107974.2259979371</v>
      </c>
      <c r="I109" s="15">
        <v>347938.20075000002</v>
      </c>
      <c r="J109" s="15">
        <f>SUM(Tasaus[[#This Row],[Laskennallinen kunnallisvero, €]:[Laskennallinen kiinteistövero, €]])</f>
        <v>4513448.0858352659</v>
      </c>
      <c r="K109" s="15">
        <f>Tasaus[[#This Row],[Laskennallinen verotulo yhteensä, €]]/Tasaus[[#This Row],[Asukasluku 31.12.2024]]</f>
        <v>2064.7063521661785</v>
      </c>
      <c r="L109" s="34">
        <f>$K$11-Tasaus[[#This Row],[Laskennallinen verotulo yhteensä, €/asukas (=tasausraja)]]</f>
        <v>237.9336478338214</v>
      </c>
      <c r="M109" s="368">
        <v>214.14028305043925</v>
      </c>
      <c r="N109" s="369">
        <v>468110.65874826018</v>
      </c>
      <c r="P109" s="116"/>
      <c r="Q109" s="117"/>
      <c r="R109" s="118"/>
    </row>
    <row r="110" spans="1:18" x14ac:dyDescent="0.25">
      <c r="A110" s="266">
        <v>285</v>
      </c>
      <c r="B110" s="13" t="s">
        <v>463</v>
      </c>
      <c r="C110" s="267">
        <v>50210</v>
      </c>
      <c r="D110" s="268">
        <v>9.4</v>
      </c>
      <c r="E110" s="14">
        <v>106372065.36833683</v>
      </c>
      <c r="F110" s="14">
        <v>1131617716.6844344</v>
      </c>
      <c r="G110" s="269">
        <f>Tasaus[[#This Row],[Verotettava tulo (kunnallisvero), €]]*($D$11/100)</f>
        <v>85323975.838006347</v>
      </c>
      <c r="H110" s="14">
        <v>8489709.2705172524</v>
      </c>
      <c r="I110" s="15">
        <v>7960066.8043499999</v>
      </c>
      <c r="J110" s="15">
        <f>SUM(Tasaus[[#This Row],[Laskennallinen kunnallisvero, €]:[Laskennallinen kiinteistövero, €]])</f>
        <v>101773751.91287361</v>
      </c>
      <c r="K110" s="15">
        <f>Tasaus[[#This Row],[Laskennallinen verotulo yhteensä, €]]/Tasaus[[#This Row],[Asukasluku 31.12.2024]]</f>
        <v>2026.9617987029199</v>
      </c>
      <c r="L110" s="34">
        <f>$K$11-Tasaus[[#This Row],[Laskennallinen verotulo yhteensä, €/asukas (=tasausraja)]]</f>
        <v>275.67820129708002</v>
      </c>
      <c r="M110" s="368">
        <v>248.11038116737203</v>
      </c>
      <c r="N110" s="369">
        <v>12457622.238413749</v>
      </c>
      <c r="P110" s="116"/>
      <c r="Q110" s="117"/>
      <c r="R110" s="118"/>
    </row>
    <row r="111" spans="1:18" x14ac:dyDescent="0.25">
      <c r="A111" s="266">
        <v>286</v>
      </c>
      <c r="B111" s="13" t="s">
        <v>464</v>
      </c>
      <c r="C111" s="267">
        <v>78386</v>
      </c>
      <c r="D111" s="268">
        <v>8.9</v>
      </c>
      <c r="E111" s="14">
        <v>155341636.88757116</v>
      </c>
      <c r="F111" s="14">
        <v>1745411650.4221478</v>
      </c>
      <c r="G111" s="269">
        <f>Tasaus[[#This Row],[Verotettava tulo (kunnallisvero), €]]*($D$11/100)</f>
        <v>131604038.44182993</v>
      </c>
      <c r="H111" s="14">
        <v>17003452.600590091</v>
      </c>
      <c r="I111" s="15">
        <v>12136827.971550003</v>
      </c>
      <c r="J111" s="15">
        <f>SUM(Tasaus[[#This Row],[Laskennallinen kunnallisvero, €]:[Laskennallinen kiinteistövero, €]])</f>
        <v>160744319.01397002</v>
      </c>
      <c r="K111" s="15">
        <f>Tasaus[[#This Row],[Laskennallinen verotulo yhteensä, €]]/Tasaus[[#This Row],[Asukasluku 31.12.2024]]</f>
        <v>2050.6763837160975</v>
      </c>
      <c r="L111" s="34">
        <f>$K$11-Tasaus[[#This Row],[Laskennallinen verotulo yhteensä, €/asukas (=tasausraja)]]</f>
        <v>251.96361628390241</v>
      </c>
      <c r="M111" s="368">
        <v>226.76725465551218</v>
      </c>
      <c r="N111" s="369">
        <v>17775378.023426976</v>
      </c>
      <c r="P111" s="116"/>
      <c r="Q111" s="117"/>
      <c r="R111" s="118"/>
    </row>
    <row r="112" spans="1:18" x14ac:dyDescent="0.25">
      <c r="A112" s="266">
        <v>287</v>
      </c>
      <c r="B112" s="13" t="s">
        <v>465</v>
      </c>
      <c r="C112" s="267">
        <v>6121</v>
      </c>
      <c r="D112" s="268">
        <v>8.9</v>
      </c>
      <c r="E112" s="14">
        <v>11054258.559827164</v>
      </c>
      <c r="F112" s="14">
        <v>124205152.35760857</v>
      </c>
      <c r="G112" s="269">
        <f>Tasaus[[#This Row],[Verotettava tulo (kunnallisvero), €]]*($D$11/100)</f>
        <v>9365068.4877636861</v>
      </c>
      <c r="H112" s="14">
        <v>1265518.1364540409</v>
      </c>
      <c r="I112" s="15">
        <v>1430844.5480500001</v>
      </c>
      <c r="J112" s="15">
        <f>SUM(Tasaus[[#This Row],[Laskennallinen kunnallisvero, €]:[Laskennallinen kiinteistövero, €]])</f>
        <v>12061431.172267726</v>
      </c>
      <c r="K112" s="15">
        <f>Tasaus[[#This Row],[Laskennallinen verotulo yhteensä, €]]/Tasaus[[#This Row],[Asukasluku 31.12.2024]]</f>
        <v>1970.5001098297216</v>
      </c>
      <c r="L112" s="34">
        <f>$K$11-Tasaus[[#This Row],[Laskennallinen verotulo yhteensä, €/asukas (=tasausraja)]]</f>
        <v>332.13989017027825</v>
      </c>
      <c r="M112" s="368">
        <v>298.92590115325044</v>
      </c>
      <c r="N112" s="369">
        <v>1829725.4409590459</v>
      </c>
      <c r="P112" s="116"/>
      <c r="Q112" s="117"/>
      <c r="R112" s="118"/>
    </row>
    <row r="113" spans="1:18" x14ac:dyDescent="0.25">
      <c r="A113" s="266">
        <v>288</v>
      </c>
      <c r="B113" s="13" t="s">
        <v>466</v>
      </c>
      <c r="C113" s="267">
        <v>6342</v>
      </c>
      <c r="D113" s="268">
        <v>8.9</v>
      </c>
      <c r="E113" s="14">
        <v>11107852.909826323</v>
      </c>
      <c r="F113" s="14">
        <v>124807336.0654643</v>
      </c>
      <c r="G113" s="269">
        <f>Tasaus[[#This Row],[Verotettava tulo (kunnallisvero), €]]*($D$11/100)</f>
        <v>9410473.1393360086</v>
      </c>
      <c r="H113" s="14">
        <v>1759728.2019990692</v>
      </c>
      <c r="I113" s="15">
        <v>1061200.2605999999</v>
      </c>
      <c r="J113" s="15">
        <f>SUM(Tasaus[[#This Row],[Laskennallinen kunnallisvero, €]:[Laskennallinen kiinteistövero, €]])</f>
        <v>12231401.601935077</v>
      </c>
      <c r="K113" s="15">
        <f>Tasaus[[#This Row],[Laskennallinen verotulo yhteensä, €]]/Tasaus[[#This Row],[Asukasluku 31.12.2024]]</f>
        <v>1928.634752749145</v>
      </c>
      <c r="L113" s="34">
        <f>$K$11-Tasaus[[#This Row],[Laskennallinen verotulo yhteensä, €/asukas (=tasausraja)]]</f>
        <v>374.00524725085484</v>
      </c>
      <c r="M113" s="368">
        <v>336.60472252576938</v>
      </c>
      <c r="N113" s="369">
        <v>2134747.1502584293</v>
      </c>
      <c r="P113" s="116"/>
      <c r="Q113" s="117"/>
      <c r="R113" s="118"/>
    </row>
    <row r="114" spans="1:18" x14ac:dyDescent="0.25">
      <c r="A114" s="266">
        <v>290</v>
      </c>
      <c r="B114" s="13" t="s">
        <v>467</v>
      </c>
      <c r="C114" s="267">
        <v>7483</v>
      </c>
      <c r="D114" s="268">
        <v>9.4</v>
      </c>
      <c r="E114" s="14">
        <v>12284209.279807933</v>
      </c>
      <c r="F114" s="14">
        <v>130683077.44476524</v>
      </c>
      <c r="G114" s="269">
        <f>Tasaus[[#This Row],[Verotettava tulo (kunnallisvero), €]]*($D$11/100)</f>
        <v>9853504.0393352993</v>
      </c>
      <c r="H114" s="14">
        <v>2876780.9300131705</v>
      </c>
      <c r="I114" s="15">
        <v>1246268.42695</v>
      </c>
      <c r="J114" s="15">
        <f>SUM(Tasaus[[#This Row],[Laskennallinen kunnallisvero, €]:[Laskennallinen kiinteistövero, €]])</f>
        <v>13976553.39629847</v>
      </c>
      <c r="K114" s="15">
        <f>Tasaus[[#This Row],[Laskennallinen verotulo yhteensä, €]]/Tasaus[[#This Row],[Asukasluku 31.12.2024]]</f>
        <v>1867.7740740743645</v>
      </c>
      <c r="L114" s="34">
        <f>$K$11-Tasaus[[#This Row],[Laskennallinen verotulo yhteensä, €/asukas (=tasausraja)]]</f>
        <v>434.86592592563534</v>
      </c>
      <c r="M114" s="368">
        <v>391.37933333307183</v>
      </c>
      <c r="N114" s="369">
        <v>2928691.5513313767</v>
      </c>
      <c r="P114" s="116"/>
      <c r="Q114" s="117"/>
      <c r="R114" s="118"/>
    </row>
    <row r="115" spans="1:18" x14ac:dyDescent="0.25">
      <c r="A115" s="266">
        <v>291</v>
      </c>
      <c r="B115" s="13" t="s">
        <v>468</v>
      </c>
      <c r="C115" s="267">
        <v>2038</v>
      </c>
      <c r="D115" s="268">
        <v>9.1</v>
      </c>
      <c r="E115" s="14">
        <v>3260796.399949016</v>
      </c>
      <c r="F115" s="14">
        <v>35832927.471967213</v>
      </c>
      <c r="G115" s="269">
        <f>Tasaus[[#This Row],[Verotettava tulo (kunnallisvero), €]]*($D$11/100)</f>
        <v>2701802.7313863277</v>
      </c>
      <c r="H115" s="14">
        <v>778568.36145394784</v>
      </c>
      <c r="I115" s="15">
        <v>882702.59090000007</v>
      </c>
      <c r="J115" s="15">
        <f>SUM(Tasaus[[#This Row],[Laskennallinen kunnallisvero, €]:[Laskennallinen kiinteistövero, €]])</f>
        <v>4363073.6837402759</v>
      </c>
      <c r="K115" s="15">
        <f>Tasaus[[#This Row],[Laskennallinen verotulo yhteensä, €]]/Tasaus[[#This Row],[Asukasluku 31.12.2024]]</f>
        <v>2140.8604925124023</v>
      </c>
      <c r="L115" s="34">
        <f>$K$11-Tasaus[[#This Row],[Laskennallinen verotulo yhteensä, €/asukas (=tasausraja)]]</f>
        <v>161.77950748759758</v>
      </c>
      <c r="M115" s="368">
        <v>145.60155673883784</v>
      </c>
      <c r="N115" s="369">
        <v>296735.97263375152</v>
      </c>
      <c r="P115" s="116"/>
      <c r="Q115" s="117"/>
      <c r="R115" s="118"/>
    </row>
    <row r="116" spans="1:18" x14ac:dyDescent="0.25">
      <c r="A116" s="266">
        <v>297</v>
      </c>
      <c r="B116" s="13" t="s">
        <v>469</v>
      </c>
      <c r="C116" s="267">
        <v>125666</v>
      </c>
      <c r="D116" s="268">
        <v>8.1</v>
      </c>
      <c r="E116" s="14">
        <v>230271413.51639962</v>
      </c>
      <c r="F116" s="14">
        <v>2842856956.992588</v>
      </c>
      <c r="G116" s="269">
        <f>Tasaus[[#This Row],[Verotettava tulo (kunnallisvero), €]]*($D$11/100)</f>
        <v>214351414.55724111</v>
      </c>
      <c r="H116" s="14">
        <v>23086043.66496104</v>
      </c>
      <c r="I116" s="15">
        <v>23198769.253899999</v>
      </c>
      <c r="J116" s="15">
        <f>SUM(Tasaus[[#This Row],[Laskennallinen kunnallisvero, €]:[Laskennallinen kiinteistövero, €]])</f>
        <v>260636227.47610214</v>
      </c>
      <c r="K116" s="15">
        <f>Tasaus[[#This Row],[Laskennallinen verotulo yhteensä, €]]/Tasaus[[#This Row],[Asukasluku 31.12.2024]]</f>
        <v>2074.0393382148086</v>
      </c>
      <c r="L116" s="34">
        <f>$K$11-Tasaus[[#This Row],[Laskennallinen verotulo yhteensä, €/asukas (=tasausraja)]]</f>
        <v>228.60066178519128</v>
      </c>
      <c r="M116" s="368">
        <v>205.74059560667214</v>
      </c>
      <c r="N116" s="369">
        <v>25854597.687508062</v>
      </c>
      <c r="P116" s="116"/>
      <c r="Q116" s="117"/>
      <c r="R116" s="118"/>
    </row>
    <row r="117" spans="1:18" x14ac:dyDescent="0.25">
      <c r="A117" s="242">
        <v>300</v>
      </c>
      <c r="B117" s="36" t="s">
        <v>470</v>
      </c>
      <c r="C117" s="267">
        <v>3335</v>
      </c>
      <c r="D117" s="268">
        <v>8.4</v>
      </c>
      <c r="E117" s="14">
        <v>5150186.5799194751</v>
      </c>
      <c r="F117" s="14">
        <v>61311744.999041371</v>
      </c>
      <c r="G117" s="269">
        <f>Tasaus[[#This Row],[Verotettava tulo (kunnallisvero), €]]*($D$11/100)</f>
        <v>4622905.572927719</v>
      </c>
      <c r="H117" s="14">
        <v>598258.31557833811</v>
      </c>
      <c r="I117" s="271">
        <v>653643.67995000002</v>
      </c>
      <c r="J117" s="15">
        <f>SUM(Tasaus[[#This Row],[Laskennallinen kunnallisvero, €]:[Laskennallinen kiinteistövero, €]])</f>
        <v>5874807.5684560565</v>
      </c>
      <c r="K117" s="15">
        <f>Tasaus[[#This Row],[Laskennallinen verotulo yhteensä, €]]/Tasaus[[#This Row],[Asukasluku 31.12.2024]]</f>
        <v>1761.5614897919211</v>
      </c>
      <c r="L117" s="34">
        <f>$K$11-Tasaus[[#This Row],[Laskennallinen verotulo yhteensä, €/asukas (=tasausraja)]]</f>
        <v>541.0785102080788</v>
      </c>
      <c r="M117" s="368">
        <v>486.97065918727094</v>
      </c>
      <c r="N117" s="369">
        <v>1624047.1483895485</v>
      </c>
      <c r="P117" s="116"/>
      <c r="Q117" s="117"/>
      <c r="R117" s="118"/>
    </row>
    <row r="118" spans="1:18" x14ac:dyDescent="0.25">
      <c r="A118" s="266">
        <v>301</v>
      </c>
      <c r="B118" s="13" t="s">
        <v>471</v>
      </c>
      <c r="C118" s="270">
        <v>19509</v>
      </c>
      <c r="D118" s="268">
        <v>8.4</v>
      </c>
      <c r="E118" s="14">
        <v>30518900.179522824</v>
      </c>
      <c r="F118" s="14">
        <v>363320240.23241454</v>
      </c>
      <c r="G118" s="269">
        <f>Tasaus[[#This Row],[Verotettava tulo (kunnallisvero), €]]*($D$11/100)</f>
        <v>27394346.113524053</v>
      </c>
      <c r="H118" s="14">
        <v>3164622.176353483</v>
      </c>
      <c r="I118" s="271">
        <v>2684497.3264499996</v>
      </c>
      <c r="J118" s="15">
        <f>SUM(Tasaus[[#This Row],[Laskennallinen kunnallisvero, €]:[Laskennallinen kiinteistövero, €]])</f>
        <v>33243465.616327539</v>
      </c>
      <c r="K118" s="15">
        <f>Tasaus[[#This Row],[Laskennallinen verotulo yhteensä, €]]/Tasaus[[#This Row],[Asukasluku 31.12.2024]]</f>
        <v>1704.0066439247291</v>
      </c>
      <c r="L118" s="34">
        <f>$K$11-Tasaus[[#This Row],[Laskennallinen verotulo yhteensä, €/asukas (=tasausraja)]]</f>
        <v>598.63335607527074</v>
      </c>
      <c r="M118" s="368">
        <v>538.77002046774373</v>
      </c>
      <c r="N118" s="369">
        <v>10510864.329305213</v>
      </c>
      <c r="P118" s="116"/>
      <c r="Q118" s="117"/>
      <c r="R118" s="118"/>
    </row>
    <row r="119" spans="1:18" x14ac:dyDescent="0.25">
      <c r="A119" s="266">
        <v>304</v>
      </c>
      <c r="B119" s="13" t="s">
        <v>472</v>
      </c>
      <c r="C119" s="270">
        <v>970</v>
      </c>
      <c r="D119" s="268">
        <v>5.3</v>
      </c>
      <c r="E119" s="14">
        <v>1312898.7999794723</v>
      </c>
      <c r="F119" s="14">
        <v>24771675.471310798</v>
      </c>
      <c r="G119" s="269">
        <f>Tasaus[[#This Row],[Verotettava tulo (kunnallisvero), €]]*($D$11/100)</f>
        <v>1867784.330536834</v>
      </c>
      <c r="H119" s="14">
        <v>223466.05342167657</v>
      </c>
      <c r="I119" s="15">
        <v>1050559.95065</v>
      </c>
      <c r="J119" s="15">
        <f>SUM(Tasaus[[#This Row],[Laskennallinen kunnallisvero, €]:[Laskennallinen kiinteistövero, €]])</f>
        <v>3141810.3346085106</v>
      </c>
      <c r="K119" s="15">
        <f>Tasaus[[#This Row],[Laskennallinen verotulo yhteensä, €]]/Tasaus[[#This Row],[Asukasluku 31.12.2024]]</f>
        <v>3238.9797264005265</v>
      </c>
      <c r="L119" s="34">
        <f>$K$11-Tasaus[[#This Row],[Laskennallinen verotulo yhteensä, €/asukas (=tasausraja)]]</f>
        <v>-936.33972640052662</v>
      </c>
      <c r="M119" s="368">
        <v>-93.633972640052662</v>
      </c>
      <c r="N119" s="369">
        <v>-90824.953460851088</v>
      </c>
      <c r="P119" s="116"/>
      <c r="Q119" s="117"/>
      <c r="R119" s="118"/>
    </row>
    <row r="120" spans="1:18" x14ac:dyDescent="0.25">
      <c r="A120" s="266">
        <v>305</v>
      </c>
      <c r="B120" s="13" t="s">
        <v>473</v>
      </c>
      <c r="C120" s="267">
        <v>14876</v>
      </c>
      <c r="D120" s="268">
        <v>8.6</v>
      </c>
      <c r="E120" s="14">
        <v>24483095.079617195</v>
      </c>
      <c r="F120" s="14">
        <v>284687152.08857203</v>
      </c>
      <c r="G120" s="269">
        <f>Tasaus[[#This Row],[Verotettava tulo (kunnallisvero), €]]*($D$11/100)</f>
        <v>21465411.267478328</v>
      </c>
      <c r="H120" s="14">
        <v>4035856.215736513</v>
      </c>
      <c r="I120" s="15">
        <v>4521771.2152500004</v>
      </c>
      <c r="J120" s="15">
        <f>SUM(Tasaus[[#This Row],[Laskennallinen kunnallisvero, €]:[Laskennallinen kiinteistövero, €]])</f>
        <v>30023038.698464841</v>
      </c>
      <c r="K120" s="15">
        <f>Tasaus[[#This Row],[Laskennallinen verotulo yhteensä, €]]/Tasaus[[#This Row],[Asukasluku 31.12.2024]]</f>
        <v>2018.2198641076122</v>
      </c>
      <c r="L120" s="34">
        <f>$K$11-Tasaus[[#This Row],[Laskennallinen verotulo yhteensä, €/asukas (=tasausraja)]]</f>
        <v>284.42013589238763</v>
      </c>
      <c r="M120" s="368">
        <v>255.97812230314887</v>
      </c>
      <c r="N120" s="369">
        <v>3807930.5473816427</v>
      </c>
      <c r="P120" s="116"/>
      <c r="Q120" s="117"/>
      <c r="R120" s="118"/>
    </row>
    <row r="121" spans="1:18" x14ac:dyDescent="0.25">
      <c r="A121" s="266">
        <v>309</v>
      </c>
      <c r="B121" s="13" t="s">
        <v>474</v>
      </c>
      <c r="C121" s="267">
        <v>6444</v>
      </c>
      <c r="D121" s="268">
        <v>8.9</v>
      </c>
      <c r="E121" s="14">
        <v>9752372.2898475174</v>
      </c>
      <c r="F121" s="14">
        <v>109577216.73985973</v>
      </c>
      <c r="G121" s="269">
        <f>Tasaus[[#This Row],[Verotettava tulo (kunnallisvero), €]]*($D$11/100)</f>
        <v>8262122.1421854235</v>
      </c>
      <c r="H121" s="14">
        <v>1096177.3276743891</v>
      </c>
      <c r="I121" s="15">
        <v>875944.34860000003</v>
      </c>
      <c r="J121" s="15">
        <f>SUM(Tasaus[[#This Row],[Laskennallinen kunnallisvero, €]:[Laskennallinen kiinteistövero, €]])</f>
        <v>10234243.818459813</v>
      </c>
      <c r="K121" s="15">
        <f>Tasaus[[#This Row],[Laskennallinen verotulo yhteensä, €]]/Tasaus[[#This Row],[Asukasluku 31.12.2024]]</f>
        <v>1588.1818464400703</v>
      </c>
      <c r="L121" s="34">
        <f>$K$11-Tasaus[[#This Row],[Laskennallinen verotulo yhteensä, €/asukas (=tasausraja)]]</f>
        <v>714.45815355992954</v>
      </c>
      <c r="M121" s="368">
        <v>643.01233820393657</v>
      </c>
      <c r="N121" s="369">
        <v>4143571.5073861671</v>
      </c>
      <c r="P121" s="116"/>
      <c r="Q121" s="117"/>
      <c r="R121" s="118"/>
    </row>
    <row r="122" spans="1:18" x14ac:dyDescent="0.25">
      <c r="A122" s="266">
        <v>312</v>
      </c>
      <c r="B122" s="13" t="s">
        <v>475</v>
      </c>
      <c r="C122" s="267">
        <v>1155</v>
      </c>
      <c r="D122" s="268">
        <v>9.9</v>
      </c>
      <c r="E122" s="14">
        <v>1801293.7999718362</v>
      </c>
      <c r="F122" s="14">
        <v>18194886.868402384</v>
      </c>
      <c r="G122" s="269">
        <f>Tasaus[[#This Row],[Verotettava tulo (kunnallisvero), €]]*($D$11/100)</f>
        <v>1371894.4698775397</v>
      </c>
      <c r="H122" s="14">
        <v>639605.19775447715</v>
      </c>
      <c r="I122" s="15">
        <v>194478.26565000002</v>
      </c>
      <c r="J122" s="15">
        <f>SUM(Tasaus[[#This Row],[Laskennallinen kunnallisvero, €]:[Laskennallinen kiinteistövero, €]])</f>
        <v>2205977.9332820168</v>
      </c>
      <c r="K122" s="15">
        <f>Tasaus[[#This Row],[Laskennallinen verotulo yhteensä, €]]/Tasaus[[#This Row],[Asukasluku 31.12.2024]]</f>
        <v>1909.9376045731747</v>
      </c>
      <c r="L122" s="34">
        <f>$K$11-Tasaus[[#This Row],[Laskennallinen verotulo yhteensä, €/asukas (=tasausraja)]]</f>
        <v>392.70239542682521</v>
      </c>
      <c r="M122" s="368">
        <v>353.43215588414267</v>
      </c>
      <c r="N122" s="369">
        <v>408214.14004618477</v>
      </c>
      <c r="P122" s="116"/>
      <c r="Q122" s="117"/>
      <c r="R122" s="118"/>
    </row>
    <row r="123" spans="1:18" x14ac:dyDescent="0.25">
      <c r="A123" s="266">
        <v>316</v>
      </c>
      <c r="B123" s="13" t="s">
        <v>476</v>
      </c>
      <c r="C123" s="267">
        <v>4093</v>
      </c>
      <c r="D123" s="268">
        <v>9.4</v>
      </c>
      <c r="E123" s="14">
        <v>7640755.2998805344</v>
      </c>
      <c r="F123" s="14">
        <v>81284630.849792913</v>
      </c>
      <c r="G123" s="269">
        <f>Tasaus[[#This Row],[Verotettava tulo (kunnallisvero), €]]*($D$11/100)</f>
        <v>6128861.1660743849</v>
      </c>
      <c r="H123" s="14">
        <v>1414359.3790841538</v>
      </c>
      <c r="I123" s="15">
        <v>585308.10139999993</v>
      </c>
      <c r="J123" s="15">
        <f>SUM(Tasaus[[#This Row],[Laskennallinen kunnallisvero, €]:[Laskennallinen kiinteistövero, €]])</f>
        <v>8128528.646558539</v>
      </c>
      <c r="K123" s="15">
        <f>Tasaus[[#This Row],[Laskennallinen verotulo yhteensä, €]]/Tasaus[[#This Row],[Asukasluku 31.12.2024]]</f>
        <v>1985.9586236400046</v>
      </c>
      <c r="L123" s="34">
        <f>$K$11-Tasaus[[#This Row],[Laskennallinen verotulo yhteensä, €/asukas (=tasausraja)]]</f>
        <v>316.68137635999528</v>
      </c>
      <c r="M123" s="368">
        <v>285.01323872399576</v>
      </c>
      <c r="N123" s="369">
        <v>1166559.1860973146</v>
      </c>
      <c r="P123" s="116"/>
      <c r="Q123" s="117"/>
      <c r="R123" s="118"/>
    </row>
    <row r="124" spans="1:18" x14ac:dyDescent="0.25">
      <c r="A124" s="266">
        <v>317</v>
      </c>
      <c r="B124" s="13" t="s">
        <v>477</v>
      </c>
      <c r="C124" s="267">
        <v>2373</v>
      </c>
      <c r="D124" s="268">
        <v>9.5</v>
      </c>
      <c r="E124" s="14">
        <v>3496816.9299453259</v>
      </c>
      <c r="F124" s="14">
        <v>36808599.262582377</v>
      </c>
      <c r="G124" s="269">
        <f>Tasaus[[#This Row],[Verotettava tulo (kunnallisvero), €]]*($D$11/100)</f>
        <v>2775368.3843987109</v>
      </c>
      <c r="H124" s="14">
        <v>581398.47640809324</v>
      </c>
      <c r="I124" s="15">
        <v>363318.24225000013</v>
      </c>
      <c r="J124" s="15">
        <f>SUM(Tasaus[[#This Row],[Laskennallinen kunnallisvero, €]:[Laskennallinen kiinteistövero, €]])</f>
        <v>3720085.1030568043</v>
      </c>
      <c r="K124" s="15">
        <f>Tasaus[[#This Row],[Laskennallinen verotulo yhteensä, €]]/Tasaus[[#This Row],[Asukasluku 31.12.2024]]</f>
        <v>1567.6717669855896</v>
      </c>
      <c r="L124" s="34">
        <f>$K$11-Tasaus[[#This Row],[Laskennallinen verotulo yhteensä, €/asukas (=tasausraja)]]</f>
        <v>734.96823301441032</v>
      </c>
      <c r="M124" s="368">
        <v>661.47140971296926</v>
      </c>
      <c r="N124" s="369">
        <v>1569671.655248876</v>
      </c>
      <c r="P124" s="116"/>
      <c r="Q124" s="117"/>
      <c r="R124" s="118"/>
    </row>
    <row r="125" spans="1:18" x14ac:dyDescent="0.25">
      <c r="A125" s="266">
        <v>320</v>
      </c>
      <c r="B125" s="13" t="s">
        <v>478</v>
      </c>
      <c r="C125" s="267">
        <v>6954</v>
      </c>
      <c r="D125" s="268">
        <v>8.9</v>
      </c>
      <c r="E125" s="14">
        <v>12085222.259811044</v>
      </c>
      <c r="F125" s="14">
        <v>135789014.15518028</v>
      </c>
      <c r="G125" s="269">
        <f>Tasaus[[#This Row],[Verotettava tulo (kunnallisvero), €]]*($D$11/100)</f>
        <v>10238491.667300591</v>
      </c>
      <c r="H125" s="14">
        <v>1604872.9515188194</v>
      </c>
      <c r="I125" s="15">
        <v>1396606.5220000001</v>
      </c>
      <c r="J125" s="15">
        <f>SUM(Tasaus[[#This Row],[Laskennallinen kunnallisvero, €]:[Laskennallinen kiinteistövero, €]])</f>
        <v>13239971.14081941</v>
      </c>
      <c r="K125" s="15">
        <f>Tasaus[[#This Row],[Laskennallinen verotulo yhteensä, €]]/Tasaus[[#This Row],[Asukasluku 31.12.2024]]</f>
        <v>1903.9360283030501</v>
      </c>
      <c r="L125" s="34">
        <f>$K$11-Tasaus[[#This Row],[Laskennallinen verotulo yhteensä, €/asukas (=tasausraja)]]</f>
        <v>398.70397169694979</v>
      </c>
      <c r="M125" s="368">
        <v>358.83357452725483</v>
      </c>
      <c r="N125" s="369">
        <v>2495328.6772625302</v>
      </c>
      <c r="P125" s="116"/>
      <c r="Q125" s="117"/>
      <c r="R125" s="118"/>
    </row>
    <row r="126" spans="1:18" x14ac:dyDescent="0.25">
      <c r="A126" s="266">
        <v>322</v>
      </c>
      <c r="B126" s="13" t="s">
        <v>126</v>
      </c>
      <c r="C126" s="267">
        <v>6371</v>
      </c>
      <c r="D126" s="268">
        <v>7.1</v>
      </c>
      <c r="E126" s="14">
        <v>9176287.6498565264</v>
      </c>
      <c r="F126" s="14">
        <v>129243488.02614827</v>
      </c>
      <c r="G126" s="269">
        <f>Tasaus[[#This Row],[Verotettava tulo (kunnallisvero), €]]*($D$11/100)</f>
        <v>9744958.9971715789</v>
      </c>
      <c r="H126" s="14">
        <v>1041616.2805736054</v>
      </c>
      <c r="I126" s="15">
        <v>2194340.7835000004</v>
      </c>
      <c r="J126" s="15">
        <f>SUM(Tasaus[[#This Row],[Laskennallinen kunnallisvero, €]:[Laskennallinen kiinteistövero, €]])</f>
        <v>12980916.061245184</v>
      </c>
      <c r="K126" s="15">
        <f>Tasaus[[#This Row],[Laskennallinen verotulo yhteensä, €]]/Tasaus[[#This Row],[Asukasluku 31.12.2024]]</f>
        <v>2037.5005589774266</v>
      </c>
      <c r="L126" s="34">
        <f>$K$11-Tasaus[[#This Row],[Laskennallinen verotulo yhteensä, €/asukas (=tasausraja)]]</f>
        <v>265.13944102257324</v>
      </c>
      <c r="M126" s="368">
        <v>238.62549692031592</v>
      </c>
      <c r="N126" s="369">
        <v>1520283.0408793327</v>
      </c>
      <c r="P126" s="116"/>
      <c r="Q126" s="117"/>
      <c r="R126" s="118"/>
    </row>
    <row r="127" spans="1:18" x14ac:dyDescent="0.25">
      <c r="A127" s="266">
        <v>398</v>
      </c>
      <c r="B127" s="13" t="s">
        <v>479</v>
      </c>
      <c r="C127" s="267">
        <v>121337</v>
      </c>
      <c r="D127" s="268">
        <v>8.6</v>
      </c>
      <c r="E127" s="14">
        <v>215956155.90662342</v>
      </c>
      <c r="F127" s="14">
        <v>2511118091.9374819</v>
      </c>
      <c r="G127" s="269">
        <f>Tasaus[[#This Row],[Verotettava tulo (kunnallisvero), €]]*($D$11/100)</f>
        <v>189338304.13208613</v>
      </c>
      <c r="H127" s="14">
        <v>24819267.544263575</v>
      </c>
      <c r="I127" s="15">
        <v>20947997.375099998</v>
      </c>
      <c r="J127" s="15">
        <f>SUM(Tasaus[[#This Row],[Laskennallinen kunnallisvero, €]:[Laskennallinen kiinteistövero, €]])</f>
        <v>235105569.05144969</v>
      </c>
      <c r="K127" s="15">
        <f>Tasaus[[#This Row],[Laskennallinen verotulo yhteensä, €]]/Tasaus[[#This Row],[Asukasluku 31.12.2024]]</f>
        <v>1937.6247068202583</v>
      </c>
      <c r="L127" s="34">
        <f>$K$11-Tasaus[[#This Row],[Laskennallinen verotulo yhteensä, €/asukas (=tasausraja)]]</f>
        <v>365.01529317974155</v>
      </c>
      <c r="M127" s="368">
        <v>328.51376386176742</v>
      </c>
      <c r="N127" s="369">
        <v>39860874.565695271</v>
      </c>
      <c r="P127" s="116"/>
      <c r="Q127" s="117"/>
      <c r="R127" s="118"/>
    </row>
    <row r="128" spans="1:18" x14ac:dyDescent="0.25">
      <c r="A128" s="266">
        <v>399</v>
      </c>
      <c r="B128" s="13" t="s">
        <v>480</v>
      </c>
      <c r="C128" s="267">
        <v>7656</v>
      </c>
      <c r="D128" s="268">
        <v>9.6</v>
      </c>
      <c r="E128" s="14">
        <v>16748481.389738131</v>
      </c>
      <c r="F128" s="14">
        <v>174463347.80977219</v>
      </c>
      <c r="G128" s="269">
        <f>Tasaus[[#This Row],[Verotettava tulo (kunnallisvero), €]]*($D$11/100)</f>
        <v>13154536.424856823</v>
      </c>
      <c r="H128" s="14">
        <v>862057.57267465827</v>
      </c>
      <c r="I128" s="15">
        <v>788716.27120000008</v>
      </c>
      <c r="J128" s="15">
        <f>SUM(Tasaus[[#This Row],[Laskennallinen kunnallisvero, €]:[Laskennallinen kiinteistövero, €]])</f>
        <v>14805310.26873148</v>
      </c>
      <c r="K128" s="15">
        <f>Tasaus[[#This Row],[Laskennallinen verotulo yhteensä, €]]/Tasaus[[#This Row],[Asukasluku 31.12.2024]]</f>
        <v>1933.81795568593</v>
      </c>
      <c r="L128" s="34">
        <f>$K$11-Tasaus[[#This Row],[Laskennallinen verotulo yhteensä, €/asukas (=tasausraja)]]</f>
        <v>368.8220443140699</v>
      </c>
      <c r="M128" s="368">
        <v>331.93983988266291</v>
      </c>
      <c r="N128" s="369">
        <v>2541331.4141416671</v>
      </c>
      <c r="P128" s="116"/>
      <c r="Q128" s="117"/>
      <c r="R128" s="118"/>
    </row>
    <row r="129" spans="1:18" x14ac:dyDescent="0.25">
      <c r="A129" s="266">
        <v>400</v>
      </c>
      <c r="B129" s="13" t="s">
        <v>481</v>
      </c>
      <c r="C129" s="267">
        <v>8479</v>
      </c>
      <c r="D129" s="268">
        <v>8.4</v>
      </c>
      <c r="E129" s="14">
        <v>14146001.469778823</v>
      </c>
      <c r="F129" s="14">
        <v>168404779.40212885</v>
      </c>
      <c r="G129" s="269">
        <f>Tasaus[[#This Row],[Verotettava tulo (kunnallisvero), €]]*($D$11/100)</f>
        <v>12697720.366920514</v>
      </c>
      <c r="H129" s="14">
        <v>1920413.425477653</v>
      </c>
      <c r="I129" s="15">
        <v>1471998.0617</v>
      </c>
      <c r="J129" s="15">
        <f>SUM(Tasaus[[#This Row],[Laskennallinen kunnallisvero, €]:[Laskennallinen kiinteistövero, €]])</f>
        <v>16090131.854098167</v>
      </c>
      <c r="K129" s="15">
        <f>Tasaus[[#This Row],[Laskennallinen verotulo yhteensä, €]]/Tasaus[[#This Row],[Asukasluku 31.12.2024]]</f>
        <v>1897.6449880997957</v>
      </c>
      <c r="L129" s="34">
        <f>$K$11-Tasaus[[#This Row],[Laskennallinen verotulo yhteensä, €/asukas (=tasausraja)]]</f>
        <v>404.99501190020419</v>
      </c>
      <c r="M129" s="368">
        <v>364.49551071018379</v>
      </c>
      <c r="N129" s="369">
        <v>3090557.4353116485</v>
      </c>
      <c r="P129" s="116"/>
      <c r="Q129" s="117"/>
      <c r="R129" s="118"/>
    </row>
    <row r="130" spans="1:18" x14ac:dyDescent="0.25">
      <c r="A130" s="266">
        <v>402</v>
      </c>
      <c r="B130" s="13" t="s">
        <v>482</v>
      </c>
      <c r="C130" s="267">
        <v>8865</v>
      </c>
      <c r="D130" s="268">
        <v>9.4</v>
      </c>
      <c r="E130" s="14">
        <v>15224088.319761965</v>
      </c>
      <c r="F130" s="14">
        <v>161958386.38044643</v>
      </c>
      <c r="G130" s="269">
        <f>Tasaus[[#This Row],[Verotettava tulo (kunnallisvero), €]]*($D$11/100)</f>
        <v>12211662.33308566</v>
      </c>
      <c r="H130" s="14">
        <v>1653216.2968984845</v>
      </c>
      <c r="I130" s="15">
        <v>1225407.4582499999</v>
      </c>
      <c r="J130" s="15">
        <f>SUM(Tasaus[[#This Row],[Laskennallinen kunnallisvero, €]:[Laskennallinen kiinteistövero, €]])</f>
        <v>15090286.088234143</v>
      </c>
      <c r="K130" s="15">
        <f>Tasaus[[#This Row],[Laskennallinen verotulo yhteensä, €]]/Tasaus[[#This Row],[Asukasluku 31.12.2024]]</f>
        <v>1702.2319332469424</v>
      </c>
      <c r="L130" s="34">
        <f>$K$11-Tasaus[[#This Row],[Laskennallinen verotulo yhteensä, €/asukas (=tasausraja)]]</f>
        <v>600.40806675305748</v>
      </c>
      <c r="M130" s="368">
        <v>540.36726007775178</v>
      </c>
      <c r="N130" s="369">
        <v>4790355.7605892699</v>
      </c>
      <c r="P130" s="116"/>
      <c r="Q130" s="117"/>
      <c r="R130" s="118"/>
    </row>
    <row r="131" spans="1:18" x14ac:dyDescent="0.25">
      <c r="A131" s="266">
        <v>403</v>
      </c>
      <c r="B131" s="13" t="s">
        <v>483</v>
      </c>
      <c r="C131" s="267">
        <v>2758</v>
      </c>
      <c r="D131" s="268">
        <v>9.4</v>
      </c>
      <c r="E131" s="14">
        <v>4250078.8599335486</v>
      </c>
      <c r="F131" s="14">
        <v>45213604.892910093</v>
      </c>
      <c r="G131" s="269">
        <f>Tasaus[[#This Row],[Verotettava tulo (kunnallisvero), €]]*($D$11/100)</f>
        <v>3409105.808925421</v>
      </c>
      <c r="H131" s="14">
        <v>452939.50661981682</v>
      </c>
      <c r="I131" s="15">
        <v>596110.51929999993</v>
      </c>
      <c r="J131" s="15">
        <f>SUM(Tasaus[[#This Row],[Laskennallinen kunnallisvero, €]:[Laskennallinen kiinteistövero, €]])</f>
        <v>4458155.8348452374</v>
      </c>
      <c r="K131" s="15">
        <f>Tasaus[[#This Row],[Laskennallinen verotulo yhteensä, €]]/Tasaus[[#This Row],[Asukasluku 31.12.2024]]</f>
        <v>1616.4451902992159</v>
      </c>
      <c r="L131" s="34">
        <f>$K$11-Tasaus[[#This Row],[Laskennallinen verotulo yhteensä, €/asukas (=tasausraja)]]</f>
        <v>686.19480970078394</v>
      </c>
      <c r="M131" s="368">
        <v>617.57532873070556</v>
      </c>
      <c r="N131" s="369">
        <v>1703272.7566392859</v>
      </c>
      <c r="P131" s="116"/>
      <c r="Q131" s="117"/>
      <c r="R131" s="118"/>
    </row>
    <row r="132" spans="1:18" x14ac:dyDescent="0.25">
      <c r="A132" s="266">
        <v>405</v>
      </c>
      <c r="B132" s="13" t="s">
        <v>484</v>
      </c>
      <c r="C132" s="267">
        <v>73327</v>
      </c>
      <c r="D132" s="268">
        <v>8.3000000000000007</v>
      </c>
      <c r="E132" s="14">
        <v>132168235.98793349</v>
      </c>
      <c r="F132" s="14">
        <v>1592388385.3967888</v>
      </c>
      <c r="G132" s="269">
        <f>Tasaus[[#This Row],[Verotettava tulo (kunnallisvero), €]]*($D$11/100)</f>
        <v>120066084.25891787</v>
      </c>
      <c r="H132" s="14">
        <v>22095107.509819843</v>
      </c>
      <c r="I132" s="15">
        <v>12251770.668050002</v>
      </c>
      <c r="J132" s="15">
        <f>SUM(Tasaus[[#This Row],[Laskennallinen kunnallisvero, €]:[Laskennallinen kiinteistövero, €]])</f>
        <v>154412962.43678769</v>
      </c>
      <c r="K132" s="15">
        <f>Tasaus[[#This Row],[Laskennallinen verotulo yhteensä, €]]/Tasaus[[#This Row],[Asukasluku 31.12.2024]]</f>
        <v>2105.8131716392008</v>
      </c>
      <c r="L132" s="34">
        <f>$K$11-Tasaus[[#This Row],[Laskennallinen verotulo yhteensä, €/asukas (=tasausraja)]]</f>
        <v>196.82682836079903</v>
      </c>
      <c r="M132" s="368">
        <v>177.14414552471914</v>
      </c>
      <c r="N132" s="369">
        <v>12989448.75889108</v>
      </c>
      <c r="P132" s="116"/>
      <c r="Q132" s="117"/>
      <c r="R132" s="118"/>
    </row>
    <row r="133" spans="1:18" x14ac:dyDescent="0.25">
      <c r="A133" s="266">
        <v>407</v>
      </c>
      <c r="B133" s="13" t="s">
        <v>485</v>
      </c>
      <c r="C133" s="267">
        <v>2429</v>
      </c>
      <c r="D133" s="268">
        <v>8.9</v>
      </c>
      <c r="E133" s="14">
        <v>4208214.1499342034</v>
      </c>
      <c r="F133" s="14">
        <v>47283305.055440485</v>
      </c>
      <c r="G133" s="269">
        <f>Tasaus[[#This Row],[Verotettava tulo (kunnallisvero), €]]*($D$11/100)</f>
        <v>3565161.2011802122</v>
      </c>
      <c r="H133" s="14">
        <v>417311.08619877329</v>
      </c>
      <c r="I133" s="15">
        <v>378428.94990000001</v>
      </c>
      <c r="J133" s="15">
        <f>SUM(Tasaus[[#This Row],[Laskennallinen kunnallisvero, €]:[Laskennallinen kiinteistövero, €]])</f>
        <v>4360901.2372789858</v>
      </c>
      <c r="K133" s="15">
        <f>Tasaus[[#This Row],[Laskennallinen verotulo yhteensä, €]]/Tasaus[[#This Row],[Asukasluku 31.12.2024]]</f>
        <v>1795.3483891638475</v>
      </c>
      <c r="L133" s="34">
        <f>$K$11-Tasaus[[#This Row],[Laskennallinen verotulo yhteensä, €/asukas (=tasausraja)]]</f>
        <v>507.29161083615236</v>
      </c>
      <c r="M133" s="368">
        <v>456.56244975253713</v>
      </c>
      <c r="N133" s="369">
        <v>1108990.1904489128</v>
      </c>
      <c r="P133" s="116"/>
      <c r="Q133" s="117"/>
      <c r="R133" s="118"/>
    </row>
    <row r="134" spans="1:18" x14ac:dyDescent="0.25">
      <c r="A134" s="266">
        <v>408</v>
      </c>
      <c r="B134" s="13" t="s">
        <v>486</v>
      </c>
      <c r="C134" s="267">
        <v>14028</v>
      </c>
      <c r="D134" s="268">
        <v>8.9</v>
      </c>
      <c r="E134" s="14">
        <v>25235706.289605428</v>
      </c>
      <c r="F134" s="14">
        <v>283547261.68095982</v>
      </c>
      <c r="G134" s="269">
        <f>Tasaus[[#This Row],[Verotettava tulo (kunnallisvero), €]]*($D$11/100)</f>
        <v>21379463.53074437</v>
      </c>
      <c r="H134" s="14">
        <v>2523991.7359685819</v>
      </c>
      <c r="I134" s="15">
        <v>1827302.9645499999</v>
      </c>
      <c r="J134" s="15">
        <f>SUM(Tasaus[[#This Row],[Laskennallinen kunnallisvero, €]:[Laskennallinen kiinteistövero, €]])</f>
        <v>25730758.231262952</v>
      </c>
      <c r="K134" s="15">
        <f>Tasaus[[#This Row],[Laskennallinen verotulo yhteensä, €]]/Tasaus[[#This Row],[Asukasluku 31.12.2024]]</f>
        <v>1834.2428165998683</v>
      </c>
      <c r="L134" s="34">
        <f>$K$11-Tasaus[[#This Row],[Laskennallinen verotulo yhteensä, €/asukas (=tasausraja)]]</f>
        <v>468.39718340013155</v>
      </c>
      <c r="M134" s="368">
        <v>421.55746506011843</v>
      </c>
      <c r="N134" s="369">
        <v>5913608.1198633416</v>
      </c>
      <c r="P134" s="116"/>
      <c r="Q134" s="117"/>
      <c r="R134" s="118"/>
    </row>
    <row r="135" spans="1:18" x14ac:dyDescent="0.25">
      <c r="A135" s="266">
        <v>410</v>
      </c>
      <c r="B135" s="13" t="s">
        <v>487</v>
      </c>
      <c r="C135" s="267">
        <v>18878</v>
      </c>
      <c r="D135" s="268">
        <v>9.9</v>
      </c>
      <c r="E135" s="14">
        <v>38546705.119397312</v>
      </c>
      <c r="F135" s="14">
        <v>389360657.77169001</v>
      </c>
      <c r="G135" s="269">
        <f>Tasaus[[#This Row],[Verotettava tulo (kunnallisvero), €]]*($D$11/100)</f>
        <v>29357793.595985424</v>
      </c>
      <c r="H135" s="14">
        <v>2269000.2150696595</v>
      </c>
      <c r="I135" s="15">
        <v>2806249.9378</v>
      </c>
      <c r="J135" s="15">
        <f>SUM(Tasaus[[#This Row],[Laskennallinen kunnallisvero, €]:[Laskennallinen kiinteistövero, €]])</f>
        <v>34433043.748855084</v>
      </c>
      <c r="K135" s="15">
        <f>Tasaus[[#This Row],[Laskennallinen verotulo yhteensä, €]]/Tasaus[[#This Row],[Asukasluku 31.12.2024]]</f>
        <v>1823.9773148032145</v>
      </c>
      <c r="L135" s="34">
        <f>$K$11-Tasaus[[#This Row],[Laskennallinen verotulo yhteensä, €/asukas (=tasausraja)]]</f>
        <v>478.66268519678533</v>
      </c>
      <c r="M135" s="368">
        <v>430.79641667710683</v>
      </c>
      <c r="N135" s="369">
        <v>8132574.7540304232</v>
      </c>
      <c r="P135" s="116"/>
      <c r="Q135" s="117"/>
      <c r="R135" s="118"/>
    </row>
    <row r="136" spans="1:18" x14ac:dyDescent="0.25">
      <c r="A136" s="266">
        <v>416</v>
      </c>
      <c r="B136" s="13" t="s">
        <v>488</v>
      </c>
      <c r="C136" s="267">
        <v>2849</v>
      </c>
      <c r="D136" s="268">
        <v>9.9</v>
      </c>
      <c r="E136" s="14">
        <v>5728394.779910435</v>
      </c>
      <c r="F136" s="14">
        <v>57862573.534448832</v>
      </c>
      <c r="G136" s="269">
        <f>Tasaus[[#This Row],[Verotettava tulo (kunnallisvero), €]]*($D$11/100)</f>
        <v>4362838.0444974415</v>
      </c>
      <c r="H136" s="14">
        <v>322077.34563837643</v>
      </c>
      <c r="I136" s="15">
        <v>477291.37820000004</v>
      </c>
      <c r="J136" s="15">
        <f>SUM(Tasaus[[#This Row],[Laskennallinen kunnallisvero, €]:[Laskennallinen kiinteistövero, €]])</f>
        <v>5162206.7683358183</v>
      </c>
      <c r="K136" s="15">
        <f>Tasaus[[#This Row],[Laskennallinen verotulo yhteensä, €]]/Tasaus[[#This Row],[Asukasluku 31.12.2024]]</f>
        <v>1811.9363876222599</v>
      </c>
      <c r="L136" s="34">
        <f>$K$11-Tasaus[[#This Row],[Laskennallinen verotulo yhteensä, €/asukas (=tasausraja)]]</f>
        <v>490.70361237774</v>
      </c>
      <c r="M136" s="368">
        <v>441.63325113996603</v>
      </c>
      <c r="N136" s="369">
        <v>1258213.1324977633</v>
      </c>
      <c r="P136" s="116"/>
      <c r="Q136" s="117"/>
      <c r="R136" s="118"/>
    </row>
    <row r="137" spans="1:18" x14ac:dyDescent="0.25">
      <c r="A137" s="266">
        <v>418</v>
      </c>
      <c r="B137" s="13" t="s">
        <v>489</v>
      </c>
      <c r="C137" s="267">
        <v>24854</v>
      </c>
      <c r="D137" s="268">
        <v>8.4</v>
      </c>
      <c r="E137" s="14">
        <v>53977768.419156045</v>
      </c>
      <c r="F137" s="14">
        <v>642592481.1804291</v>
      </c>
      <c r="G137" s="269">
        <f>Tasaus[[#This Row],[Verotettava tulo (kunnallisvero), €]]*($D$11/100)</f>
        <v>48451473.081004351</v>
      </c>
      <c r="H137" s="14">
        <v>3321064.3557263934</v>
      </c>
      <c r="I137" s="15">
        <v>4216060.4985999996</v>
      </c>
      <c r="J137" s="15">
        <f>SUM(Tasaus[[#This Row],[Laskennallinen kunnallisvero, €]:[Laskennallinen kiinteistövero, €]])</f>
        <v>55988597.935330741</v>
      </c>
      <c r="K137" s="15">
        <f>Tasaus[[#This Row],[Laskennallinen verotulo yhteensä, €]]/Tasaus[[#This Row],[Asukasluku 31.12.2024]]</f>
        <v>2252.6996835652508</v>
      </c>
      <c r="L137" s="34">
        <f>$K$11-Tasaus[[#This Row],[Laskennallinen verotulo yhteensä, €/asukas (=tasausraja)]]</f>
        <v>49.940316434749093</v>
      </c>
      <c r="M137" s="368">
        <v>44.946284791274188</v>
      </c>
      <c r="N137" s="369">
        <v>1117094.9622023287</v>
      </c>
      <c r="P137" s="116"/>
      <c r="Q137" s="117"/>
      <c r="R137" s="118"/>
    </row>
    <row r="138" spans="1:18" x14ac:dyDescent="0.25">
      <c r="A138" s="266">
        <v>420</v>
      </c>
      <c r="B138" s="13" t="s">
        <v>490</v>
      </c>
      <c r="C138" s="267">
        <v>8971</v>
      </c>
      <c r="D138" s="268">
        <v>8.4</v>
      </c>
      <c r="E138" s="14">
        <v>15369595.219759692</v>
      </c>
      <c r="F138" s="14">
        <v>182971371.66380584</v>
      </c>
      <c r="G138" s="269">
        <f>Tasaus[[#This Row],[Verotettava tulo (kunnallisvero), €]]*($D$11/100)</f>
        <v>13796041.42345096</v>
      </c>
      <c r="H138" s="14">
        <v>2035925.3617195308</v>
      </c>
      <c r="I138" s="15">
        <v>1741153.6173</v>
      </c>
      <c r="J138" s="15">
        <f>SUM(Tasaus[[#This Row],[Laskennallinen kunnallisvero, €]:[Laskennallinen kiinteistövero, €]])</f>
        <v>17573120.402470492</v>
      </c>
      <c r="K138" s="15">
        <f>Tasaus[[#This Row],[Laskennallinen verotulo yhteensä, €]]/Tasaus[[#This Row],[Asukasluku 31.12.2024]]</f>
        <v>1958.8808831201084</v>
      </c>
      <c r="L138" s="34">
        <f>$K$11-Tasaus[[#This Row],[Laskennallinen verotulo yhteensä, €/asukas (=tasausraja)]]</f>
        <v>343.75911687989151</v>
      </c>
      <c r="M138" s="368">
        <v>309.38320519190239</v>
      </c>
      <c r="N138" s="369">
        <v>2775476.7337765563</v>
      </c>
      <c r="P138" s="116"/>
      <c r="Q138" s="117"/>
      <c r="R138" s="118"/>
    </row>
    <row r="139" spans="1:18" x14ac:dyDescent="0.25">
      <c r="A139" s="266">
        <v>421</v>
      </c>
      <c r="B139" s="13" t="s">
        <v>491</v>
      </c>
      <c r="C139" s="267">
        <v>665</v>
      </c>
      <c r="D139" s="268">
        <v>9.4</v>
      </c>
      <c r="E139" s="14">
        <v>1132866.0599822872</v>
      </c>
      <c r="F139" s="14">
        <v>12051766.595556248</v>
      </c>
      <c r="G139" s="269">
        <f>Tasaus[[#This Row],[Verotettava tulo (kunnallisvero), €]]*($D$11/100)</f>
        <v>908703.20130494109</v>
      </c>
      <c r="H139" s="14">
        <v>349241.64969303785</v>
      </c>
      <c r="I139" s="15">
        <v>413238.36814999999</v>
      </c>
      <c r="J139" s="15">
        <f>SUM(Tasaus[[#This Row],[Laskennallinen kunnallisvero, €]:[Laskennallinen kiinteistövero, €]])</f>
        <v>1671183.2191479788</v>
      </c>
      <c r="K139" s="15">
        <f>Tasaus[[#This Row],[Laskennallinen verotulo yhteensä, €]]/Tasaus[[#This Row],[Asukasluku 31.12.2024]]</f>
        <v>2513.0574724029757</v>
      </c>
      <c r="L139" s="34">
        <f>$K$11-Tasaus[[#This Row],[Laskennallinen verotulo yhteensä, €/asukas (=tasausraja)]]</f>
        <v>-210.41747240297582</v>
      </c>
      <c r="M139" s="368">
        <v>-21.041747240297582</v>
      </c>
      <c r="N139" s="369">
        <v>-13992.761914797891</v>
      </c>
      <c r="P139" s="116"/>
      <c r="Q139" s="117"/>
      <c r="R139" s="118"/>
    </row>
    <row r="140" spans="1:18" x14ac:dyDescent="0.25">
      <c r="A140" s="266">
        <v>422</v>
      </c>
      <c r="B140" s="13" t="s">
        <v>492</v>
      </c>
      <c r="C140" s="267">
        <v>10049</v>
      </c>
      <c r="D140" s="268">
        <v>8.4</v>
      </c>
      <c r="E140" s="14">
        <v>15267454.279761286</v>
      </c>
      <c r="F140" s="14">
        <v>181755408.09239626</v>
      </c>
      <c r="G140" s="269">
        <f>Tasaus[[#This Row],[Verotettava tulo (kunnallisvero), €]]*($D$11/100)</f>
        <v>13704357.770166676</v>
      </c>
      <c r="H140" s="14">
        <v>4609025.1623936296</v>
      </c>
      <c r="I140" s="15">
        <v>1959473.7042500002</v>
      </c>
      <c r="J140" s="15">
        <f>SUM(Tasaus[[#This Row],[Laskennallinen kunnallisvero, €]:[Laskennallinen kiinteistövero, €]])</f>
        <v>20272856.636810306</v>
      </c>
      <c r="K140" s="15">
        <f>Tasaus[[#This Row],[Laskennallinen verotulo yhteensä, €]]/Tasaus[[#This Row],[Asukasluku 31.12.2024]]</f>
        <v>2017.4004017126388</v>
      </c>
      <c r="L140" s="34">
        <f>$K$11-Tasaus[[#This Row],[Laskennallinen verotulo yhteensä, €/asukas (=tasausraja)]]</f>
        <v>285.2395982873611</v>
      </c>
      <c r="M140" s="368">
        <v>256.71563845862499</v>
      </c>
      <c r="N140" s="369">
        <v>2579735.4508707225</v>
      </c>
      <c r="P140" s="116"/>
      <c r="Q140" s="117"/>
      <c r="R140" s="118"/>
    </row>
    <row r="141" spans="1:18" x14ac:dyDescent="0.25">
      <c r="A141" s="266">
        <v>423</v>
      </c>
      <c r="B141" s="13" t="s">
        <v>493</v>
      </c>
      <c r="C141" s="267">
        <v>20666</v>
      </c>
      <c r="D141" s="268">
        <v>7.1</v>
      </c>
      <c r="E141" s="14">
        <v>38005250.369405769</v>
      </c>
      <c r="F141" s="14">
        <v>535285216.47050381</v>
      </c>
      <c r="G141" s="269">
        <f>Tasaus[[#This Row],[Verotettava tulo (kunnallisvero), €]]*($D$11/100)</f>
        <v>40360505.321875982</v>
      </c>
      <c r="H141" s="14">
        <v>3153773.2061983803</v>
      </c>
      <c r="I141" s="15">
        <v>3187002.3651500004</v>
      </c>
      <c r="J141" s="15">
        <f>SUM(Tasaus[[#This Row],[Laskennallinen kunnallisvero, €]:[Laskennallinen kiinteistövero, €]])</f>
        <v>46701280.893224359</v>
      </c>
      <c r="K141" s="15">
        <f>Tasaus[[#This Row],[Laskennallinen verotulo yhteensä, €]]/Tasaus[[#This Row],[Asukasluku 31.12.2024]]</f>
        <v>2259.8122952300569</v>
      </c>
      <c r="L141" s="34">
        <f>$K$11-Tasaus[[#This Row],[Laskennallinen verotulo yhteensä, €/asukas (=tasausraja)]]</f>
        <v>42.827704769943011</v>
      </c>
      <c r="M141" s="368">
        <v>38.54493429294871</v>
      </c>
      <c r="N141" s="369">
        <v>796569.61209807801</v>
      </c>
      <c r="P141" s="116"/>
      <c r="Q141" s="117"/>
      <c r="R141" s="118"/>
    </row>
    <row r="142" spans="1:18" x14ac:dyDescent="0.25">
      <c r="A142" s="266">
        <v>425</v>
      </c>
      <c r="B142" s="13" t="s">
        <v>494</v>
      </c>
      <c r="C142" s="267">
        <v>10190</v>
      </c>
      <c r="D142" s="268">
        <v>9.4</v>
      </c>
      <c r="E142" s="14">
        <v>19749353.78969121</v>
      </c>
      <c r="F142" s="14">
        <v>210099508.40097031</v>
      </c>
      <c r="G142" s="269">
        <f>Tasaus[[#This Row],[Verotettava tulo (kunnallisvero), €]]*($D$11/100)</f>
        <v>15841502.93343316</v>
      </c>
      <c r="H142" s="14">
        <v>837454.06237027072</v>
      </c>
      <c r="I142" s="15">
        <v>1094969.4128</v>
      </c>
      <c r="J142" s="15">
        <f>SUM(Tasaus[[#This Row],[Laskennallinen kunnallisvero, €]:[Laskennallinen kiinteistövero, €]])</f>
        <v>17773926.40860343</v>
      </c>
      <c r="K142" s="15">
        <f>Tasaus[[#This Row],[Laskennallinen verotulo yhteensä, €]]/Tasaus[[#This Row],[Asukasluku 31.12.2024]]</f>
        <v>1744.2518556038694</v>
      </c>
      <c r="L142" s="34">
        <f>$K$11-Tasaus[[#This Row],[Laskennallinen verotulo yhteensä, €/asukas (=tasausraja)]]</f>
        <v>558.38814439613043</v>
      </c>
      <c r="M142" s="368">
        <v>502.5493299565174</v>
      </c>
      <c r="N142" s="369">
        <v>5120977.6722569121</v>
      </c>
      <c r="P142" s="116"/>
      <c r="Q142" s="117"/>
      <c r="R142" s="118"/>
    </row>
    <row r="143" spans="1:18" x14ac:dyDescent="0.25">
      <c r="A143" s="266">
        <v>426</v>
      </c>
      <c r="B143" s="13" t="s">
        <v>495</v>
      </c>
      <c r="C143" s="267">
        <v>11913</v>
      </c>
      <c r="D143" s="268">
        <v>9.5</v>
      </c>
      <c r="E143" s="14">
        <v>22638243.179646041</v>
      </c>
      <c r="F143" s="14">
        <v>238297296.62785304</v>
      </c>
      <c r="G143" s="269">
        <f>Tasaus[[#This Row],[Verotettava tulo (kunnallisvero), €]]*($D$11/100)</f>
        <v>17967616.165740117</v>
      </c>
      <c r="H143" s="14">
        <v>1217155.1320551976</v>
      </c>
      <c r="I143" s="15">
        <v>1748496.5442000001</v>
      </c>
      <c r="J143" s="15">
        <f>SUM(Tasaus[[#This Row],[Laskennallinen kunnallisvero, €]:[Laskennallinen kiinteistövero, €]])</f>
        <v>20933267.841995314</v>
      </c>
      <c r="K143" s="15">
        <f>Tasaus[[#This Row],[Laskennallinen verotulo yhteensä, €]]/Tasaus[[#This Row],[Asukasluku 31.12.2024]]</f>
        <v>1757.178531184027</v>
      </c>
      <c r="L143" s="34">
        <f>$K$11-Tasaus[[#This Row],[Laskennallinen verotulo yhteensä, €/asukas (=tasausraja)]]</f>
        <v>545.46146881597292</v>
      </c>
      <c r="M143" s="368">
        <v>490.91532193437564</v>
      </c>
      <c r="N143" s="369">
        <v>5848274.2302042171</v>
      </c>
      <c r="P143" s="116"/>
      <c r="Q143" s="117"/>
      <c r="R143" s="118"/>
    </row>
    <row r="144" spans="1:18" x14ac:dyDescent="0.25">
      <c r="A144" s="266">
        <v>430</v>
      </c>
      <c r="B144" s="13" t="s">
        <v>496</v>
      </c>
      <c r="C144" s="267">
        <v>15295</v>
      </c>
      <c r="D144" s="268">
        <v>8.4</v>
      </c>
      <c r="E144" s="14">
        <v>24532200.989616431</v>
      </c>
      <c r="F144" s="14">
        <v>292050011.78114802</v>
      </c>
      <c r="G144" s="269">
        <f>Tasaus[[#This Row],[Verotettava tulo (kunnallisvero), €]]*($D$11/100)</f>
        <v>22020570.88829856</v>
      </c>
      <c r="H144" s="14">
        <v>2975698.1760409474</v>
      </c>
      <c r="I144" s="15">
        <v>2697879.0350500001</v>
      </c>
      <c r="J144" s="15">
        <f>SUM(Tasaus[[#This Row],[Laskennallinen kunnallisvero, €]:[Laskennallinen kiinteistövero, €]])</f>
        <v>27694148.099389508</v>
      </c>
      <c r="K144" s="15">
        <f>Tasaus[[#This Row],[Laskennallinen verotulo yhteensä, €]]/Tasaus[[#This Row],[Asukasluku 31.12.2024]]</f>
        <v>1810.6667603392943</v>
      </c>
      <c r="L144" s="34">
        <f>$K$11-Tasaus[[#This Row],[Laskennallinen verotulo yhteensä, €/asukas (=tasausraja)]]</f>
        <v>491.97323966070553</v>
      </c>
      <c r="M144" s="368">
        <v>442.77591569463499</v>
      </c>
      <c r="N144" s="369">
        <v>6772257.630549442</v>
      </c>
      <c r="P144" s="116"/>
      <c r="Q144" s="117"/>
      <c r="R144" s="118"/>
    </row>
    <row r="145" spans="1:18" x14ac:dyDescent="0.25">
      <c r="A145" s="266">
        <v>433</v>
      </c>
      <c r="B145" s="13" t="s">
        <v>497</v>
      </c>
      <c r="C145" s="267">
        <v>7657</v>
      </c>
      <c r="D145" s="268">
        <v>8.9</v>
      </c>
      <c r="E145" s="14">
        <v>14604249.059771657</v>
      </c>
      <c r="F145" s="14">
        <v>164092686.06485006</v>
      </c>
      <c r="G145" s="269">
        <f>Tasaus[[#This Row],[Verotettava tulo (kunnallisvero), €]]*($D$11/100)</f>
        <v>12372588.529289695</v>
      </c>
      <c r="H145" s="14">
        <v>1323998.7624541861</v>
      </c>
      <c r="I145" s="15">
        <v>1499728.4189499998</v>
      </c>
      <c r="J145" s="15">
        <f>SUM(Tasaus[[#This Row],[Laskennallinen kunnallisvero, €]:[Laskennallinen kiinteistövero, €]])</f>
        <v>15196315.710693881</v>
      </c>
      <c r="K145" s="15">
        <f>Tasaus[[#This Row],[Laskennallinen verotulo yhteensä, €]]/Tasaus[[#This Row],[Asukasluku 31.12.2024]]</f>
        <v>1984.6304963685361</v>
      </c>
      <c r="L145" s="34">
        <f>$K$11-Tasaus[[#This Row],[Laskennallinen verotulo yhteensä, €/asukas (=tasausraja)]]</f>
        <v>318.00950363146376</v>
      </c>
      <c r="M145" s="368">
        <v>286.20855326831742</v>
      </c>
      <c r="N145" s="369">
        <v>2191498.8923755065</v>
      </c>
      <c r="P145" s="116"/>
      <c r="Q145" s="117"/>
      <c r="R145" s="118"/>
    </row>
    <row r="146" spans="1:18" x14ac:dyDescent="0.25">
      <c r="A146" s="266">
        <v>434</v>
      </c>
      <c r="B146" s="13" t="s">
        <v>498</v>
      </c>
      <c r="C146" s="267">
        <v>14352</v>
      </c>
      <c r="D146" s="268">
        <v>8.1</v>
      </c>
      <c r="E146" s="14">
        <v>24371969.149618935</v>
      </c>
      <c r="F146" s="14">
        <v>300888508.01998687</v>
      </c>
      <c r="G146" s="269">
        <f>Tasaus[[#This Row],[Verotettava tulo (kunnallisvero), €]]*($D$11/100)</f>
        <v>22686993.504707009</v>
      </c>
      <c r="H146" s="14">
        <v>9180385.7916656062</v>
      </c>
      <c r="I146" s="15">
        <v>3667120.1081999997</v>
      </c>
      <c r="J146" s="15">
        <f>SUM(Tasaus[[#This Row],[Laskennallinen kunnallisvero, €]:[Laskennallinen kiinteistövero, €]])</f>
        <v>35534499.404572614</v>
      </c>
      <c r="K146" s="15">
        <f>Tasaus[[#This Row],[Laskennallinen verotulo yhteensä, €]]/Tasaus[[#This Row],[Asukasluku 31.12.2024]]</f>
        <v>2475.9266586240674</v>
      </c>
      <c r="L146" s="34">
        <f>$K$11-Tasaus[[#This Row],[Laskennallinen verotulo yhteensä, €/asukas (=tasausraja)]]</f>
        <v>-173.28665862406751</v>
      </c>
      <c r="M146" s="368">
        <v>-17.328665862406751</v>
      </c>
      <c r="N146" s="369">
        <v>-248701.01245726171</v>
      </c>
      <c r="P146" s="116"/>
      <c r="Q146" s="117"/>
      <c r="R146" s="118"/>
    </row>
    <row r="147" spans="1:18" x14ac:dyDescent="0.25">
      <c r="A147" s="266">
        <v>435</v>
      </c>
      <c r="B147" s="13" t="s">
        <v>499</v>
      </c>
      <c r="C147" s="267">
        <v>711</v>
      </c>
      <c r="D147" s="268">
        <v>5.9</v>
      </c>
      <c r="E147" s="14">
        <v>914833.2899856962</v>
      </c>
      <c r="F147" s="14">
        <v>15505648.982808409</v>
      </c>
      <c r="G147" s="269">
        <f>Tasaus[[#This Row],[Verotettava tulo (kunnallisvero), €]]*($D$11/100)</f>
        <v>1169125.9333037541</v>
      </c>
      <c r="H147" s="14">
        <v>228659.83412710621</v>
      </c>
      <c r="I147" s="15">
        <v>262238.09790000005</v>
      </c>
      <c r="J147" s="15">
        <f>SUM(Tasaus[[#This Row],[Laskennallinen kunnallisvero, €]:[Laskennallinen kiinteistövero, €]])</f>
        <v>1660023.8653308605</v>
      </c>
      <c r="K147" s="15">
        <f>Tasaus[[#This Row],[Laskennallinen verotulo yhteensä, €]]/Tasaus[[#This Row],[Asukasluku 31.12.2024]]</f>
        <v>2334.7733689604224</v>
      </c>
      <c r="L147" s="34">
        <f>$K$11-Tasaus[[#This Row],[Laskennallinen verotulo yhteensä, €/asukas (=tasausraja)]]</f>
        <v>-32.133368960422558</v>
      </c>
      <c r="M147" s="368">
        <v>-3.2133368960422559</v>
      </c>
      <c r="N147" s="369">
        <v>-2284.6825330860438</v>
      </c>
      <c r="P147" s="116"/>
      <c r="Q147" s="117"/>
      <c r="R147" s="118"/>
    </row>
    <row r="148" spans="1:18" x14ac:dyDescent="0.25">
      <c r="A148" s="266">
        <v>436</v>
      </c>
      <c r="B148" s="13" t="s">
        <v>500</v>
      </c>
      <c r="C148" s="267">
        <v>2008</v>
      </c>
      <c r="D148" s="268">
        <v>8.9</v>
      </c>
      <c r="E148" s="14">
        <v>3202907.0899499212</v>
      </c>
      <c r="F148" s="14">
        <v>35987720.111796871</v>
      </c>
      <c r="G148" s="269">
        <f>Tasaus[[#This Row],[Verotettava tulo (kunnallisvero), €]]*($D$11/100)</f>
        <v>2713474.096429484</v>
      </c>
      <c r="H148" s="14">
        <v>159287.28549298152</v>
      </c>
      <c r="I148" s="15">
        <v>184412.39585</v>
      </c>
      <c r="J148" s="15">
        <f>SUM(Tasaus[[#This Row],[Laskennallinen kunnallisvero, €]:[Laskennallinen kiinteistövero, €]])</f>
        <v>3057173.7777724653</v>
      </c>
      <c r="K148" s="15">
        <f>Tasaus[[#This Row],[Laskennallinen verotulo yhteensä, €]]/Tasaus[[#This Row],[Asukasluku 31.12.2024]]</f>
        <v>1522.4969012811082</v>
      </c>
      <c r="L148" s="34">
        <f>$K$11-Tasaus[[#This Row],[Laskennallinen verotulo yhteensä, €/asukas (=tasausraja)]]</f>
        <v>780.14309871889168</v>
      </c>
      <c r="M148" s="368">
        <v>702.12878884700251</v>
      </c>
      <c r="N148" s="369">
        <v>1409874.608004781</v>
      </c>
      <c r="P148" s="116"/>
      <c r="Q148" s="117"/>
      <c r="R148" s="118"/>
    </row>
    <row r="149" spans="1:18" x14ac:dyDescent="0.25">
      <c r="A149" s="266">
        <v>440</v>
      </c>
      <c r="B149" s="13" t="s">
        <v>501</v>
      </c>
      <c r="C149" s="267">
        <v>5884</v>
      </c>
      <c r="D149" s="268">
        <v>8.3000000000000007</v>
      </c>
      <c r="E149" s="14">
        <v>9605063.389849823</v>
      </c>
      <c r="F149" s="14">
        <v>115723655.29939544</v>
      </c>
      <c r="G149" s="269">
        <f>Tasaus[[#This Row],[Verotettava tulo (kunnallisvero), €]]*($D$11/100)</f>
        <v>8725563.6095744167</v>
      </c>
      <c r="H149" s="14">
        <v>463052.6677713893</v>
      </c>
      <c r="I149" s="15">
        <v>847383.14839999995</v>
      </c>
      <c r="J149" s="15">
        <f>SUM(Tasaus[[#This Row],[Laskennallinen kunnallisvero, €]:[Laskennallinen kiinteistövero, €]])</f>
        <v>10035999.425745806</v>
      </c>
      <c r="K149" s="15">
        <f>Tasaus[[#This Row],[Laskennallinen verotulo yhteensä, €]]/Tasaus[[#This Row],[Asukasluku 31.12.2024]]</f>
        <v>1705.6423225264796</v>
      </c>
      <c r="L149" s="34">
        <f>$K$11-Tasaus[[#This Row],[Laskennallinen verotulo yhteensä, €/asukas (=tasausraja)]]</f>
        <v>596.9976774735203</v>
      </c>
      <c r="M149" s="368">
        <v>537.29790972616831</v>
      </c>
      <c r="N149" s="369">
        <v>3161460.9008287746</v>
      </c>
      <c r="P149" s="116"/>
      <c r="Q149" s="117"/>
      <c r="R149" s="118"/>
    </row>
    <row r="150" spans="1:18" x14ac:dyDescent="0.25">
      <c r="A150" s="266">
        <v>441</v>
      </c>
      <c r="B150" s="13" t="s">
        <v>502</v>
      </c>
      <c r="C150" s="267">
        <v>4358</v>
      </c>
      <c r="D150" s="268">
        <v>9.3000000000000007</v>
      </c>
      <c r="E150" s="14">
        <v>7365468.9498848384</v>
      </c>
      <c r="F150" s="14">
        <v>79198590.858976752</v>
      </c>
      <c r="G150" s="269">
        <f>Tasaus[[#This Row],[Verotettava tulo (kunnallisvero), €]]*($D$11/100)</f>
        <v>5971573.7507668464</v>
      </c>
      <c r="H150" s="14">
        <v>1305590.8168241116</v>
      </c>
      <c r="I150" s="15">
        <v>1034578.4282000001</v>
      </c>
      <c r="J150" s="15">
        <f>SUM(Tasaus[[#This Row],[Laskennallinen kunnallisvero, €]:[Laskennallinen kiinteistövero, €]])</f>
        <v>8311742.9957909575</v>
      </c>
      <c r="K150" s="15">
        <f>Tasaus[[#This Row],[Laskennallinen verotulo yhteensä, €]]/Tasaus[[#This Row],[Asukasluku 31.12.2024]]</f>
        <v>1907.2379522237168</v>
      </c>
      <c r="L150" s="34">
        <f>$K$11-Tasaus[[#This Row],[Laskennallinen verotulo yhteensä, €/asukas (=tasausraja)]]</f>
        <v>395.4020477762831</v>
      </c>
      <c r="M150" s="368">
        <v>355.86184299865482</v>
      </c>
      <c r="N150" s="369">
        <v>1550845.9117881376</v>
      </c>
      <c r="P150" s="116"/>
      <c r="Q150" s="117"/>
      <c r="R150" s="118"/>
    </row>
    <row r="151" spans="1:18" x14ac:dyDescent="0.25">
      <c r="A151" s="266">
        <v>444</v>
      </c>
      <c r="B151" s="13" t="s">
        <v>503</v>
      </c>
      <c r="C151" s="267">
        <v>45687</v>
      </c>
      <c r="D151" s="268">
        <v>7.9</v>
      </c>
      <c r="E151" s="14">
        <v>87155096.678637311</v>
      </c>
      <c r="F151" s="14">
        <v>1103229071.881485</v>
      </c>
      <c r="G151" s="269">
        <f>Tasaus[[#This Row],[Verotettava tulo (kunnallisvero), €]]*($D$11/100)</f>
        <v>83183472.019863963</v>
      </c>
      <c r="H151" s="14">
        <v>6073011.1747648166</v>
      </c>
      <c r="I151" s="15">
        <v>8846536.0033</v>
      </c>
      <c r="J151" s="15">
        <f>SUM(Tasaus[[#This Row],[Laskennallinen kunnallisvero, €]:[Laskennallinen kiinteistövero, €]])</f>
        <v>98103019.197928771</v>
      </c>
      <c r="K151" s="15">
        <f>Tasaus[[#This Row],[Laskennallinen verotulo yhteensä, €]]/Tasaus[[#This Row],[Asukasluku 31.12.2024]]</f>
        <v>2147.2852058119111</v>
      </c>
      <c r="L151" s="34">
        <f>$K$11-Tasaus[[#This Row],[Laskennallinen verotulo yhteensä, €/asukas (=tasausraja)]]</f>
        <v>155.35479418808882</v>
      </c>
      <c r="M151" s="368">
        <v>139.81931476927994</v>
      </c>
      <c r="N151" s="369">
        <v>6387925.033864093</v>
      </c>
      <c r="P151" s="116"/>
      <c r="Q151" s="117"/>
      <c r="R151" s="118"/>
    </row>
    <row r="152" spans="1:18" x14ac:dyDescent="0.25">
      <c r="A152" s="266">
        <v>445</v>
      </c>
      <c r="B152" s="13" t="s">
        <v>152</v>
      </c>
      <c r="C152" s="267">
        <v>14868</v>
      </c>
      <c r="D152" s="268">
        <v>7.9</v>
      </c>
      <c r="E152" s="14">
        <v>29574155.829537597</v>
      </c>
      <c r="F152" s="14">
        <v>374356402.90553916</v>
      </c>
      <c r="G152" s="269">
        <f>Tasaus[[#This Row],[Verotettava tulo (kunnallisvero), €]]*($D$11/100)</f>
        <v>28226472.779077649</v>
      </c>
      <c r="H152" s="14">
        <v>2198375.6016762722</v>
      </c>
      <c r="I152" s="15">
        <v>4743879.8973000003</v>
      </c>
      <c r="J152" s="15">
        <f>SUM(Tasaus[[#This Row],[Laskennallinen kunnallisvero, €]:[Laskennallinen kiinteistövero, €]])</f>
        <v>35168728.278053917</v>
      </c>
      <c r="K152" s="15">
        <f>Tasaus[[#This Row],[Laskennallinen verotulo yhteensä, €]]/Tasaus[[#This Row],[Asukasluku 31.12.2024]]</f>
        <v>2365.3973821666609</v>
      </c>
      <c r="L152" s="34">
        <f>$K$11-Tasaus[[#This Row],[Laskennallinen verotulo yhteensä, €/asukas (=tasausraja)]]</f>
        <v>-62.757382166661046</v>
      </c>
      <c r="M152" s="368">
        <v>-6.2757382166661051</v>
      </c>
      <c r="N152" s="369">
        <v>-93307.675805391656</v>
      </c>
      <c r="P152" s="116"/>
      <c r="Q152" s="117"/>
      <c r="R152" s="118"/>
    </row>
    <row r="153" spans="1:18" x14ac:dyDescent="0.25">
      <c r="A153" s="266">
        <v>475</v>
      </c>
      <c r="B153" s="13" t="s">
        <v>504</v>
      </c>
      <c r="C153" s="267">
        <v>5415</v>
      </c>
      <c r="D153" s="268">
        <v>8.9</v>
      </c>
      <c r="E153" s="14">
        <v>10192299.609840639</v>
      </c>
      <c r="F153" s="14">
        <v>114520220.33528806</v>
      </c>
      <c r="G153" s="269">
        <f>Tasaus[[#This Row],[Verotettava tulo (kunnallisvero), €]]*($D$11/100)</f>
        <v>8634824.6132807191</v>
      </c>
      <c r="H153" s="14">
        <v>971991.46872699959</v>
      </c>
      <c r="I153" s="15">
        <v>975517.87950000016</v>
      </c>
      <c r="J153" s="15">
        <f>SUM(Tasaus[[#This Row],[Laskennallinen kunnallisvero, €]:[Laskennallinen kiinteistövero, €]])</f>
        <v>10582333.961507719</v>
      </c>
      <c r="K153" s="15">
        <f>Tasaus[[#This Row],[Laskennallinen verotulo yhteensä, €]]/Tasaus[[#This Row],[Asukasluku 31.12.2024]]</f>
        <v>1954.2629661140754</v>
      </c>
      <c r="L153" s="34">
        <f>$K$11-Tasaus[[#This Row],[Laskennallinen verotulo yhteensä, €/asukas (=tasausraja)]]</f>
        <v>348.37703388592445</v>
      </c>
      <c r="M153" s="368">
        <v>313.539330497332</v>
      </c>
      <c r="N153" s="369">
        <v>1697815.4746430528</v>
      </c>
      <c r="P153" s="116"/>
      <c r="Q153" s="117"/>
      <c r="R153" s="118"/>
    </row>
    <row r="154" spans="1:18" x14ac:dyDescent="0.25">
      <c r="A154" s="266">
        <v>480</v>
      </c>
      <c r="B154" s="13" t="s">
        <v>505</v>
      </c>
      <c r="C154" s="267">
        <v>1910</v>
      </c>
      <c r="D154" s="268">
        <v>8.8000000000000007</v>
      </c>
      <c r="E154" s="14">
        <v>3193090.649950075</v>
      </c>
      <c r="F154" s="14">
        <v>36285121.022159941</v>
      </c>
      <c r="G154" s="269">
        <f>Tasaus[[#This Row],[Verotettava tulo (kunnallisvero), €]]*($D$11/100)</f>
        <v>2735898.1250708592</v>
      </c>
      <c r="H154" s="14">
        <v>205728.16646208224</v>
      </c>
      <c r="I154" s="15">
        <v>240260.28500000003</v>
      </c>
      <c r="J154" s="15">
        <f>SUM(Tasaus[[#This Row],[Laskennallinen kunnallisvero, €]:[Laskennallinen kiinteistövero, €]])</f>
        <v>3181886.5765329418</v>
      </c>
      <c r="K154" s="15">
        <f>Tasaus[[#This Row],[Laskennallinen verotulo yhteensä, €]]/Tasaus[[#This Row],[Asukasluku 31.12.2024]]</f>
        <v>1665.909202373268</v>
      </c>
      <c r="L154" s="34">
        <f>$K$11-Tasaus[[#This Row],[Laskennallinen verotulo yhteensä, €/asukas (=tasausraja)]]</f>
        <v>636.73079762673183</v>
      </c>
      <c r="M154" s="368">
        <v>573.05771786405865</v>
      </c>
      <c r="N154" s="369">
        <v>1094540.2411203519</v>
      </c>
      <c r="P154" s="116"/>
      <c r="Q154" s="117"/>
      <c r="R154" s="118"/>
    </row>
    <row r="155" spans="1:18" x14ac:dyDescent="0.25">
      <c r="A155" s="266">
        <v>481</v>
      </c>
      <c r="B155" s="13" t="s">
        <v>506</v>
      </c>
      <c r="C155" s="267">
        <v>9592</v>
      </c>
      <c r="D155" s="268">
        <v>8.5</v>
      </c>
      <c r="E155" s="14">
        <v>20528246.169679038</v>
      </c>
      <c r="F155" s="14">
        <v>241508778.46681222</v>
      </c>
      <c r="G155" s="269">
        <f>Tasaus[[#This Row],[Verotettava tulo (kunnallisvero), €]]*($D$11/100)</f>
        <v>18209761.896397639</v>
      </c>
      <c r="H155" s="14">
        <v>1253298.9822227643</v>
      </c>
      <c r="I155" s="15">
        <v>1480521.4957000003</v>
      </c>
      <c r="J155" s="15">
        <f>SUM(Tasaus[[#This Row],[Laskennallinen kunnallisvero, €]:[Laskennallinen kiinteistövero, €]])</f>
        <v>20943582.374320406</v>
      </c>
      <c r="K155" s="15">
        <f>Tasaus[[#This Row],[Laskennallinen verotulo yhteensä, €]]/Tasaus[[#This Row],[Asukasluku 31.12.2024]]</f>
        <v>2183.442699574688</v>
      </c>
      <c r="L155" s="34">
        <f>$K$11-Tasaus[[#This Row],[Laskennallinen verotulo yhteensä, €/asukas (=tasausraja)]]</f>
        <v>119.19730042531182</v>
      </c>
      <c r="M155" s="368">
        <v>107.27757038278064</v>
      </c>
      <c r="N155" s="369">
        <v>1029006.4551116319</v>
      </c>
      <c r="P155" s="116"/>
      <c r="Q155" s="117"/>
      <c r="R155" s="118"/>
    </row>
    <row r="156" spans="1:18" x14ac:dyDescent="0.25">
      <c r="A156" s="266">
        <v>483</v>
      </c>
      <c r="B156" s="13" t="s">
        <v>507</v>
      </c>
      <c r="C156" s="267">
        <v>1059</v>
      </c>
      <c r="D156" s="268">
        <v>10.1</v>
      </c>
      <c r="E156" s="14">
        <v>1462245.7699771374</v>
      </c>
      <c r="F156" s="14">
        <v>14477680.890862748</v>
      </c>
      <c r="G156" s="269">
        <f>Tasaus[[#This Row],[Verotettava tulo (kunnallisvero), €]]*($D$11/100)</f>
        <v>1091617.1391710511</v>
      </c>
      <c r="H156" s="14">
        <v>129248.30418856083</v>
      </c>
      <c r="I156" s="15">
        <v>112558.57190000001</v>
      </c>
      <c r="J156" s="15">
        <f>SUM(Tasaus[[#This Row],[Laskennallinen kunnallisvero, €]:[Laskennallinen kiinteistövero, €]])</f>
        <v>1333424.0152596121</v>
      </c>
      <c r="K156" s="15">
        <f>Tasaus[[#This Row],[Laskennallinen verotulo yhteensä, €]]/Tasaus[[#This Row],[Asukasluku 31.12.2024]]</f>
        <v>1259.1350474595015</v>
      </c>
      <c r="L156" s="34">
        <f>$K$11-Tasaus[[#This Row],[Laskennallinen verotulo yhteensä, €/asukas (=tasausraja)]]</f>
        <v>1043.5049525404984</v>
      </c>
      <c r="M156" s="368">
        <v>939.15445728644852</v>
      </c>
      <c r="N156" s="369">
        <v>994564.57026634901</v>
      </c>
      <c r="P156" s="116"/>
      <c r="Q156" s="117"/>
      <c r="R156" s="118"/>
    </row>
    <row r="157" spans="1:18" x14ac:dyDescent="0.25">
      <c r="A157" s="266">
        <v>484</v>
      </c>
      <c r="B157" s="13" t="s">
        <v>508</v>
      </c>
      <c r="C157" s="267">
        <v>2904</v>
      </c>
      <c r="D157" s="268">
        <v>8.9</v>
      </c>
      <c r="E157" s="14">
        <v>4764533.5799255054</v>
      </c>
      <c r="F157" s="14">
        <v>53534085.16770231</v>
      </c>
      <c r="G157" s="269">
        <f>Tasaus[[#This Row],[Verotettava tulo (kunnallisvero), €]]*($D$11/100)</f>
        <v>4036470.0216447539</v>
      </c>
      <c r="H157" s="14">
        <v>1799797.2479286196</v>
      </c>
      <c r="I157" s="15">
        <v>697042.06850000017</v>
      </c>
      <c r="J157" s="15">
        <f>SUM(Tasaus[[#This Row],[Laskennallinen kunnallisvero, €]:[Laskennallinen kiinteistövero, €]])</f>
        <v>6533309.3380733738</v>
      </c>
      <c r="K157" s="15">
        <f>Tasaus[[#This Row],[Laskennallinen verotulo yhteensä, €]]/Tasaus[[#This Row],[Asukasluku 31.12.2024]]</f>
        <v>2249.762168758049</v>
      </c>
      <c r="L157" s="34">
        <f>$K$11-Tasaus[[#This Row],[Laskennallinen verotulo yhteensä, €/asukas (=tasausraja)]]</f>
        <v>52.877831241950844</v>
      </c>
      <c r="M157" s="368">
        <v>47.590048117755764</v>
      </c>
      <c r="N157" s="369">
        <v>138201.49973396273</v>
      </c>
      <c r="P157" s="116"/>
      <c r="Q157" s="117"/>
      <c r="R157" s="118"/>
    </row>
    <row r="158" spans="1:18" x14ac:dyDescent="0.25">
      <c r="A158" s="266">
        <v>489</v>
      </c>
      <c r="B158" s="13" t="s">
        <v>509</v>
      </c>
      <c r="C158" s="267">
        <v>1703</v>
      </c>
      <c r="D158" s="268">
        <v>10.1</v>
      </c>
      <c r="E158" s="14">
        <v>2694241.499957874</v>
      </c>
      <c r="F158" s="14">
        <v>26675658.415424496</v>
      </c>
      <c r="G158" s="269">
        <f>Tasaus[[#This Row],[Verotettava tulo (kunnallisvero), €]]*($D$11/100)</f>
        <v>2011344.6445230069</v>
      </c>
      <c r="H158" s="14">
        <v>535729.74884772615</v>
      </c>
      <c r="I158" s="15">
        <v>295648.45510000002</v>
      </c>
      <c r="J158" s="15">
        <f>SUM(Tasaus[[#This Row],[Laskennallinen kunnallisvero, €]:[Laskennallinen kiinteistövero, €]])</f>
        <v>2842722.848470733</v>
      </c>
      <c r="K158" s="15">
        <f>Tasaus[[#This Row],[Laskennallinen verotulo yhteensä, €]]/Tasaus[[#This Row],[Asukasluku 31.12.2024]]</f>
        <v>1669.2441858313171</v>
      </c>
      <c r="L158" s="34">
        <f>$K$11-Tasaus[[#This Row],[Laskennallinen verotulo yhteensä, €/asukas (=tasausraja)]]</f>
        <v>633.39581416868282</v>
      </c>
      <c r="M158" s="368">
        <v>570.0562327518146</v>
      </c>
      <c r="N158" s="369">
        <v>970805.76437634032</v>
      </c>
      <c r="P158" s="116"/>
      <c r="Q158" s="117"/>
      <c r="R158" s="118"/>
    </row>
    <row r="159" spans="1:18" x14ac:dyDescent="0.25">
      <c r="A159" s="266">
        <v>491</v>
      </c>
      <c r="B159" s="13" t="s">
        <v>510</v>
      </c>
      <c r="C159" s="267">
        <v>51890</v>
      </c>
      <c r="D159" s="268">
        <v>9.4</v>
      </c>
      <c r="E159" s="14">
        <v>104426632.60836725</v>
      </c>
      <c r="F159" s="14">
        <v>1110921623.4932685</v>
      </c>
      <c r="G159" s="269">
        <f>Tasaus[[#This Row],[Verotettava tulo (kunnallisvero), €]]*($D$11/100)</f>
        <v>83763490.411392435</v>
      </c>
      <c r="H159" s="14">
        <v>12683640.520631367</v>
      </c>
      <c r="I159" s="15">
        <v>10099416.473449999</v>
      </c>
      <c r="J159" s="15">
        <f>SUM(Tasaus[[#This Row],[Laskennallinen kunnallisvero, €]:[Laskennallinen kiinteistövero, €]])</f>
        <v>106546547.40547381</v>
      </c>
      <c r="K159" s="15">
        <f>Tasaus[[#This Row],[Laskennallinen verotulo yhteensä, €]]/Tasaus[[#This Row],[Asukasluku 31.12.2024]]</f>
        <v>2053.3156177582159</v>
      </c>
      <c r="L159" s="34">
        <f>$K$11-Tasaus[[#This Row],[Laskennallinen verotulo yhteensä, €/asukas (=tasausraja)]]</f>
        <v>249.32438224178395</v>
      </c>
      <c r="M159" s="368">
        <v>224.39194401760557</v>
      </c>
      <c r="N159" s="369">
        <v>11643697.975073554</v>
      </c>
      <c r="P159" s="116"/>
      <c r="Q159" s="117"/>
      <c r="R159" s="118"/>
    </row>
    <row r="160" spans="1:18" x14ac:dyDescent="0.25">
      <c r="A160" s="266">
        <v>494</v>
      </c>
      <c r="B160" s="13" t="s">
        <v>511</v>
      </c>
      <c r="C160" s="267">
        <v>8749</v>
      </c>
      <c r="D160" s="268">
        <v>9.4</v>
      </c>
      <c r="E160" s="14">
        <v>15738149.039753929</v>
      </c>
      <c r="F160" s="14">
        <v>167427117.44419071</v>
      </c>
      <c r="G160" s="269">
        <f>Tasaus[[#This Row],[Verotettava tulo (kunnallisvero), €]]*($D$11/100)</f>
        <v>12624004.655291978</v>
      </c>
      <c r="H160" s="14">
        <v>781583.62547110813</v>
      </c>
      <c r="I160" s="15">
        <v>1132286.6212500001</v>
      </c>
      <c r="J160" s="15">
        <f>SUM(Tasaus[[#This Row],[Laskennallinen kunnallisvero, €]:[Laskennallinen kiinteistövero, €]])</f>
        <v>14537874.902013086</v>
      </c>
      <c r="K160" s="15">
        <f>Tasaus[[#This Row],[Laskennallinen verotulo yhteensä, €]]/Tasaus[[#This Row],[Asukasluku 31.12.2024]]</f>
        <v>1661.6613215239554</v>
      </c>
      <c r="L160" s="34">
        <f>$K$11-Tasaus[[#This Row],[Laskennallinen verotulo yhteensä, €/asukas (=tasausraja)]]</f>
        <v>640.97867847604448</v>
      </c>
      <c r="M160" s="368">
        <v>576.88081062844003</v>
      </c>
      <c r="N160" s="369">
        <v>5047130.2121882215</v>
      </c>
      <c r="P160" s="116"/>
      <c r="Q160" s="117"/>
      <c r="R160" s="118"/>
    </row>
    <row r="161" spans="1:18" x14ac:dyDescent="0.25">
      <c r="A161" s="266">
        <v>495</v>
      </c>
      <c r="B161" s="13" t="s">
        <v>512</v>
      </c>
      <c r="C161" s="267">
        <v>1393</v>
      </c>
      <c r="D161" s="268">
        <v>9.8000000000000007</v>
      </c>
      <c r="E161" s="14">
        <v>2258838.0199646824</v>
      </c>
      <c r="F161" s="14">
        <v>23049367.550660022</v>
      </c>
      <c r="G161" s="269">
        <f>Tasaus[[#This Row],[Verotettava tulo (kunnallisvero), €]]*($D$11/100)</f>
        <v>1737922.3133197655</v>
      </c>
      <c r="H161" s="14">
        <v>972496.49075748725</v>
      </c>
      <c r="I161" s="15">
        <v>282145.91749999998</v>
      </c>
      <c r="J161" s="15">
        <f>SUM(Tasaus[[#This Row],[Laskennallinen kunnallisvero, €]:[Laskennallinen kiinteistövero, €]])</f>
        <v>2992564.7215772527</v>
      </c>
      <c r="K161" s="15">
        <f>Tasaus[[#This Row],[Laskennallinen verotulo yhteensä, €]]/Tasaus[[#This Row],[Asukasluku 31.12.2024]]</f>
        <v>2148.2876680382287</v>
      </c>
      <c r="L161" s="34">
        <f>$K$11-Tasaus[[#This Row],[Laskennallinen verotulo yhteensä, €/asukas (=tasausraja)]]</f>
        <v>154.35233196177114</v>
      </c>
      <c r="M161" s="368">
        <v>138.91709876559403</v>
      </c>
      <c r="N161" s="369">
        <v>193511.51858047248</v>
      </c>
      <c r="P161" s="116"/>
      <c r="Q161" s="117"/>
      <c r="R161" s="118"/>
    </row>
    <row r="162" spans="1:18" x14ac:dyDescent="0.25">
      <c r="A162" s="266">
        <v>498</v>
      </c>
      <c r="B162" s="13" t="s">
        <v>513</v>
      </c>
      <c r="C162" s="267">
        <v>2313</v>
      </c>
      <c r="D162" s="268">
        <v>8.9</v>
      </c>
      <c r="E162" s="14">
        <v>4292500.2099328851</v>
      </c>
      <c r="F162" s="14">
        <v>48230339.437448144</v>
      </c>
      <c r="G162" s="269">
        <f>Tasaus[[#This Row],[Verotettava tulo (kunnallisvero), €]]*($D$11/100)</f>
        <v>3636567.5935835899</v>
      </c>
      <c r="H162" s="14">
        <v>887078.05242783541</v>
      </c>
      <c r="I162" s="15">
        <v>738248.27685000002</v>
      </c>
      <c r="J162" s="15">
        <f>SUM(Tasaus[[#This Row],[Laskennallinen kunnallisvero, €]:[Laskennallinen kiinteistövero, €]])</f>
        <v>5261893.9228614252</v>
      </c>
      <c r="K162" s="15">
        <f>Tasaus[[#This Row],[Laskennallinen verotulo yhteensä, €]]/Tasaus[[#This Row],[Asukasluku 31.12.2024]]</f>
        <v>2274.9217132993622</v>
      </c>
      <c r="L162" s="34">
        <f>$K$11-Tasaus[[#This Row],[Laskennallinen verotulo yhteensä, €/asukas (=tasausraja)]]</f>
        <v>27.718286700637691</v>
      </c>
      <c r="M162" s="368">
        <v>24.946458030573922</v>
      </c>
      <c r="N162" s="369">
        <v>57701.157424717479</v>
      </c>
      <c r="P162" s="116"/>
      <c r="Q162" s="117"/>
      <c r="R162" s="118"/>
    </row>
    <row r="163" spans="1:18" x14ac:dyDescent="0.25">
      <c r="A163" s="242">
        <v>499</v>
      </c>
      <c r="B163" s="36" t="s">
        <v>514</v>
      </c>
      <c r="C163" s="267">
        <v>19738</v>
      </c>
      <c r="D163" s="268">
        <v>8.9</v>
      </c>
      <c r="E163" s="14">
        <v>43145140.81932541</v>
      </c>
      <c r="F163" s="14">
        <v>484776863.1384877</v>
      </c>
      <c r="G163" s="269">
        <f>Tasaus[[#This Row],[Verotettava tulo (kunnallisvero), €]]*($D$11/100)</f>
        <v>36552175.480641969</v>
      </c>
      <c r="H163" s="14">
        <v>2455339.3021630133</v>
      </c>
      <c r="I163" s="15">
        <v>3059822.86675</v>
      </c>
      <c r="J163" s="15">
        <f>SUM(Tasaus[[#This Row],[Laskennallinen kunnallisvero, €]:[Laskennallinen kiinteistövero, €]])</f>
        <v>42067337.649554983</v>
      </c>
      <c r="K163" s="15">
        <f>Tasaus[[#This Row],[Laskennallinen verotulo yhteensä, €]]/Tasaus[[#This Row],[Asukasluku 31.12.2024]]</f>
        <v>2131.2867387554456</v>
      </c>
      <c r="L163" s="34">
        <f>$K$11-Tasaus[[#This Row],[Laskennallinen verotulo yhteensä, €/asukas (=tasausraja)]]</f>
        <v>171.35326124455423</v>
      </c>
      <c r="M163" s="368">
        <v>154.21793512009882</v>
      </c>
      <c r="N163" s="369">
        <v>3043953.6034005103</v>
      </c>
      <c r="P163" s="116"/>
      <c r="Q163" s="117"/>
      <c r="R163" s="118"/>
    </row>
    <row r="164" spans="1:18" x14ac:dyDescent="0.25">
      <c r="A164" s="266">
        <v>500</v>
      </c>
      <c r="B164" s="13" t="s">
        <v>515</v>
      </c>
      <c r="C164" s="267">
        <v>10614</v>
      </c>
      <c r="D164" s="268">
        <v>6.9</v>
      </c>
      <c r="E164" s="14">
        <v>18092231.08971712</v>
      </c>
      <c r="F164" s="14">
        <v>262206247.67705971</v>
      </c>
      <c r="G164" s="269">
        <f>Tasaus[[#This Row],[Verotettava tulo (kunnallisvero), €]]*($D$11/100)</f>
        <v>19770351.074850302</v>
      </c>
      <c r="H164" s="14">
        <v>2264537.2873125053</v>
      </c>
      <c r="I164" s="15">
        <v>1444885.1436000003</v>
      </c>
      <c r="J164" s="15">
        <f>SUM(Tasaus[[#This Row],[Laskennallinen kunnallisvero, €]:[Laskennallinen kiinteistövero, €]])</f>
        <v>23479773.505762808</v>
      </c>
      <c r="K164" s="15">
        <f>Tasaus[[#This Row],[Laskennallinen verotulo yhteensä, €]]/Tasaus[[#This Row],[Asukasluku 31.12.2024]]</f>
        <v>2212.1512630264565</v>
      </c>
      <c r="L164" s="34">
        <f>$K$11-Tasaus[[#This Row],[Laskennallinen verotulo yhteensä, €/asukas (=tasausraja)]]</f>
        <v>90.488736973543382</v>
      </c>
      <c r="M164" s="368">
        <v>81.439863276189044</v>
      </c>
      <c r="N164" s="369">
        <v>864402.70881347056</v>
      </c>
      <c r="P164" s="116"/>
      <c r="Q164" s="117"/>
      <c r="R164" s="118"/>
    </row>
    <row r="165" spans="1:18" x14ac:dyDescent="0.25">
      <c r="A165" s="266">
        <v>503</v>
      </c>
      <c r="B165" s="13" t="s">
        <v>516</v>
      </c>
      <c r="C165" s="267">
        <v>7477</v>
      </c>
      <c r="D165" s="268">
        <v>9.1</v>
      </c>
      <c r="E165" s="14">
        <v>14458326.479773939</v>
      </c>
      <c r="F165" s="14">
        <v>158882708.56894439</v>
      </c>
      <c r="G165" s="269">
        <f>Tasaus[[#This Row],[Verotettava tulo (kunnallisvero), €]]*($D$11/100)</f>
        <v>11979756.226098407</v>
      </c>
      <c r="H165" s="14">
        <v>1245745.1280048892</v>
      </c>
      <c r="I165" s="15">
        <v>1077703.5047000002</v>
      </c>
      <c r="J165" s="15">
        <f>SUM(Tasaus[[#This Row],[Laskennallinen kunnallisvero, €]:[Laskennallinen kiinteistövero, €]])</f>
        <v>14303204.858803296</v>
      </c>
      <c r="K165" s="15">
        <f>Tasaus[[#This Row],[Laskennallinen verotulo yhteensä, €]]/Tasaus[[#This Row],[Asukasluku 31.12.2024]]</f>
        <v>1912.9603930457799</v>
      </c>
      <c r="L165" s="34">
        <f>$K$11-Tasaus[[#This Row],[Laskennallinen verotulo yhteensä, €/asukas (=tasausraja)]]</f>
        <v>389.67960695421993</v>
      </c>
      <c r="M165" s="368">
        <v>350.71164625879794</v>
      </c>
      <c r="N165" s="369">
        <v>2622270.9790770323</v>
      </c>
      <c r="P165" s="116"/>
      <c r="Q165" s="117"/>
      <c r="R165" s="118"/>
    </row>
    <row r="166" spans="1:18" x14ac:dyDescent="0.25">
      <c r="A166" s="266">
        <v>504</v>
      </c>
      <c r="B166" s="13" t="s">
        <v>517</v>
      </c>
      <c r="C166" s="267">
        <v>1677</v>
      </c>
      <c r="D166" s="268">
        <v>9.9</v>
      </c>
      <c r="E166" s="14">
        <v>3259835.9399490315</v>
      </c>
      <c r="F166" s="14">
        <v>32927635.757060923</v>
      </c>
      <c r="G166" s="269">
        <f>Tasaus[[#This Row],[Verotettava tulo (kunnallisvero), €]]*($D$11/100)</f>
        <v>2482743.7360823932</v>
      </c>
      <c r="H166" s="14">
        <v>374820.84207529883</v>
      </c>
      <c r="I166" s="15">
        <v>231556.36689999999</v>
      </c>
      <c r="J166" s="15">
        <f>SUM(Tasaus[[#This Row],[Laskennallinen kunnallisvero, €]:[Laskennallinen kiinteistövero, €]])</f>
        <v>3089120.945057692</v>
      </c>
      <c r="K166" s="15">
        <f>Tasaus[[#This Row],[Laskennallinen verotulo yhteensä, €]]/Tasaus[[#This Row],[Asukasluku 31.12.2024]]</f>
        <v>1842.051845591945</v>
      </c>
      <c r="L166" s="34">
        <f>$K$11-Tasaus[[#This Row],[Laskennallinen verotulo yhteensä, €/asukas (=tasausraja)]]</f>
        <v>460.58815440805483</v>
      </c>
      <c r="M166" s="368">
        <v>414.52933896724937</v>
      </c>
      <c r="N166" s="369">
        <v>695165.70144807722</v>
      </c>
      <c r="P166" s="116"/>
      <c r="Q166" s="117"/>
      <c r="R166" s="118"/>
    </row>
    <row r="167" spans="1:18" x14ac:dyDescent="0.25">
      <c r="A167" s="266">
        <v>505</v>
      </c>
      <c r="B167" s="13" t="s">
        <v>518</v>
      </c>
      <c r="C167" s="267">
        <v>20934</v>
      </c>
      <c r="D167" s="268">
        <v>8.3000000000000007</v>
      </c>
      <c r="E167" s="14">
        <v>41387998.55935289</v>
      </c>
      <c r="F167" s="14">
        <v>498650585.0524444</v>
      </c>
      <c r="G167" s="269">
        <f>Tasaus[[#This Row],[Verotettava tulo (kunnallisvero), €]]*($D$11/100)</f>
        <v>37598254.112954304</v>
      </c>
      <c r="H167" s="14">
        <v>3217852.8530219747</v>
      </c>
      <c r="I167" s="15">
        <v>4155716.4188499996</v>
      </c>
      <c r="J167" s="15">
        <f>SUM(Tasaus[[#This Row],[Laskennallinen kunnallisvero, €]:[Laskennallinen kiinteistövero, €]])</f>
        <v>44971823.384826273</v>
      </c>
      <c r="K167" s="15">
        <f>Tasaus[[#This Row],[Laskennallinen verotulo yhteensä, €]]/Tasaus[[#This Row],[Asukasluku 31.12.2024]]</f>
        <v>2148.2670958644439</v>
      </c>
      <c r="L167" s="34">
        <f>$K$11-Tasaus[[#This Row],[Laskennallinen verotulo yhteensä, €/asukas (=tasausraja)]]</f>
        <v>154.37290413555593</v>
      </c>
      <c r="M167" s="368">
        <v>138.93561372200034</v>
      </c>
      <c r="N167" s="369">
        <v>2908478.1376563553</v>
      </c>
      <c r="P167" s="116"/>
      <c r="Q167" s="117"/>
      <c r="R167" s="118"/>
    </row>
    <row r="168" spans="1:18" x14ac:dyDescent="0.25">
      <c r="A168" s="266">
        <v>507</v>
      </c>
      <c r="B168" s="13" t="s">
        <v>519</v>
      </c>
      <c r="C168" s="267">
        <v>7057</v>
      </c>
      <c r="D168" s="268">
        <v>8.5</v>
      </c>
      <c r="E168" s="14">
        <v>8753413.7998631373</v>
      </c>
      <c r="F168" s="14">
        <v>127586989.54640032</v>
      </c>
      <c r="G168" s="269">
        <f>Tasaus[[#This Row],[Verotettava tulo (kunnallisvero), €]]*($D$11/100)</f>
        <v>9620059.011798583</v>
      </c>
      <c r="H168" s="14">
        <v>2601520.4647359098</v>
      </c>
      <c r="I168" s="15">
        <v>2159340.3869000003</v>
      </c>
      <c r="J168" s="15">
        <f>SUM(Tasaus[[#This Row],[Laskennallinen kunnallisvero, €]:[Laskennallinen kiinteistövero, €]])</f>
        <v>14380919.863434494</v>
      </c>
      <c r="K168" s="15">
        <f>Tasaus[[#This Row],[Laskennallinen verotulo yhteensä, €]]/Tasaus[[#This Row],[Asukasluku 31.12.2024]]</f>
        <v>2037.823418369632</v>
      </c>
      <c r="L168" s="34">
        <f>$K$11-Tasaus[[#This Row],[Laskennallinen verotulo yhteensä, €/asukas (=tasausraja)]]</f>
        <v>264.81658163036786</v>
      </c>
      <c r="M168" s="368">
        <v>238.33492346733109</v>
      </c>
      <c r="N168" s="369">
        <v>1681929.5549089555</v>
      </c>
      <c r="P168" s="116"/>
      <c r="Q168" s="117"/>
      <c r="R168" s="118"/>
    </row>
    <row r="169" spans="1:18" x14ac:dyDescent="0.25">
      <c r="A169" s="266">
        <v>508</v>
      </c>
      <c r="B169" s="13" t="s">
        <v>520</v>
      </c>
      <c r="C169" s="267">
        <v>9270</v>
      </c>
      <c r="D169" s="268">
        <v>9.9</v>
      </c>
      <c r="E169" s="14">
        <v>18310953.4297137</v>
      </c>
      <c r="F169" s="14">
        <v>184959125.55266362</v>
      </c>
      <c r="G169" s="269">
        <f>Tasaus[[#This Row],[Verotettava tulo (kunnallisvero), €]]*($D$11/100)</f>
        <v>13945918.066670837</v>
      </c>
      <c r="H169" s="14">
        <v>4519542.4283511695</v>
      </c>
      <c r="I169" s="15">
        <v>1578846.3424</v>
      </c>
      <c r="J169" s="15">
        <f>SUM(Tasaus[[#This Row],[Laskennallinen kunnallisvero, €]:[Laskennallinen kiinteistövero, €]])</f>
        <v>20044306.837422006</v>
      </c>
      <c r="K169" s="15">
        <f>Tasaus[[#This Row],[Laskennallinen verotulo yhteensä, €]]/Tasaus[[#This Row],[Asukasluku 31.12.2024]]</f>
        <v>2162.2768972407775</v>
      </c>
      <c r="L169" s="34">
        <f>$K$11-Tasaus[[#This Row],[Laskennallinen verotulo yhteensä, €/asukas (=tasausraja)]]</f>
        <v>140.36310275922233</v>
      </c>
      <c r="M169" s="368">
        <v>126.3267924833001</v>
      </c>
      <c r="N169" s="369">
        <v>1171049.3663201919</v>
      </c>
      <c r="P169" s="116"/>
      <c r="Q169" s="117"/>
      <c r="R169" s="118"/>
    </row>
    <row r="170" spans="1:18" x14ac:dyDescent="0.25">
      <c r="A170" s="266">
        <v>529</v>
      </c>
      <c r="B170" s="13" t="s">
        <v>521</v>
      </c>
      <c r="C170" s="267">
        <v>20129</v>
      </c>
      <c r="D170" s="268">
        <v>6.4</v>
      </c>
      <c r="E170" s="14">
        <v>36092503.329435676</v>
      </c>
      <c r="F170" s="14">
        <v>563945364.52243245</v>
      </c>
      <c r="G170" s="269">
        <f>Tasaus[[#This Row],[Verotettava tulo (kunnallisvero), €]]*($D$11/100)</f>
        <v>42521480.484991401</v>
      </c>
      <c r="H170" s="14">
        <v>5373631.1597812641</v>
      </c>
      <c r="I170" s="15">
        <v>4438272.5856999997</v>
      </c>
      <c r="J170" s="15">
        <f>SUM(Tasaus[[#This Row],[Laskennallinen kunnallisvero, €]:[Laskennallinen kiinteistövero, €]])</f>
        <v>52333384.230472662</v>
      </c>
      <c r="K170" s="15">
        <f>Tasaus[[#This Row],[Laskennallinen verotulo yhteensä, €]]/Tasaus[[#This Row],[Asukasluku 31.12.2024]]</f>
        <v>2599.8998574431248</v>
      </c>
      <c r="L170" s="34">
        <f>$K$11-Tasaus[[#This Row],[Laskennallinen verotulo yhteensä, €/asukas (=tasausraja)]]</f>
        <v>-297.25985744312493</v>
      </c>
      <c r="M170" s="368">
        <v>-29.725985744312496</v>
      </c>
      <c r="N170" s="369">
        <v>-598354.36704726622</v>
      </c>
      <c r="P170" s="116"/>
      <c r="Q170" s="117"/>
      <c r="R170" s="118"/>
    </row>
    <row r="171" spans="1:18" x14ac:dyDescent="0.25">
      <c r="A171" s="266">
        <v>531</v>
      </c>
      <c r="B171" s="13" t="s">
        <v>522</v>
      </c>
      <c r="C171" s="267">
        <v>4939</v>
      </c>
      <c r="D171" s="268">
        <v>9.1</v>
      </c>
      <c r="E171" s="14">
        <v>9447916.3398522791</v>
      </c>
      <c r="F171" s="14">
        <v>103823256.48189318</v>
      </c>
      <c r="G171" s="269">
        <f>Tasaus[[#This Row],[Verotettava tulo (kunnallisvero), €]]*($D$11/100)</f>
        <v>7828273.5387347452</v>
      </c>
      <c r="H171" s="14">
        <v>624400.18543388683</v>
      </c>
      <c r="I171" s="15">
        <v>621851.10684999998</v>
      </c>
      <c r="J171" s="15">
        <f>SUM(Tasaus[[#This Row],[Laskennallinen kunnallisvero, €]:[Laskennallinen kiinteistövero, €]])</f>
        <v>9074524.8310186323</v>
      </c>
      <c r="K171" s="15">
        <f>Tasaus[[#This Row],[Laskennallinen verotulo yhteensä, €]]/Tasaus[[#This Row],[Asukasluku 31.12.2024]]</f>
        <v>1837.3202735409257</v>
      </c>
      <c r="L171" s="34">
        <f>$K$11-Tasaus[[#This Row],[Laskennallinen verotulo yhteensä, €/asukas (=tasausraja)]]</f>
        <v>465.31972645907422</v>
      </c>
      <c r="M171" s="368">
        <v>418.78775381316683</v>
      </c>
      <c r="N171" s="369">
        <v>2068392.7160832309</v>
      </c>
      <c r="P171" s="116"/>
      <c r="Q171" s="117"/>
      <c r="R171" s="118"/>
    </row>
    <row r="172" spans="1:18" x14ac:dyDescent="0.25">
      <c r="A172" s="266">
        <v>535</v>
      </c>
      <c r="B172" s="13" t="s">
        <v>523</v>
      </c>
      <c r="C172" s="267">
        <v>10378</v>
      </c>
      <c r="D172" s="268">
        <v>9.9</v>
      </c>
      <c r="E172" s="14">
        <v>17996609.179718614</v>
      </c>
      <c r="F172" s="14">
        <v>181783931.10826883</v>
      </c>
      <c r="G172" s="269">
        <f>Tasaus[[#This Row],[Verotettava tulo (kunnallisvero), €]]*($D$11/100)</f>
        <v>13706508.405563468</v>
      </c>
      <c r="H172" s="14">
        <v>1595649.8978910502</v>
      </c>
      <c r="I172" s="15">
        <v>1401834.7534</v>
      </c>
      <c r="J172" s="15">
        <f>SUM(Tasaus[[#This Row],[Laskennallinen kunnallisvero, €]:[Laskennallinen kiinteistövero, €]])</f>
        <v>16703993.056854518</v>
      </c>
      <c r="K172" s="15">
        <f>Tasaus[[#This Row],[Laskennallinen verotulo yhteensä, €]]/Tasaus[[#This Row],[Asukasluku 31.12.2024]]</f>
        <v>1609.5580128015531</v>
      </c>
      <c r="L172" s="34">
        <f>$K$11-Tasaus[[#This Row],[Laskennallinen verotulo yhteensä, €/asukas (=tasausraja)]]</f>
        <v>693.08198719844677</v>
      </c>
      <c r="M172" s="368">
        <v>623.77378847860211</v>
      </c>
      <c r="N172" s="369">
        <v>6473524.3768309327</v>
      </c>
      <c r="P172" s="116"/>
      <c r="Q172" s="117"/>
      <c r="R172" s="118"/>
    </row>
    <row r="173" spans="1:18" x14ac:dyDescent="0.25">
      <c r="A173" s="266">
        <v>536</v>
      </c>
      <c r="B173" s="13" t="s">
        <v>524</v>
      </c>
      <c r="C173" s="267">
        <v>36176</v>
      </c>
      <c r="D173" s="268">
        <v>8.4</v>
      </c>
      <c r="E173" s="14">
        <v>72976342.398858994</v>
      </c>
      <c r="F173" s="14">
        <v>868765980.93879747</v>
      </c>
      <c r="G173" s="269">
        <f>Tasaus[[#This Row],[Verotettava tulo (kunnallisvero), €]]*($D$11/100)</f>
        <v>65504954.962785326</v>
      </c>
      <c r="H173" s="14">
        <v>4488313.9937855406</v>
      </c>
      <c r="I173" s="15">
        <v>5643861.3256999999</v>
      </c>
      <c r="J173" s="15">
        <f>SUM(Tasaus[[#This Row],[Laskennallinen kunnallisvero, €]:[Laskennallinen kiinteistövero, €]])</f>
        <v>75637130.282270864</v>
      </c>
      <c r="K173" s="15">
        <f>Tasaus[[#This Row],[Laskennallinen verotulo yhteensä, €]]/Tasaus[[#This Row],[Asukasluku 31.12.2024]]</f>
        <v>2090.8096606112026</v>
      </c>
      <c r="L173" s="34">
        <f>$K$11-Tasaus[[#This Row],[Laskennallinen verotulo yhteensä, €/asukas (=tasausraja)]]</f>
        <v>211.83033938879726</v>
      </c>
      <c r="M173" s="368">
        <v>190.64730544991752</v>
      </c>
      <c r="N173" s="369">
        <v>6896856.921956216</v>
      </c>
      <c r="P173" s="116"/>
      <c r="Q173" s="117"/>
      <c r="R173" s="118"/>
    </row>
    <row r="174" spans="1:18" x14ac:dyDescent="0.25">
      <c r="A174" s="266">
        <v>538</v>
      </c>
      <c r="B174" s="13" t="s">
        <v>525</v>
      </c>
      <c r="C174" s="267">
        <v>4659</v>
      </c>
      <c r="D174" s="268">
        <v>9.1</v>
      </c>
      <c r="E174" s="14">
        <v>9831386.0298462827</v>
      </c>
      <c r="F174" s="14">
        <v>108037209.11918993</v>
      </c>
      <c r="G174" s="269">
        <f>Tasaus[[#This Row],[Verotettava tulo (kunnallisvero), €]]*($D$11/100)</f>
        <v>8146005.5675869202</v>
      </c>
      <c r="H174" s="14">
        <v>350333.13826203725</v>
      </c>
      <c r="I174" s="15">
        <v>537657.03135000006</v>
      </c>
      <c r="J174" s="15">
        <f>SUM(Tasaus[[#This Row],[Laskennallinen kunnallisvero, €]:[Laskennallinen kiinteistövero, €]])</f>
        <v>9033995.7371989582</v>
      </c>
      <c r="K174" s="15">
        <f>Tasaus[[#This Row],[Laskennallinen verotulo yhteensä, €]]/Tasaus[[#This Row],[Asukasluku 31.12.2024]]</f>
        <v>1939.0417980680313</v>
      </c>
      <c r="L174" s="34">
        <f>$K$11-Tasaus[[#This Row],[Laskennallinen verotulo yhteensä, €/asukas (=tasausraja)]]</f>
        <v>363.59820193196856</v>
      </c>
      <c r="M174" s="368">
        <v>327.23838173877169</v>
      </c>
      <c r="N174" s="369">
        <v>1524603.6205209373</v>
      </c>
      <c r="P174" s="116"/>
      <c r="Q174" s="117"/>
      <c r="R174" s="118"/>
    </row>
    <row r="175" spans="1:18" x14ac:dyDescent="0.25">
      <c r="A175" s="266">
        <v>541</v>
      </c>
      <c r="B175" s="13" t="s">
        <v>526</v>
      </c>
      <c r="C175" s="267">
        <v>8980</v>
      </c>
      <c r="D175" s="268">
        <v>8.9</v>
      </c>
      <c r="E175" s="14">
        <v>13595754.769787425</v>
      </c>
      <c r="F175" s="14">
        <v>152761289.54817331</v>
      </c>
      <c r="G175" s="269">
        <f>Tasaus[[#This Row],[Verotettava tulo (kunnallisvero), €]]*($D$11/100)</f>
        <v>11518201.231932268</v>
      </c>
      <c r="H175" s="14">
        <v>3048087.6407106505</v>
      </c>
      <c r="I175" s="15">
        <v>1298235.3768500001</v>
      </c>
      <c r="J175" s="15">
        <f>SUM(Tasaus[[#This Row],[Laskennallinen kunnallisvero, €]:[Laskennallinen kiinteistövero, €]])</f>
        <v>15864524.249492917</v>
      </c>
      <c r="K175" s="15">
        <f>Tasaus[[#This Row],[Laskennallinen verotulo yhteensä, €]]/Tasaus[[#This Row],[Asukasluku 31.12.2024]]</f>
        <v>1766.6508072931979</v>
      </c>
      <c r="L175" s="34">
        <f>$K$11-Tasaus[[#This Row],[Laskennallinen verotulo yhteensä, €/asukas (=tasausraja)]]</f>
        <v>535.98919270680199</v>
      </c>
      <c r="M175" s="368">
        <v>482.39027343612179</v>
      </c>
      <c r="N175" s="369">
        <v>4331864.6554563735</v>
      </c>
      <c r="P175" s="116"/>
      <c r="Q175" s="117"/>
      <c r="R175" s="118"/>
    </row>
    <row r="176" spans="1:18" x14ac:dyDescent="0.25">
      <c r="A176" s="266">
        <v>543</v>
      </c>
      <c r="B176" s="13" t="s">
        <v>527</v>
      </c>
      <c r="C176" s="267">
        <v>45048</v>
      </c>
      <c r="D176" s="268">
        <v>7.9</v>
      </c>
      <c r="E176" s="14">
        <v>92486142.328553945</v>
      </c>
      <c r="F176" s="14">
        <v>1170710662.3867588</v>
      </c>
      <c r="G176" s="269">
        <f>Tasaus[[#This Row],[Verotettava tulo (kunnallisvero), €]]*($D$11/100)</f>
        <v>88271583.943961605</v>
      </c>
      <c r="H176" s="14">
        <v>5917731.5207528947</v>
      </c>
      <c r="I176" s="15">
        <v>7452057.094899999</v>
      </c>
      <c r="J176" s="15">
        <f>SUM(Tasaus[[#This Row],[Laskennallinen kunnallisvero, €]:[Laskennallinen kiinteistövero, €]])</f>
        <v>101641372.55961449</v>
      </c>
      <c r="K176" s="15">
        <f>Tasaus[[#This Row],[Laskennallinen verotulo yhteensä, €]]/Tasaus[[#This Row],[Asukasluku 31.12.2024]]</f>
        <v>2256.2904581693861</v>
      </c>
      <c r="L176" s="34">
        <f>$K$11-Tasaus[[#This Row],[Laskennallinen verotulo yhteensä, €/asukas (=tasausraja)]]</f>
        <v>46.349541830613816</v>
      </c>
      <c r="M176" s="368">
        <v>41.714587647552435</v>
      </c>
      <c r="N176" s="369">
        <v>1879158.7443469421</v>
      </c>
      <c r="P176" s="116"/>
      <c r="Q176" s="117"/>
      <c r="R176" s="118"/>
    </row>
    <row r="177" spans="1:18" x14ac:dyDescent="0.25">
      <c r="A177" s="266">
        <v>545</v>
      </c>
      <c r="B177" s="13" t="s">
        <v>528</v>
      </c>
      <c r="C177" s="267">
        <v>9554</v>
      </c>
      <c r="D177" s="268">
        <v>8.4</v>
      </c>
      <c r="E177" s="14">
        <v>15073033.699764326</v>
      </c>
      <c r="F177" s="14">
        <v>179440877.37814674</v>
      </c>
      <c r="G177" s="269">
        <f>Tasaus[[#This Row],[Verotettava tulo (kunnallisvero), €]]*($D$11/100)</f>
        <v>13529842.154312262</v>
      </c>
      <c r="H177" s="14">
        <v>2892845.6527186669</v>
      </c>
      <c r="I177" s="15">
        <v>2141830.9023500001</v>
      </c>
      <c r="J177" s="15">
        <f>SUM(Tasaus[[#This Row],[Laskennallinen kunnallisvero, €]:[Laskennallinen kiinteistövero, €]])</f>
        <v>18564518.709380928</v>
      </c>
      <c r="K177" s="15">
        <f>Tasaus[[#This Row],[Laskennallinen verotulo yhteensä, €]]/Tasaus[[#This Row],[Asukasluku 31.12.2024]]</f>
        <v>1943.1147905987993</v>
      </c>
      <c r="L177" s="34">
        <f>$K$11-Tasaus[[#This Row],[Laskennallinen verotulo yhteensä, €/asukas (=tasausraja)]]</f>
        <v>359.52520940120053</v>
      </c>
      <c r="M177" s="368">
        <v>323.57268846108047</v>
      </c>
      <c r="N177" s="369">
        <v>3091413.4655571626</v>
      </c>
      <c r="P177" s="116"/>
      <c r="Q177" s="117"/>
      <c r="R177" s="118"/>
    </row>
    <row r="178" spans="1:18" x14ac:dyDescent="0.25">
      <c r="A178" s="266">
        <v>560</v>
      </c>
      <c r="B178" s="13" t="s">
        <v>529</v>
      </c>
      <c r="C178" s="267">
        <v>15651</v>
      </c>
      <c r="D178" s="268">
        <v>8.6999999999999993</v>
      </c>
      <c r="E178" s="14">
        <v>27839276.569564722</v>
      </c>
      <c r="F178" s="14">
        <v>319991684.70764053</v>
      </c>
      <c r="G178" s="269">
        <f>Tasaus[[#This Row],[Verotettava tulo (kunnallisvero), €]]*($D$11/100)</f>
        <v>24127373.026956093</v>
      </c>
      <c r="H178" s="14">
        <v>2282946.8849609978</v>
      </c>
      <c r="I178" s="15">
        <v>2341647.4855999998</v>
      </c>
      <c r="J178" s="15">
        <f>SUM(Tasaus[[#This Row],[Laskennallinen kunnallisvero, €]:[Laskennallinen kiinteistövero, €]])</f>
        <v>28751967.397517089</v>
      </c>
      <c r="K178" s="15">
        <f>Tasaus[[#This Row],[Laskennallinen verotulo yhteensä, €]]/Tasaus[[#This Row],[Asukasluku 31.12.2024]]</f>
        <v>1837.0690305742182</v>
      </c>
      <c r="L178" s="34">
        <f>$K$11-Tasaus[[#This Row],[Laskennallinen verotulo yhteensä, €/asukas (=tasausraja)]]</f>
        <v>465.57096942578164</v>
      </c>
      <c r="M178" s="368">
        <v>419.0138724832035</v>
      </c>
      <c r="N178" s="369">
        <v>6557986.1182346176</v>
      </c>
      <c r="P178" s="116"/>
      <c r="Q178" s="117"/>
      <c r="R178" s="118"/>
    </row>
    <row r="179" spans="1:18" x14ac:dyDescent="0.25">
      <c r="A179" s="266">
        <v>561</v>
      </c>
      <c r="B179" s="13" t="s">
        <v>530</v>
      </c>
      <c r="C179" s="267">
        <v>1304</v>
      </c>
      <c r="D179" s="268">
        <v>8.4</v>
      </c>
      <c r="E179" s="14">
        <v>2065280.7499677085</v>
      </c>
      <c r="F179" s="14">
        <v>24586675.594853673</v>
      </c>
      <c r="G179" s="269">
        <f>Tasaus[[#This Row],[Verotettava tulo (kunnallisvero), €]]*($D$11/100)</f>
        <v>1853835.3398519668</v>
      </c>
      <c r="H179" s="14">
        <v>341151.21989288501</v>
      </c>
      <c r="I179" s="15">
        <v>269955.23519999994</v>
      </c>
      <c r="J179" s="15">
        <f>SUM(Tasaus[[#This Row],[Laskennallinen kunnallisvero, €]:[Laskennallinen kiinteistövero, €]])</f>
        <v>2464941.7949448517</v>
      </c>
      <c r="K179" s="15">
        <f>Tasaus[[#This Row],[Laskennallinen verotulo yhteensä, €]]/Tasaus[[#This Row],[Asukasluku 31.12.2024]]</f>
        <v>1890.2927875343955</v>
      </c>
      <c r="L179" s="34">
        <f>$K$11-Tasaus[[#This Row],[Laskennallinen verotulo yhteensä, €/asukas (=tasausraja)]]</f>
        <v>412.34721246560434</v>
      </c>
      <c r="M179" s="368">
        <v>371.11249121904393</v>
      </c>
      <c r="N179" s="369">
        <v>483930.68854963331</v>
      </c>
      <c r="P179" s="116"/>
      <c r="Q179" s="117"/>
      <c r="R179" s="118"/>
    </row>
    <row r="180" spans="1:18" x14ac:dyDescent="0.25">
      <c r="A180" s="266">
        <v>562</v>
      </c>
      <c r="B180" s="13" t="s">
        <v>180</v>
      </c>
      <c r="C180" s="267">
        <v>8869</v>
      </c>
      <c r="D180" s="268">
        <v>9.4</v>
      </c>
      <c r="E180" s="14">
        <v>16776934.319737688</v>
      </c>
      <c r="F180" s="14">
        <v>178478024.6780605</v>
      </c>
      <c r="G180" s="269">
        <f>Tasaus[[#This Row],[Verotettava tulo (kunnallisvero), €]]*($D$11/100)</f>
        <v>13457243.060725762</v>
      </c>
      <c r="H180" s="14">
        <v>1529768.7249822523</v>
      </c>
      <c r="I180" s="15">
        <v>1600293.1598</v>
      </c>
      <c r="J180" s="15">
        <f>SUM(Tasaus[[#This Row],[Laskennallinen kunnallisvero, €]:[Laskennallinen kiinteistövero, €]])</f>
        <v>16587304.945508014</v>
      </c>
      <c r="K180" s="15">
        <f>Tasaus[[#This Row],[Laskennallinen verotulo yhteensä, €]]/Tasaus[[#This Row],[Asukasluku 31.12.2024]]</f>
        <v>1870.2565053002609</v>
      </c>
      <c r="L180" s="34">
        <f>$K$11-Tasaus[[#This Row],[Laskennallinen verotulo yhteensä, €/asukas (=tasausraja)]]</f>
        <v>432.383494699739</v>
      </c>
      <c r="M180" s="368">
        <v>389.14514522976509</v>
      </c>
      <c r="N180" s="369">
        <v>3451328.2930427864</v>
      </c>
      <c r="P180" s="116"/>
      <c r="Q180" s="117"/>
      <c r="R180" s="118"/>
    </row>
    <row r="181" spans="1:18" x14ac:dyDescent="0.25">
      <c r="A181" s="266">
        <v>563</v>
      </c>
      <c r="B181" s="13" t="s">
        <v>531</v>
      </c>
      <c r="C181" s="267">
        <v>6912</v>
      </c>
      <c r="D181" s="268">
        <v>10</v>
      </c>
      <c r="E181" s="14">
        <v>12810922.099799696</v>
      </c>
      <c r="F181" s="14">
        <v>128109220.99799697</v>
      </c>
      <c r="G181" s="269">
        <f>Tasaus[[#This Row],[Verotettava tulo (kunnallisvero), €]]*($D$11/100)</f>
        <v>9659435.2632489707</v>
      </c>
      <c r="H181" s="14">
        <v>1164324.5742476285</v>
      </c>
      <c r="I181" s="15">
        <v>1152769.6648500001</v>
      </c>
      <c r="J181" s="15">
        <f>SUM(Tasaus[[#This Row],[Laskennallinen kunnallisvero, €]:[Laskennallinen kiinteistövero, €]])</f>
        <v>11976529.502346599</v>
      </c>
      <c r="K181" s="15">
        <f>Tasaus[[#This Row],[Laskennallinen verotulo yhteensä, €]]/Tasaus[[#This Row],[Asukasluku 31.12.2024]]</f>
        <v>1732.7154951311632</v>
      </c>
      <c r="L181" s="34">
        <f>$K$11-Tasaus[[#This Row],[Laskennallinen verotulo yhteensä, €/asukas (=tasausraja)]]</f>
        <v>569.92450486883672</v>
      </c>
      <c r="M181" s="368">
        <v>512.93205438195309</v>
      </c>
      <c r="N181" s="369">
        <v>3545386.35988806</v>
      </c>
      <c r="P181" s="116"/>
      <c r="Q181" s="117"/>
      <c r="R181" s="118"/>
    </row>
    <row r="182" spans="1:18" x14ac:dyDescent="0.25">
      <c r="A182" s="266">
        <v>564</v>
      </c>
      <c r="B182" s="13" t="s">
        <v>532</v>
      </c>
      <c r="C182" s="267">
        <v>216152</v>
      </c>
      <c r="D182" s="268">
        <v>8.1</v>
      </c>
      <c r="E182" s="14">
        <v>406695541.83364111</v>
      </c>
      <c r="F182" s="14">
        <v>5020932615.2301378</v>
      </c>
      <c r="G182" s="269">
        <f>Tasaus[[#This Row],[Verotettava tulo (kunnallisvero), €]]*($D$11/100)</f>
        <v>378578319.18835235</v>
      </c>
      <c r="H182" s="14">
        <v>40503097.909593359</v>
      </c>
      <c r="I182" s="15">
        <v>36464046.12529999</v>
      </c>
      <c r="J182" s="15">
        <f>SUM(Tasaus[[#This Row],[Laskennallinen kunnallisvero, €]:[Laskennallinen kiinteistövero, €]])</f>
        <v>455545463.22324568</v>
      </c>
      <c r="K182" s="15">
        <f>Tasaus[[#This Row],[Laskennallinen verotulo yhteensä, €]]/Tasaus[[#This Row],[Asukasluku 31.12.2024]]</f>
        <v>2107.5237019469896</v>
      </c>
      <c r="L182" s="34">
        <f>$K$11-Tasaus[[#This Row],[Laskennallinen verotulo yhteensä, €/asukas (=tasausraja)]]</f>
        <v>195.11629805301027</v>
      </c>
      <c r="M182" s="368">
        <v>175.60466824770924</v>
      </c>
      <c r="N182" s="369">
        <v>37957300.251078852</v>
      </c>
      <c r="P182" s="116"/>
      <c r="Q182" s="117"/>
      <c r="R182" s="118"/>
    </row>
    <row r="183" spans="1:18" x14ac:dyDescent="0.25">
      <c r="A183" s="266">
        <v>576</v>
      </c>
      <c r="B183" s="13" t="s">
        <v>533</v>
      </c>
      <c r="C183" s="267">
        <v>2676</v>
      </c>
      <c r="D183" s="268">
        <v>8.4</v>
      </c>
      <c r="E183" s="14">
        <v>3949722.4899382452</v>
      </c>
      <c r="F183" s="14">
        <v>47020505.832598157</v>
      </c>
      <c r="G183" s="269">
        <f>Tasaus[[#This Row],[Verotettava tulo (kunnallisvero), €]]*($D$11/100)</f>
        <v>3545346.1397779007</v>
      </c>
      <c r="H183" s="14">
        <v>854967.10962312855</v>
      </c>
      <c r="I183" s="15">
        <v>900304.02804999996</v>
      </c>
      <c r="J183" s="15">
        <f>SUM(Tasaus[[#This Row],[Laskennallinen kunnallisvero, €]:[Laskennallinen kiinteistövero, €]])</f>
        <v>5300617.277451029</v>
      </c>
      <c r="K183" s="15">
        <f>Tasaus[[#This Row],[Laskennallinen verotulo yhteensä, €]]/Tasaus[[#This Row],[Asukasluku 31.12.2024]]</f>
        <v>1980.7986836513562</v>
      </c>
      <c r="L183" s="34">
        <f>$K$11-Tasaus[[#This Row],[Laskennallinen verotulo yhteensä, €/asukas (=tasausraja)]]</f>
        <v>321.84131634864366</v>
      </c>
      <c r="M183" s="368">
        <v>289.65718471377932</v>
      </c>
      <c r="N183" s="369">
        <v>775122.62629407342</v>
      </c>
      <c r="P183" s="116"/>
      <c r="Q183" s="117"/>
      <c r="R183" s="118"/>
    </row>
    <row r="184" spans="1:18" x14ac:dyDescent="0.25">
      <c r="A184" s="266">
        <v>577</v>
      </c>
      <c r="B184" s="13" t="s">
        <v>534</v>
      </c>
      <c r="C184" s="267">
        <v>11221</v>
      </c>
      <c r="D184" s="268">
        <v>8.1999999999999993</v>
      </c>
      <c r="E184" s="14">
        <v>22118796.719654165</v>
      </c>
      <c r="F184" s="14">
        <v>269741423.41041666</v>
      </c>
      <c r="G184" s="269">
        <f>Tasaus[[#This Row],[Verotettava tulo (kunnallisvero), €]]*($D$11/100)</f>
        <v>20338503.325145416</v>
      </c>
      <c r="H184" s="14">
        <v>1374361.7003502757</v>
      </c>
      <c r="I184" s="15">
        <v>1454291.7203500001</v>
      </c>
      <c r="J184" s="15">
        <f>SUM(Tasaus[[#This Row],[Laskennallinen kunnallisvero, €]:[Laskennallinen kiinteistövero, €]])</f>
        <v>23167156.745845694</v>
      </c>
      <c r="K184" s="15">
        <f>Tasaus[[#This Row],[Laskennallinen verotulo yhteensä, €]]/Tasaus[[#This Row],[Asukasluku 31.12.2024]]</f>
        <v>2064.6249662102928</v>
      </c>
      <c r="L184" s="34">
        <f>$K$11-Tasaus[[#This Row],[Laskennallinen verotulo yhteensä, €/asukas (=tasausraja)]]</f>
        <v>238.0150337897071</v>
      </c>
      <c r="M184" s="368">
        <v>214.21353041073641</v>
      </c>
      <c r="N184" s="369">
        <v>2403690.0247388734</v>
      </c>
      <c r="P184" s="116"/>
      <c r="Q184" s="117"/>
      <c r="R184" s="118"/>
    </row>
    <row r="185" spans="1:18" x14ac:dyDescent="0.25">
      <c r="A185" s="266">
        <v>578</v>
      </c>
      <c r="B185" s="13" t="s">
        <v>535</v>
      </c>
      <c r="C185" s="267">
        <v>2990</v>
      </c>
      <c r="D185" s="268">
        <v>9.4</v>
      </c>
      <c r="E185" s="14">
        <v>4975514.6999222059</v>
      </c>
      <c r="F185" s="14">
        <v>52931007.445980914</v>
      </c>
      <c r="G185" s="269">
        <f>Tasaus[[#This Row],[Verotettava tulo (kunnallisvero), €]]*($D$11/100)</f>
        <v>3990997.9614269608</v>
      </c>
      <c r="H185" s="14">
        <v>449981.73284361494</v>
      </c>
      <c r="I185" s="15">
        <v>536059.00375000003</v>
      </c>
      <c r="J185" s="15">
        <f>SUM(Tasaus[[#This Row],[Laskennallinen kunnallisvero, €]:[Laskennallinen kiinteistövero, €]])</f>
        <v>4977038.6980205756</v>
      </c>
      <c r="K185" s="15">
        <f>Tasaus[[#This Row],[Laskennallinen verotulo yhteensä, €]]/Tasaus[[#This Row],[Asukasluku 31.12.2024]]</f>
        <v>1664.5614374650754</v>
      </c>
      <c r="L185" s="34">
        <f>$K$11-Tasaus[[#This Row],[Laskennallinen verotulo yhteensä, €/asukas (=tasausraja)]]</f>
        <v>638.07856253492446</v>
      </c>
      <c r="M185" s="368">
        <v>574.27070628143201</v>
      </c>
      <c r="N185" s="369">
        <v>1717069.4117814817</v>
      </c>
      <c r="P185" s="116"/>
      <c r="Q185" s="117"/>
      <c r="R185" s="118"/>
    </row>
    <row r="186" spans="1:18" x14ac:dyDescent="0.25">
      <c r="A186" s="266">
        <v>580</v>
      </c>
      <c r="B186" s="13" t="s">
        <v>536</v>
      </c>
      <c r="C186" s="267">
        <v>4300</v>
      </c>
      <c r="D186" s="268">
        <v>9.5</v>
      </c>
      <c r="E186" s="14">
        <v>7216785.5598871633</v>
      </c>
      <c r="F186" s="14">
        <v>75966163.788285926</v>
      </c>
      <c r="G186" s="269">
        <f>Tasaus[[#This Row],[Verotettava tulo (kunnallisvero), €]]*($D$11/100)</f>
        <v>5727848.7496367581</v>
      </c>
      <c r="H186" s="14">
        <v>1048211.3033014738</v>
      </c>
      <c r="I186" s="15">
        <v>800858.76620000007</v>
      </c>
      <c r="J186" s="15">
        <f>SUM(Tasaus[[#This Row],[Laskennallinen kunnallisvero, €]:[Laskennallinen kiinteistövero, €]])</f>
        <v>7576918.8191382326</v>
      </c>
      <c r="K186" s="15">
        <f>Tasaus[[#This Row],[Laskennallinen verotulo yhteensä, €]]/Tasaus[[#This Row],[Asukasluku 31.12.2024]]</f>
        <v>1762.0741439856356</v>
      </c>
      <c r="L186" s="34">
        <f>$K$11-Tasaus[[#This Row],[Laskennallinen verotulo yhteensä, €/asukas (=tasausraja)]]</f>
        <v>540.56585601436427</v>
      </c>
      <c r="M186" s="368">
        <v>486.50927041292783</v>
      </c>
      <c r="N186" s="369">
        <v>2091989.8627755896</v>
      </c>
      <c r="P186" s="116"/>
      <c r="Q186" s="117"/>
      <c r="R186" s="118"/>
    </row>
    <row r="187" spans="1:18" x14ac:dyDescent="0.25">
      <c r="A187" s="266">
        <v>581</v>
      </c>
      <c r="B187" s="13" t="s">
        <v>537</v>
      </c>
      <c r="C187" s="267">
        <v>6069</v>
      </c>
      <c r="D187" s="268">
        <v>9.4</v>
      </c>
      <c r="E187" s="14">
        <v>10373503.209837809</v>
      </c>
      <c r="F187" s="14">
        <v>110356417.12593412</v>
      </c>
      <c r="G187" s="269">
        <f>Tasaus[[#This Row],[Verotettava tulo (kunnallisvero), €]]*($D$11/100)</f>
        <v>8320873.8512954321</v>
      </c>
      <c r="H187" s="14">
        <v>1872112.0413658139</v>
      </c>
      <c r="I187" s="15">
        <v>1121919.59235</v>
      </c>
      <c r="J187" s="15">
        <f>SUM(Tasaus[[#This Row],[Laskennallinen kunnallisvero, €]:[Laskennallinen kiinteistövero, €]])</f>
        <v>11314905.485011246</v>
      </c>
      <c r="K187" s="15">
        <f>Tasaus[[#This Row],[Laskennallinen verotulo yhteensä, €]]/Tasaus[[#This Row],[Asukasluku 31.12.2024]]</f>
        <v>1864.3772425459294</v>
      </c>
      <c r="L187" s="34">
        <f>$K$11-Tasaus[[#This Row],[Laskennallinen verotulo yhteensä, €/asukas (=tasausraja)]]</f>
        <v>438.26275745407042</v>
      </c>
      <c r="M187" s="368">
        <v>394.43648170866339</v>
      </c>
      <c r="N187" s="369">
        <v>2393835.0074898782</v>
      </c>
      <c r="P187" s="116"/>
      <c r="Q187" s="117"/>
      <c r="R187" s="118"/>
    </row>
    <row r="188" spans="1:18" x14ac:dyDescent="0.25">
      <c r="A188" s="266">
        <v>583</v>
      </c>
      <c r="B188" s="13" t="s">
        <v>538</v>
      </c>
      <c r="C188" s="267">
        <v>910</v>
      </c>
      <c r="D188" s="268">
        <v>9.1</v>
      </c>
      <c r="E188" s="14">
        <v>1712952.1199732174</v>
      </c>
      <c r="F188" s="14">
        <v>18823649.670035355</v>
      </c>
      <c r="G188" s="269">
        <f>Tasaus[[#This Row],[Verotettava tulo (kunnallisvero), €]]*($D$11/100)</f>
        <v>1419303.1851206657</v>
      </c>
      <c r="H188" s="14">
        <v>304158.56266197353</v>
      </c>
      <c r="I188" s="15">
        <v>524660.28915000008</v>
      </c>
      <c r="J188" s="15">
        <f>SUM(Tasaus[[#This Row],[Laskennallinen kunnallisvero, €]:[Laskennallinen kiinteistövero, €]])</f>
        <v>2248122.0369326393</v>
      </c>
      <c r="K188" s="15">
        <f>Tasaus[[#This Row],[Laskennallinen verotulo yhteensä, €]]/Tasaus[[#This Row],[Asukasluku 31.12.2024]]</f>
        <v>2470.4637768490543</v>
      </c>
      <c r="L188" s="34">
        <f>$K$11-Tasaus[[#This Row],[Laskennallinen verotulo yhteensä, €/asukas (=tasausraja)]]</f>
        <v>-167.82377684905441</v>
      </c>
      <c r="M188" s="368">
        <v>-16.782377684905441</v>
      </c>
      <c r="N188" s="369">
        <v>-15271.963693263951</v>
      </c>
      <c r="P188" s="116"/>
      <c r="Q188" s="117"/>
      <c r="R188" s="118"/>
    </row>
    <row r="189" spans="1:18" x14ac:dyDescent="0.25">
      <c r="A189" s="266">
        <v>584</v>
      </c>
      <c r="B189" s="13" t="s">
        <v>539</v>
      </c>
      <c r="C189" s="267">
        <v>2594</v>
      </c>
      <c r="D189" s="268">
        <v>9.3000000000000007</v>
      </c>
      <c r="E189" s="14">
        <v>3560867.6399443247</v>
      </c>
      <c r="F189" s="14">
        <v>38288899.354240045</v>
      </c>
      <c r="G189" s="269">
        <f>Tasaus[[#This Row],[Verotettava tulo (kunnallisvero), €]]*($D$11/100)</f>
        <v>2886983.0113096992</v>
      </c>
      <c r="H189" s="14">
        <v>639817.31691939232</v>
      </c>
      <c r="I189" s="15">
        <v>295976.75030000001</v>
      </c>
      <c r="J189" s="15">
        <f>SUM(Tasaus[[#This Row],[Laskennallinen kunnallisvero, €]:[Laskennallinen kiinteistövero, €]])</f>
        <v>3822777.0785290916</v>
      </c>
      <c r="K189" s="15">
        <f>Tasaus[[#This Row],[Laskennallinen verotulo yhteensä, €]]/Tasaus[[#This Row],[Asukasluku 31.12.2024]]</f>
        <v>1473.6997218693491</v>
      </c>
      <c r="L189" s="34">
        <f>$K$11-Tasaus[[#This Row],[Laskennallinen verotulo yhteensä, €/asukas (=tasausraja)]]</f>
        <v>828.94027813065077</v>
      </c>
      <c r="M189" s="368">
        <v>746.04625031758576</v>
      </c>
      <c r="N189" s="369">
        <v>1935243.9733238174</v>
      </c>
      <c r="P189" s="116"/>
      <c r="Q189" s="117"/>
      <c r="R189" s="118"/>
    </row>
    <row r="190" spans="1:18" x14ac:dyDescent="0.25">
      <c r="A190" s="266">
        <v>592</v>
      </c>
      <c r="B190" s="13" t="s">
        <v>540</v>
      </c>
      <c r="C190" s="267">
        <v>3552</v>
      </c>
      <c r="D190" s="268">
        <v>9.9</v>
      </c>
      <c r="E190" s="14">
        <v>6728731.169894794</v>
      </c>
      <c r="F190" s="14">
        <v>67966981.514088824</v>
      </c>
      <c r="G190" s="269">
        <f>Tasaus[[#This Row],[Verotettava tulo (kunnallisvero), €]]*($D$11/100)</f>
        <v>5124710.4061622974</v>
      </c>
      <c r="H190" s="14">
        <v>602747.0148228188</v>
      </c>
      <c r="I190" s="15">
        <v>518836.23530000006</v>
      </c>
      <c r="J190" s="15">
        <f>SUM(Tasaus[[#This Row],[Laskennallinen kunnallisvero, €]:[Laskennallinen kiinteistövero, €]])</f>
        <v>6246293.6562851155</v>
      </c>
      <c r="K190" s="15">
        <f>Tasaus[[#This Row],[Laskennallinen verotulo yhteensä, €]]/Tasaus[[#This Row],[Asukasluku 31.12.2024]]</f>
        <v>1758.5286194496384</v>
      </c>
      <c r="L190" s="34">
        <f>$K$11-Tasaus[[#This Row],[Laskennallinen verotulo yhteensä, €/asukas (=tasausraja)]]</f>
        <v>544.11138055036145</v>
      </c>
      <c r="M190" s="368">
        <v>489.70024249532531</v>
      </c>
      <c r="N190" s="369">
        <v>1739415.2613433956</v>
      </c>
      <c r="P190" s="116"/>
      <c r="Q190" s="117"/>
      <c r="R190" s="118"/>
    </row>
    <row r="191" spans="1:18" x14ac:dyDescent="0.25">
      <c r="A191" s="266">
        <v>593</v>
      </c>
      <c r="B191" s="13" t="s">
        <v>541</v>
      </c>
      <c r="C191" s="267">
        <v>17178</v>
      </c>
      <c r="D191" s="268">
        <v>9.4</v>
      </c>
      <c r="E191" s="14">
        <v>31579480.529506244</v>
      </c>
      <c r="F191" s="14">
        <v>335951920.52666217</v>
      </c>
      <c r="G191" s="269">
        <f>Tasaus[[#This Row],[Verotettava tulo (kunnallisvero), €]]*($D$11/100)</f>
        <v>25330774.807710327</v>
      </c>
      <c r="H191" s="14">
        <v>3513840.0369812972</v>
      </c>
      <c r="I191" s="15">
        <v>2756676.95695</v>
      </c>
      <c r="J191" s="15">
        <f>SUM(Tasaus[[#This Row],[Laskennallinen kunnallisvero, €]:[Laskennallinen kiinteistövero, €]])</f>
        <v>31601291.801641624</v>
      </c>
      <c r="K191" s="15">
        <f>Tasaus[[#This Row],[Laskennallinen verotulo yhteensä, €]]/Tasaus[[#This Row],[Asukasluku 31.12.2024]]</f>
        <v>1839.6374316941219</v>
      </c>
      <c r="L191" s="34">
        <f>$K$11-Tasaus[[#This Row],[Laskennallinen verotulo yhteensä, €/asukas (=tasausraja)]]</f>
        <v>463.00256830587796</v>
      </c>
      <c r="M191" s="368">
        <v>416.70231147529017</v>
      </c>
      <c r="N191" s="369">
        <v>7158112.3065225342</v>
      </c>
      <c r="P191" s="116"/>
      <c r="Q191" s="117"/>
      <c r="R191" s="118"/>
    </row>
    <row r="192" spans="1:18" x14ac:dyDescent="0.25">
      <c r="A192" s="266">
        <v>595</v>
      </c>
      <c r="B192" s="13" t="s">
        <v>542</v>
      </c>
      <c r="C192" s="267">
        <v>3980</v>
      </c>
      <c r="D192" s="268">
        <v>9.1</v>
      </c>
      <c r="E192" s="14">
        <v>5535554.9499134496</v>
      </c>
      <c r="F192" s="14">
        <v>60830274.174873069</v>
      </c>
      <c r="G192" s="269">
        <f>Tasaus[[#This Row],[Verotettava tulo (kunnallisvero), €]]*($D$11/100)</f>
        <v>4586602.6727854293</v>
      </c>
      <c r="H192" s="14">
        <v>1366127.2145440434</v>
      </c>
      <c r="I192" s="15">
        <v>684225.63415000006</v>
      </c>
      <c r="J192" s="15">
        <f>SUM(Tasaus[[#This Row],[Laskennallinen kunnallisvero, €]:[Laskennallinen kiinteistövero, €]])</f>
        <v>6636955.5214794725</v>
      </c>
      <c r="K192" s="15">
        <f>Tasaus[[#This Row],[Laskennallinen verotulo yhteensä, €]]/Tasaus[[#This Row],[Asukasluku 31.12.2024]]</f>
        <v>1667.5767641908221</v>
      </c>
      <c r="L192" s="34">
        <f>$K$11-Tasaus[[#This Row],[Laskennallinen verotulo yhteensä, €/asukas (=tasausraja)]]</f>
        <v>635.06323580917774</v>
      </c>
      <c r="M192" s="368">
        <v>571.55691222825999</v>
      </c>
      <c r="N192" s="369">
        <v>2274796.5106684747</v>
      </c>
      <c r="P192" s="116"/>
      <c r="Q192" s="117"/>
      <c r="R192" s="118"/>
    </row>
    <row r="193" spans="1:18" x14ac:dyDescent="0.25">
      <c r="A193" s="266">
        <v>598</v>
      </c>
      <c r="B193" s="13" t="s">
        <v>543</v>
      </c>
      <c r="C193" s="267">
        <v>19576</v>
      </c>
      <c r="D193" s="268">
        <v>9</v>
      </c>
      <c r="E193" s="14">
        <v>38637310.959395893</v>
      </c>
      <c r="F193" s="14">
        <v>429303455.10439885</v>
      </c>
      <c r="G193" s="269">
        <f>Tasaus[[#This Row],[Verotettava tulo (kunnallisvero), €]]*($D$11/100)</f>
        <v>32369480.514871672</v>
      </c>
      <c r="H193" s="14">
        <v>6127982.7484425586</v>
      </c>
      <c r="I193" s="15">
        <v>3389621.2544500004</v>
      </c>
      <c r="J193" s="15">
        <f>SUM(Tasaus[[#This Row],[Laskennallinen kunnallisvero, €]:[Laskennallinen kiinteistövero, €]])</f>
        <v>41887084.517764233</v>
      </c>
      <c r="K193" s="15">
        <f>Tasaus[[#This Row],[Laskennallinen verotulo yhteensä, €]]/Tasaus[[#This Row],[Asukasluku 31.12.2024]]</f>
        <v>2139.7162095302529</v>
      </c>
      <c r="L193" s="34">
        <f>$K$11-Tasaus[[#This Row],[Laskennallinen verotulo yhteensä, €/asukas (=tasausraja)]]</f>
        <v>162.92379046974702</v>
      </c>
      <c r="M193" s="368">
        <v>146.63141142277232</v>
      </c>
      <c r="N193" s="369">
        <v>2870456.5100121908</v>
      </c>
      <c r="P193" s="116"/>
      <c r="Q193" s="117"/>
      <c r="R193" s="118"/>
    </row>
    <row r="194" spans="1:18" x14ac:dyDescent="0.25">
      <c r="A194" s="266">
        <v>599</v>
      </c>
      <c r="B194" s="13" t="s">
        <v>544</v>
      </c>
      <c r="C194" s="267">
        <v>11226</v>
      </c>
      <c r="D194" s="268">
        <v>9.3000000000000007</v>
      </c>
      <c r="E194" s="14">
        <v>20322715.189682249</v>
      </c>
      <c r="F194" s="14">
        <v>218523819.24389514</v>
      </c>
      <c r="G194" s="269">
        <f>Tasaus[[#This Row],[Verotettava tulo (kunnallisvero), €]]*($D$11/100)</f>
        <v>16476695.970989693</v>
      </c>
      <c r="H194" s="14">
        <v>2273846.5763017116</v>
      </c>
      <c r="I194" s="15">
        <v>1543953.8239500001</v>
      </c>
      <c r="J194" s="15">
        <f>SUM(Tasaus[[#This Row],[Laskennallinen kunnallisvero, €]:[Laskennallinen kiinteistövero, €]])</f>
        <v>20294496.371241406</v>
      </c>
      <c r="K194" s="15">
        <f>Tasaus[[#This Row],[Laskennallinen verotulo yhteensä, €]]/Tasaus[[#This Row],[Asukasluku 31.12.2024]]</f>
        <v>1807.811898382452</v>
      </c>
      <c r="L194" s="34">
        <f>$K$11-Tasaus[[#This Row],[Laskennallinen verotulo yhteensä, €/asukas (=tasausraja)]]</f>
        <v>494.82810161754787</v>
      </c>
      <c r="M194" s="368">
        <v>445.34529145579307</v>
      </c>
      <c r="N194" s="369">
        <v>4999446.2418827331</v>
      </c>
      <c r="P194" s="116"/>
      <c r="Q194" s="117"/>
      <c r="R194" s="118"/>
    </row>
    <row r="195" spans="1:18" x14ac:dyDescent="0.25">
      <c r="A195" s="266">
        <v>601</v>
      </c>
      <c r="B195" s="13" t="s">
        <v>545</v>
      </c>
      <c r="C195" s="267">
        <v>3692</v>
      </c>
      <c r="D195" s="268">
        <v>8.9</v>
      </c>
      <c r="E195" s="14">
        <v>5360073.499916194</v>
      </c>
      <c r="F195" s="14">
        <v>60225544.942878582</v>
      </c>
      <c r="G195" s="269">
        <f>Tasaus[[#This Row],[Verotettava tulo (kunnallisvero), €]]*($D$11/100)</f>
        <v>4541006.0886930451</v>
      </c>
      <c r="H195" s="14">
        <v>1437160.3720922868</v>
      </c>
      <c r="I195" s="15">
        <v>551376.43490000011</v>
      </c>
      <c r="J195" s="15">
        <f>SUM(Tasaus[[#This Row],[Laskennallinen kunnallisvero, €]:[Laskennallinen kiinteistövero, €]])</f>
        <v>6529542.8956853319</v>
      </c>
      <c r="K195" s="15">
        <f>Tasaus[[#This Row],[Laskennallinen verotulo yhteensä, €]]/Tasaus[[#This Row],[Asukasluku 31.12.2024]]</f>
        <v>1768.5652480187789</v>
      </c>
      <c r="L195" s="34">
        <f>$K$11-Tasaus[[#This Row],[Laskennallinen verotulo yhteensä, €/asukas (=tasausraja)]]</f>
        <v>534.07475198122097</v>
      </c>
      <c r="M195" s="368">
        <v>480.66727678309888</v>
      </c>
      <c r="N195" s="369">
        <v>1774623.5858832011</v>
      </c>
      <c r="P195" s="116"/>
      <c r="Q195" s="117"/>
      <c r="R195" s="118"/>
    </row>
    <row r="196" spans="1:18" x14ac:dyDescent="0.25">
      <c r="A196" s="266">
        <v>604</v>
      </c>
      <c r="B196" s="13" t="s">
        <v>546</v>
      </c>
      <c r="C196" s="267">
        <v>21042</v>
      </c>
      <c r="D196" s="268">
        <v>7.9</v>
      </c>
      <c r="E196" s="14">
        <v>47977431.929249853</v>
      </c>
      <c r="F196" s="14">
        <v>607309264.92721331</v>
      </c>
      <c r="G196" s="269">
        <f>Tasaus[[#This Row],[Verotettava tulo (kunnallisvero), €]]*($D$11/100)</f>
        <v>45791118.57551188</v>
      </c>
      <c r="H196" s="14">
        <v>5583145.4220545059</v>
      </c>
      <c r="I196" s="15">
        <v>3777808.0432000007</v>
      </c>
      <c r="J196" s="15">
        <f>SUM(Tasaus[[#This Row],[Laskennallinen kunnallisvero, €]:[Laskennallinen kiinteistövero, €]])</f>
        <v>55152072.040766388</v>
      </c>
      <c r="K196" s="15">
        <f>Tasaus[[#This Row],[Laskennallinen verotulo yhteensä, €]]/Tasaus[[#This Row],[Asukasluku 31.12.2024]]</f>
        <v>2621.0470506970055</v>
      </c>
      <c r="L196" s="34">
        <f>$K$11-Tasaus[[#This Row],[Laskennallinen verotulo yhteensä, €/asukas (=tasausraja)]]</f>
        <v>-318.40705069700562</v>
      </c>
      <c r="M196" s="368">
        <v>-31.840705069700562</v>
      </c>
      <c r="N196" s="369">
        <v>-669992.11607663927</v>
      </c>
      <c r="P196" s="116"/>
      <c r="Q196" s="117"/>
      <c r="R196" s="118"/>
    </row>
    <row r="197" spans="1:18" x14ac:dyDescent="0.25">
      <c r="A197" s="266">
        <v>607</v>
      </c>
      <c r="B197" s="13" t="s">
        <v>547</v>
      </c>
      <c r="C197" s="267">
        <v>3999</v>
      </c>
      <c r="D197" s="268">
        <v>9</v>
      </c>
      <c r="E197" s="14">
        <v>5606713.5899123373</v>
      </c>
      <c r="F197" s="14">
        <v>62296817.665692635</v>
      </c>
      <c r="G197" s="269">
        <f>Tasaus[[#This Row],[Verotettava tulo (kunnallisvero), €]]*($D$11/100)</f>
        <v>4697180.0519932248</v>
      </c>
      <c r="H197" s="14">
        <v>999314.20134798018</v>
      </c>
      <c r="I197" s="15">
        <v>569985.76615000004</v>
      </c>
      <c r="J197" s="15">
        <f>SUM(Tasaus[[#This Row],[Laskennallinen kunnallisvero, €]:[Laskennallinen kiinteistövero, €]])</f>
        <v>6266480.019491205</v>
      </c>
      <c r="K197" s="15">
        <f>Tasaus[[#This Row],[Laskennallinen verotulo yhteensä, €]]/Tasaus[[#This Row],[Asukasluku 31.12.2024]]</f>
        <v>1567.0117578122542</v>
      </c>
      <c r="L197" s="34">
        <f>$K$11-Tasaus[[#This Row],[Laskennallinen verotulo yhteensä, €/asukas (=tasausraja)]]</f>
        <v>735.62824218774563</v>
      </c>
      <c r="M197" s="368">
        <v>662.06541796897113</v>
      </c>
      <c r="N197" s="369">
        <v>2647599.6064579156</v>
      </c>
      <c r="P197" s="116"/>
      <c r="Q197" s="117"/>
      <c r="R197" s="118"/>
    </row>
    <row r="198" spans="1:18" x14ac:dyDescent="0.25">
      <c r="A198" s="266">
        <v>608</v>
      </c>
      <c r="B198" s="13" t="s">
        <v>548</v>
      </c>
      <c r="C198" s="267">
        <v>1931</v>
      </c>
      <c r="D198" s="268">
        <v>10.9</v>
      </c>
      <c r="E198" s="14">
        <v>3726277.5299417377</v>
      </c>
      <c r="F198" s="14">
        <v>34186032.384786583</v>
      </c>
      <c r="G198" s="269">
        <f>Tasaus[[#This Row],[Verotettava tulo (kunnallisvero), €]]*($D$11/100)</f>
        <v>2577626.8418129082</v>
      </c>
      <c r="H198" s="14">
        <v>427643.63539630169</v>
      </c>
      <c r="I198" s="15">
        <v>331303.06329999998</v>
      </c>
      <c r="J198" s="15">
        <f>SUM(Tasaus[[#This Row],[Laskennallinen kunnallisvero, €]:[Laskennallinen kiinteistövero, €]])</f>
        <v>3336573.54050921</v>
      </c>
      <c r="K198" s="15">
        <f>Tasaus[[#This Row],[Laskennallinen verotulo yhteensä, €]]/Tasaus[[#This Row],[Asukasluku 31.12.2024]]</f>
        <v>1727.8992959654117</v>
      </c>
      <c r="L198" s="34">
        <f>$K$11-Tasaus[[#This Row],[Laskennallinen verotulo yhteensä, €/asukas (=tasausraja)]]</f>
        <v>574.74070403458813</v>
      </c>
      <c r="M198" s="368">
        <v>517.26663363112937</v>
      </c>
      <c r="N198" s="369">
        <v>998841.86954171082</v>
      </c>
      <c r="P198" s="116"/>
      <c r="Q198" s="117"/>
      <c r="R198" s="118"/>
    </row>
    <row r="199" spans="1:18" x14ac:dyDescent="0.25">
      <c r="A199" s="266">
        <v>609</v>
      </c>
      <c r="B199" s="13" t="s">
        <v>549</v>
      </c>
      <c r="C199" s="267">
        <v>83305</v>
      </c>
      <c r="D199" s="268">
        <v>8.6999999999999993</v>
      </c>
      <c r="E199" s="14">
        <v>156053841.97756004</v>
      </c>
      <c r="F199" s="14">
        <v>1793722321.5811501</v>
      </c>
      <c r="G199" s="269">
        <f>Tasaus[[#This Row],[Verotettava tulo (kunnallisvero), €]]*($D$11/100)</f>
        <v>135246663.04721871</v>
      </c>
      <c r="H199" s="14">
        <v>16202078.950880123</v>
      </c>
      <c r="I199" s="15">
        <v>15291725.935100002</v>
      </c>
      <c r="J199" s="15">
        <f>SUM(Tasaus[[#This Row],[Laskennallinen kunnallisvero, €]:[Laskennallinen kiinteistövero, €]])</f>
        <v>166740467.93319881</v>
      </c>
      <c r="K199" s="15">
        <f>Tasaus[[#This Row],[Laskennallinen verotulo yhteensä, €]]/Tasaus[[#This Row],[Asukasluku 31.12.2024]]</f>
        <v>2001.5661476885998</v>
      </c>
      <c r="L199" s="34">
        <f>$K$11-Tasaus[[#This Row],[Laskennallinen verotulo yhteensä, €/asukas (=tasausraja)]]</f>
        <v>301.07385231140006</v>
      </c>
      <c r="M199" s="368">
        <v>270.96646708026009</v>
      </c>
      <c r="N199" s="369">
        <v>22572861.540121067</v>
      </c>
      <c r="P199" s="116"/>
      <c r="Q199" s="117"/>
      <c r="R199" s="118"/>
    </row>
    <row r="200" spans="1:18" x14ac:dyDescent="0.25">
      <c r="A200" s="266">
        <v>611</v>
      </c>
      <c r="B200" s="13" t="s">
        <v>550</v>
      </c>
      <c r="C200" s="267">
        <v>4961</v>
      </c>
      <c r="D200" s="268">
        <v>8.3000000000000007</v>
      </c>
      <c r="E200" s="14">
        <v>9861782.5498458073</v>
      </c>
      <c r="F200" s="14">
        <v>118816657.22705792</v>
      </c>
      <c r="G200" s="269">
        <f>Tasaus[[#This Row],[Verotettava tulo (kunnallisvero), €]]*($D$11/100)</f>
        <v>8958775.9549201671</v>
      </c>
      <c r="H200" s="14">
        <v>400932.14959010819</v>
      </c>
      <c r="I200" s="15">
        <v>747808.18050000013</v>
      </c>
      <c r="J200" s="15">
        <f>SUM(Tasaus[[#This Row],[Laskennallinen kunnallisvero, €]:[Laskennallinen kiinteistövero, €]])</f>
        <v>10107516.285010276</v>
      </c>
      <c r="K200" s="15">
        <f>Tasaus[[#This Row],[Laskennallinen verotulo yhteensä, €]]/Tasaus[[#This Row],[Asukasluku 31.12.2024]]</f>
        <v>2037.3949375146697</v>
      </c>
      <c r="L200" s="34">
        <f>$K$11-Tasaus[[#This Row],[Laskennallinen verotulo yhteensä, €/asukas (=tasausraja)]]</f>
        <v>265.24506248533021</v>
      </c>
      <c r="M200" s="368">
        <v>238.72055623679719</v>
      </c>
      <c r="N200" s="369">
        <v>1184292.6794907509</v>
      </c>
      <c r="P200" s="116"/>
      <c r="Q200" s="117"/>
      <c r="R200" s="118"/>
    </row>
    <row r="201" spans="1:18" x14ac:dyDescent="0.25">
      <c r="A201" s="266">
        <v>614</v>
      </c>
      <c r="B201" s="13" t="s">
        <v>551</v>
      </c>
      <c r="C201" s="267">
        <v>2878</v>
      </c>
      <c r="D201" s="268">
        <v>9.1</v>
      </c>
      <c r="E201" s="14">
        <v>4245981.6199336126</v>
      </c>
      <c r="F201" s="14">
        <v>46659138.680589147</v>
      </c>
      <c r="G201" s="269">
        <f>Tasaus[[#This Row],[Verotettava tulo (kunnallisvero), €]]*($D$11/100)</f>
        <v>3518099.0565164215</v>
      </c>
      <c r="H201" s="14">
        <v>638433.91669587162</v>
      </c>
      <c r="I201" s="15">
        <v>711637.98144999996</v>
      </c>
      <c r="J201" s="15">
        <f>SUM(Tasaus[[#This Row],[Laskennallinen kunnallisvero, €]:[Laskennallinen kiinteistövero, €]])</f>
        <v>4868170.9546622932</v>
      </c>
      <c r="K201" s="15">
        <f>Tasaus[[#This Row],[Laskennallinen verotulo yhteensä, €]]/Tasaus[[#This Row],[Asukasluku 31.12.2024]]</f>
        <v>1691.5117980063562</v>
      </c>
      <c r="L201" s="34">
        <f>$K$11-Tasaus[[#This Row],[Laskennallinen verotulo yhteensä, €/asukas (=tasausraja)]]</f>
        <v>611.12820199364364</v>
      </c>
      <c r="M201" s="368">
        <v>550.01538179427928</v>
      </c>
      <c r="N201" s="369">
        <v>1582944.2688039357</v>
      </c>
      <c r="P201" s="116"/>
      <c r="Q201" s="117"/>
      <c r="R201" s="118"/>
    </row>
    <row r="202" spans="1:18" x14ac:dyDescent="0.25">
      <c r="A202" s="266">
        <v>615</v>
      </c>
      <c r="B202" s="13" t="s">
        <v>552</v>
      </c>
      <c r="C202" s="267">
        <v>7304</v>
      </c>
      <c r="D202" s="268">
        <v>9.5</v>
      </c>
      <c r="E202" s="14">
        <v>10757173.599831806</v>
      </c>
      <c r="F202" s="14">
        <v>113233406.31401902</v>
      </c>
      <c r="G202" s="269">
        <f>Tasaus[[#This Row],[Verotettava tulo (kunnallisvero), €]]*($D$11/100)</f>
        <v>8537798.8360770345</v>
      </c>
      <c r="H202" s="14">
        <v>2256134.1304257596</v>
      </c>
      <c r="I202" s="15">
        <v>1718752.1441500001</v>
      </c>
      <c r="J202" s="15">
        <f>SUM(Tasaus[[#This Row],[Laskennallinen kunnallisvero, €]:[Laskennallinen kiinteistövero, €]])</f>
        <v>12512685.110652793</v>
      </c>
      <c r="K202" s="15">
        <f>Tasaus[[#This Row],[Laskennallinen verotulo yhteensä, €]]/Tasaus[[#This Row],[Asukasluku 31.12.2024]]</f>
        <v>1713.1277533752454</v>
      </c>
      <c r="L202" s="34">
        <f>$K$11-Tasaus[[#This Row],[Laskennallinen verotulo yhteensä, €/asukas (=tasausraja)]]</f>
        <v>589.51224662475443</v>
      </c>
      <c r="M202" s="368">
        <v>530.56102196227903</v>
      </c>
      <c r="N202" s="369">
        <v>3875217.7044124859</v>
      </c>
      <c r="P202" s="116"/>
      <c r="Q202" s="117"/>
      <c r="R202" s="118"/>
    </row>
    <row r="203" spans="1:18" x14ac:dyDescent="0.25">
      <c r="A203" s="266">
        <v>616</v>
      </c>
      <c r="B203" s="13" t="s">
        <v>553</v>
      </c>
      <c r="C203" s="267">
        <v>1743</v>
      </c>
      <c r="D203" s="268">
        <v>10.4</v>
      </c>
      <c r="E203" s="14">
        <v>3661422.8599427519</v>
      </c>
      <c r="F203" s="14">
        <v>35205989.03791108</v>
      </c>
      <c r="G203" s="269">
        <f>Tasaus[[#This Row],[Verotettava tulo (kunnallisvero), €]]*($D$11/100)</f>
        <v>2654531.5734584951</v>
      </c>
      <c r="H203" s="14">
        <v>235981.57975720387</v>
      </c>
      <c r="I203" s="15">
        <v>223153.89505000002</v>
      </c>
      <c r="J203" s="15">
        <f>SUM(Tasaus[[#This Row],[Laskennallinen kunnallisvero, €]:[Laskennallinen kiinteistövero, €]])</f>
        <v>3113667.0482656988</v>
      </c>
      <c r="K203" s="15">
        <f>Tasaus[[#This Row],[Laskennallinen verotulo yhteensä, €]]/Tasaus[[#This Row],[Asukasluku 31.12.2024]]</f>
        <v>1786.3838486894429</v>
      </c>
      <c r="L203" s="34">
        <f>$K$11-Tasaus[[#This Row],[Laskennallinen verotulo yhteensä, €/asukas (=tasausraja)]]</f>
        <v>516.25615131055702</v>
      </c>
      <c r="M203" s="368">
        <v>464.63053617950135</v>
      </c>
      <c r="N203" s="369">
        <v>809851.02456087084</v>
      </c>
      <c r="P203" s="116"/>
      <c r="Q203" s="117"/>
      <c r="R203" s="118"/>
    </row>
    <row r="204" spans="1:18" x14ac:dyDescent="0.25">
      <c r="A204" s="266">
        <v>619</v>
      </c>
      <c r="B204" s="13" t="s">
        <v>554</v>
      </c>
      <c r="C204" s="267">
        <v>2607</v>
      </c>
      <c r="D204" s="268">
        <v>9.4</v>
      </c>
      <c r="E204" s="14">
        <v>4097297.8299359372</v>
      </c>
      <c r="F204" s="14">
        <v>43588274.786552519</v>
      </c>
      <c r="G204" s="269">
        <f>Tasaus[[#This Row],[Verotettava tulo (kunnallisvero), €]]*($D$11/100)</f>
        <v>3286555.9189060596</v>
      </c>
      <c r="H204" s="14">
        <v>461105.59886352986</v>
      </c>
      <c r="I204" s="15">
        <v>375770.03200000001</v>
      </c>
      <c r="J204" s="15">
        <f>SUM(Tasaus[[#This Row],[Laskennallinen kunnallisvero, €]:[Laskennallinen kiinteistövero, €]])</f>
        <v>4123431.5497695897</v>
      </c>
      <c r="K204" s="15">
        <f>Tasaus[[#This Row],[Laskennallinen verotulo yhteensä, €]]/Tasaus[[#This Row],[Asukasluku 31.12.2024]]</f>
        <v>1581.6768506979631</v>
      </c>
      <c r="L204" s="34">
        <f>$K$11-Tasaus[[#This Row],[Laskennallinen verotulo yhteensä, €/asukas (=tasausraja)]]</f>
        <v>720.96314930203675</v>
      </c>
      <c r="M204" s="368">
        <v>648.86683437183308</v>
      </c>
      <c r="N204" s="369">
        <v>1691595.8372073688</v>
      </c>
      <c r="P204" s="116"/>
      <c r="Q204" s="117"/>
      <c r="R204" s="118"/>
    </row>
    <row r="205" spans="1:18" x14ac:dyDescent="0.25">
      <c r="A205" s="266">
        <v>620</v>
      </c>
      <c r="B205" s="13" t="s">
        <v>555</v>
      </c>
      <c r="C205" s="267">
        <v>2345</v>
      </c>
      <c r="D205" s="268">
        <v>8.9</v>
      </c>
      <c r="E205" s="14">
        <v>3320528.3099480825</v>
      </c>
      <c r="F205" s="14">
        <v>37309306.853349239</v>
      </c>
      <c r="G205" s="269">
        <f>Tasaus[[#This Row],[Verotettava tulo (kunnallisvero), €]]*($D$11/100)</f>
        <v>2813121.7367425323</v>
      </c>
      <c r="H205" s="14">
        <v>986843.2795097481</v>
      </c>
      <c r="I205" s="15">
        <v>506244.84865</v>
      </c>
      <c r="J205" s="15">
        <f>SUM(Tasaus[[#This Row],[Laskennallinen kunnallisvero, €]:[Laskennallinen kiinteistövero, €]])</f>
        <v>4306209.8649022803</v>
      </c>
      <c r="K205" s="15">
        <f>Tasaus[[#This Row],[Laskennallinen verotulo yhteensä, €]]/Tasaus[[#This Row],[Asukasluku 31.12.2024]]</f>
        <v>1836.3368293826354</v>
      </c>
      <c r="L205" s="34">
        <f>$K$11-Tasaus[[#This Row],[Laskennallinen verotulo yhteensä, €/asukas (=tasausraja)]]</f>
        <v>466.30317061736446</v>
      </c>
      <c r="M205" s="368">
        <v>419.67285355562802</v>
      </c>
      <c r="N205" s="369">
        <v>984132.84158794768</v>
      </c>
      <c r="P205" s="116"/>
      <c r="Q205" s="117"/>
      <c r="R205" s="118"/>
    </row>
    <row r="206" spans="1:18" x14ac:dyDescent="0.25">
      <c r="A206" s="266">
        <v>623</v>
      </c>
      <c r="B206" s="13" t="s">
        <v>556</v>
      </c>
      <c r="C206" s="267">
        <v>2101</v>
      </c>
      <c r="D206" s="268">
        <v>6.6</v>
      </c>
      <c r="E206" s="14">
        <v>2835160.349955671</v>
      </c>
      <c r="F206" s="14">
        <v>42956974.999328345</v>
      </c>
      <c r="G206" s="269">
        <f>Tasaus[[#This Row],[Verotettava tulo (kunnallisvero), €]]*($D$11/100)</f>
        <v>3238955.914949357</v>
      </c>
      <c r="H206" s="14">
        <v>1109097.268118727</v>
      </c>
      <c r="I206" s="15">
        <v>1198911.4200500003</v>
      </c>
      <c r="J206" s="15">
        <f>SUM(Tasaus[[#This Row],[Laskennallinen kunnallisvero, €]:[Laskennallinen kiinteistövero, €]])</f>
        <v>5546964.6031180844</v>
      </c>
      <c r="K206" s="15">
        <f>Tasaus[[#This Row],[Laskennallinen verotulo yhteensä, €]]/Tasaus[[#This Row],[Asukasluku 31.12.2024]]</f>
        <v>2640.1544993422581</v>
      </c>
      <c r="L206" s="34">
        <f>$K$11-Tasaus[[#This Row],[Laskennallinen verotulo yhteensä, €/asukas (=tasausraja)]]</f>
        <v>-337.5144993422582</v>
      </c>
      <c r="M206" s="368">
        <v>-33.751449934225825</v>
      </c>
      <c r="N206" s="369">
        <v>-70911.796311808459</v>
      </c>
      <c r="P206" s="116"/>
      <c r="Q206" s="117"/>
      <c r="R206" s="118"/>
    </row>
    <row r="207" spans="1:18" x14ac:dyDescent="0.25">
      <c r="A207" s="266">
        <v>624</v>
      </c>
      <c r="B207" s="13" t="s">
        <v>207</v>
      </c>
      <c r="C207" s="267">
        <v>5001</v>
      </c>
      <c r="D207" s="268">
        <v>8.1</v>
      </c>
      <c r="E207" s="14">
        <v>9808132.1198466457</v>
      </c>
      <c r="F207" s="14">
        <v>121088050.86230427</v>
      </c>
      <c r="G207" s="269">
        <f>Tasaus[[#This Row],[Verotettava tulo (kunnallisvero), €]]*($D$11/100)</f>
        <v>9130039.0350177418</v>
      </c>
      <c r="H207" s="14">
        <v>814115.17216512526</v>
      </c>
      <c r="I207" s="15">
        <v>887892.42024999997</v>
      </c>
      <c r="J207" s="15">
        <f>SUM(Tasaus[[#This Row],[Laskennallinen kunnallisvero, €]:[Laskennallinen kiinteistövero, €]])</f>
        <v>10832046.627432868</v>
      </c>
      <c r="K207" s="15">
        <f>Tasaus[[#This Row],[Laskennallinen verotulo yhteensä, €]]/Tasaus[[#This Row],[Asukasluku 31.12.2024]]</f>
        <v>2165.9761302605216</v>
      </c>
      <c r="L207" s="34">
        <f>$K$11-Tasaus[[#This Row],[Laskennallinen verotulo yhteensä, €/asukas (=tasausraja)]]</f>
        <v>136.66386973947829</v>
      </c>
      <c r="M207" s="368">
        <v>122.99748276553046</v>
      </c>
      <c r="N207" s="369">
        <v>615110.41131041781</v>
      </c>
      <c r="P207" s="116"/>
      <c r="Q207" s="117"/>
      <c r="R207" s="118"/>
    </row>
    <row r="208" spans="1:18" x14ac:dyDescent="0.25">
      <c r="A208" s="266">
        <v>625</v>
      </c>
      <c r="B208" s="13" t="s">
        <v>557</v>
      </c>
      <c r="C208" s="267">
        <v>2976</v>
      </c>
      <c r="D208" s="268">
        <v>7.9</v>
      </c>
      <c r="E208" s="14">
        <v>4763487.9599255221</v>
      </c>
      <c r="F208" s="14">
        <v>60297315.948424332</v>
      </c>
      <c r="G208" s="269">
        <f>Tasaus[[#This Row],[Verotettava tulo (kunnallisvero), €]]*($D$11/100)</f>
        <v>4546417.6225111941</v>
      </c>
      <c r="H208" s="14">
        <v>391553.64102917304</v>
      </c>
      <c r="I208" s="15">
        <v>801946.34159999981</v>
      </c>
      <c r="J208" s="15">
        <f>SUM(Tasaus[[#This Row],[Laskennallinen kunnallisvero, €]:[Laskennallinen kiinteistövero, €]])</f>
        <v>5739917.6051403666</v>
      </c>
      <c r="K208" s="15">
        <f>Tasaus[[#This Row],[Laskennallinen verotulo yhteensä, €]]/Tasaus[[#This Row],[Asukasluku 31.12.2024]]</f>
        <v>1928.7357544154459</v>
      </c>
      <c r="L208" s="34">
        <f>$K$11-Tasaus[[#This Row],[Laskennallinen verotulo yhteensä, €/asukas (=tasausraja)]]</f>
        <v>373.90424558455402</v>
      </c>
      <c r="M208" s="368">
        <v>336.51382102609864</v>
      </c>
      <c r="N208" s="369">
        <v>1001465.1313736696</v>
      </c>
      <c r="P208" s="116"/>
      <c r="Q208" s="117"/>
      <c r="R208" s="118"/>
    </row>
    <row r="209" spans="1:18" x14ac:dyDescent="0.25">
      <c r="A209" s="266">
        <v>626</v>
      </c>
      <c r="B209" s="13" t="s">
        <v>209</v>
      </c>
      <c r="C209" s="267">
        <v>4702</v>
      </c>
      <c r="D209" s="268">
        <v>9.1</v>
      </c>
      <c r="E209" s="14">
        <v>7419802.869883989</v>
      </c>
      <c r="F209" s="14">
        <v>81536295.273450434</v>
      </c>
      <c r="G209" s="269">
        <f>Tasaus[[#This Row],[Verotettava tulo (kunnallisvero), €]]*($D$11/100)</f>
        <v>6147836.6636181623</v>
      </c>
      <c r="H209" s="14">
        <v>885246.29440557631</v>
      </c>
      <c r="I209" s="15">
        <v>680526.14130000002</v>
      </c>
      <c r="J209" s="15">
        <f>SUM(Tasaus[[#This Row],[Laskennallinen kunnallisvero, €]:[Laskennallinen kiinteistövero, €]])</f>
        <v>7713609.0993237384</v>
      </c>
      <c r="K209" s="15">
        <f>Tasaus[[#This Row],[Laskennallinen verotulo yhteensä, €]]/Tasaus[[#This Row],[Asukasluku 31.12.2024]]</f>
        <v>1640.495342263662</v>
      </c>
      <c r="L209" s="34">
        <f>$K$11-Tasaus[[#This Row],[Laskennallinen verotulo yhteensä, €/asukas (=tasausraja)]]</f>
        <v>662.14465773633788</v>
      </c>
      <c r="M209" s="368">
        <v>595.93019196270416</v>
      </c>
      <c r="N209" s="369">
        <v>2802063.7626086348</v>
      </c>
      <c r="P209" s="116"/>
      <c r="Q209" s="117"/>
      <c r="R209" s="118"/>
    </row>
    <row r="210" spans="1:18" x14ac:dyDescent="0.25">
      <c r="A210" s="266">
        <v>630</v>
      </c>
      <c r="B210" s="13" t="s">
        <v>558</v>
      </c>
      <c r="C210" s="267">
        <v>1641</v>
      </c>
      <c r="D210" s="268">
        <v>8</v>
      </c>
      <c r="E210" s="14">
        <v>2214800.7299653706</v>
      </c>
      <c r="F210" s="14">
        <v>27685009.124567132</v>
      </c>
      <c r="G210" s="269">
        <f>Tasaus[[#This Row],[Verotettava tulo (kunnallisvero), €]]*($D$11/100)</f>
        <v>2087449.6879923616</v>
      </c>
      <c r="H210" s="14">
        <v>600204.22807330464</v>
      </c>
      <c r="I210" s="15">
        <v>313180.57875000004</v>
      </c>
      <c r="J210" s="15">
        <f>SUM(Tasaus[[#This Row],[Laskennallinen kunnallisvero, €]:[Laskennallinen kiinteistövero, €]])</f>
        <v>3000834.4948156662</v>
      </c>
      <c r="K210" s="15">
        <f>Tasaus[[#This Row],[Laskennallinen verotulo yhteensä, €]]/Tasaus[[#This Row],[Asukasluku 31.12.2024]]</f>
        <v>1828.6620931235016</v>
      </c>
      <c r="L210" s="34">
        <f>$K$11-Tasaus[[#This Row],[Laskennallinen verotulo yhteensä, €/asukas (=tasausraja)]]</f>
        <v>473.97790687649831</v>
      </c>
      <c r="M210" s="368">
        <v>426.58011618884848</v>
      </c>
      <c r="N210" s="369">
        <v>700017.97066590039</v>
      </c>
      <c r="P210" s="116"/>
      <c r="Q210" s="117"/>
      <c r="R210" s="118"/>
    </row>
    <row r="211" spans="1:18" x14ac:dyDescent="0.25">
      <c r="A211" s="266">
        <v>631</v>
      </c>
      <c r="B211" s="13" t="s">
        <v>559</v>
      </c>
      <c r="C211" s="267">
        <v>1919</v>
      </c>
      <c r="D211" s="268">
        <v>9.1</v>
      </c>
      <c r="E211" s="14">
        <v>3836926.6699400079</v>
      </c>
      <c r="F211" s="14">
        <v>42164029.340000086</v>
      </c>
      <c r="G211" s="269">
        <f>Tasaus[[#This Row],[Verotettava tulo (kunnallisvero), €]]*($D$11/100)</f>
        <v>3179167.8122360064</v>
      </c>
      <c r="H211" s="14">
        <v>238590.28204160987</v>
      </c>
      <c r="I211" s="15">
        <v>330393.3553</v>
      </c>
      <c r="J211" s="15">
        <f>SUM(Tasaus[[#This Row],[Laskennallinen kunnallisvero, €]:[Laskennallinen kiinteistövero, €]])</f>
        <v>3748151.4495776161</v>
      </c>
      <c r="K211" s="15">
        <f>Tasaus[[#This Row],[Laskennallinen verotulo yhteensä, €]]/Tasaus[[#This Row],[Asukasluku 31.12.2024]]</f>
        <v>1953.1794943082939</v>
      </c>
      <c r="L211" s="34">
        <f>$K$11-Tasaus[[#This Row],[Laskennallinen verotulo yhteensä, €/asukas (=tasausraja)]]</f>
        <v>349.46050569170598</v>
      </c>
      <c r="M211" s="368">
        <v>314.51445512253537</v>
      </c>
      <c r="N211" s="369">
        <v>603553.23938014533</v>
      </c>
      <c r="P211" s="116"/>
      <c r="Q211" s="117"/>
      <c r="R211" s="118"/>
    </row>
    <row r="212" spans="1:18" x14ac:dyDescent="0.25">
      <c r="A212" s="266">
        <v>635</v>
      </c>
      <c r="B212" s="13" t="s">
        <v>560</v>
      </c>
      <c r="C212" s="267">
        <v>6238</v>
      </c>
      <c r="D212" s="268">
        <v>8.9</v>
      </c>
      <c r="E212" s="14">
        <v>11277883.829823667</v>
      </c>
      <c r="F212" s="14">
        <v>126717795.84071536</v>
      </c>
      <c r="G212" s="269">
        <f>Tasaus[[#This Row],[Verotettava tulo (kunnallisvero), €]]*($D$11/100)</f>
        <v>9554521.8063899372</v>
      </c>
      <c r="H212" s="14">
        <v>1051421.3402901567</v>
      </c>
      <c r="I212" s="15">
        <v>1551161.06485</v>
      </c>
      <c r="J212" s="15">
        <f>SUM(Tasaus[[#This Row],[Laskennallinen kunnallisvero, €]:[Laskennallinen kiinteistövero, €]])</f>
        <v>12157104.211530095</v>
      </c>
      <c r="K212" s="15">
        <f>Tasaus[[#This Row],[Laskennallinen verotulo yhteensä, €]]/Tasaus[[#This Row],[Asukasluku 31.12.2024]]</f>
        <v>1948.8785206043756</v>
      </c>
      <c r="L212" s="34">
        <f>$K$11-Tasaus[[#This Row],[Laskennallinen verotulo yhteensä, €/asukas (=tasausraja)]]</f>
        <v>353.76147939562429</v>
      </c>
      <c r="M212" s="368">
        <v>318.38533145606186</v>
      </c>
      <c r="N212" s="369">
        <v>1986087.6976229139</v>
      </c>
      <c r="P212" s="116"/>
      <c r="Q212" s="117"/>
      <c r="R212" s="118"/>
    </row>
    <row r="213" spans="1:18" x14ac:dyDescent="0.25">
      <c r="A213" s="266">
        <v>636</v>
      </c>
      <c r="B213" s="13" t="s">
        <v>561</v>
      </c>
      <c r="C213" s="267">
        <v>8011</v>
      </c>
      <c r="D213" s="268">
        <v>8.6</v>
      </c>
      <c r="E213" s="14">
        <v>13129824.389794709</v>
      </c>
      <c r="F213" s="14">
        <v>152672376.62551987</v>
      </c>
      <c r="G213" s="269">
        <f>Tasaus[[#This Row],[Verotettava tulo (kunnallisvero), €]]*($D$11/100)</f>
        <v>11511497.197564198</v>
      </c>
      <c r="H213" s="14">
        <v>1852544.2136042209</v>
      </c>
      <c r="I213" s="15">
        <v>1169768.9770500001</v>
      </c>
      <c r="J213" s="15">
        <f>SUM(Tasaus[[#This Row],[Laskennallinen kunnallisvero, €]:[Laskennallinen kiinteistövero, €]])</f>
        <v>14533810.38821842</v>
      </c>
      <c r="K213" s="15">
        <f>Tasaus[[#This Row],[Laskennallinen verotulo yhteensä, €]]/Tasaus[[#This Row],[Asukasluku 31.12.2024]]</f>
        <v>1814.2317298986918</v>
      </c>
      <c r="L213" s="34">
        <f>$K$11-Tasaus[[#This Row],[Laskennallinen verotulo yhteensä, €/asukas (=tasausraja)]]</f>
        <v>488.40827010130806</v>
      </c>
      <c r="M213" s="368">
        <v>439.56744309117727</v>
      </c>
      <c r="N213" s="369">
        <v>3521374.786603421</v>
      </c>
      <c r="P213" s="116"/>
      <c r="Q213" s="117"/>
      <c r="R213" s="118"/>
    </row>
    <row r="214" spans="1:18" x14ac:dyDescent="0.25">
      <c r="A214" s="266">
        <v>638</v>
      </c>
      <c r="B214" s="13" t="s">
        <v>562</v>
      </c>
      <c r="C214" s="267">
        <v>51737</v>
      </c>
      <c r="D214" s="268">
        <v>7.1</v>
      </c>
      <c r="E214" s="14">
        <v>98594213.75845845</v>
      </c>
      <c r="F214" s="14">
        <v>1388650898.0064571</v>
      </c>
      <c r="G214" s="269">
        <f>Tasaus[[#This Row],[Verotettava tulo (kunnallisvero), €]]*($D$11/100)</f>
        <v>104704277.70968686</v>
      </c>
      <c r="H214" s="14">
        <v>41742284.194073737</v>
      </c>
      <c r="I214" s="15">
        <v>9491970.3457999993</v>
      </c>
      <c r="J214" s="15">
        <f>SUM(Tasaus[[#This Row],[Laskennallinen kunnallisvero, €]:[Laskennallinen kiinteistövero, €]])</f>
        <v>155938532.24956062</v>
      </c>
      <c r="K214" s="15">
        <f>Tasaus[[#This Row],[Laskennallinen verotulo yhteensä, €]]/Tasaus[[#This Row],[Asukasluku 31.12.2024]]</f>
        <v>3014.0621267093302</v>
      </c>
      <c r="L214" s="34">
        <f>$K$11-Tasaus[[#This Row],[Laskennallinen verotulo yhteensä, €/asukas (=tasausraja)]]</f>
        <v>-711.42212670933031</v>
      </c>
      <c r="M214" s="368">
        <v>-71.142212670933034</v>
      </c>
      <c r="N214" s="369">
        <v>-3680684.6569560622</v>
      </c>
      <c r="P214" s="116"/>
      <c r="Q214" s="117"/>
      <c r="R214" s="118"/>
    </row>
    <row r="215" spans="1:18" x14ac:dyDescent="0.25">
      <c r="A215" s="266">
        <v>678</v>
      </c>
      <c r="B215" s="13" t="s">
        <v>563</v>
      </c>
      <c r="C215" s="267">
        <v>23571</v>
      </c>
      <c r="D215" s="268">
        <v>9.1</v>
      </c>
      <c r="E215" s="14">
        <v>44327978.149306916</v>
      </c>
      <c r="F215" s="14">
        <v>487120639.00337273</v>
      </c>
      <c r="G215" s="269">
        <f>Tasaus[[#This Row],[Verotettava tulo (kunnallisvero), €]]*($D$11/100)</f>
        <v>36728896.180854298</v>
      </c>
      <c r="H215" s="14">
        <v>7978507.8651358802</v>
      </c>
      <c r="I215" s="15">
        <v>3575295.7756499997</v>
      </c>
      <c r="J215" s="15">
        <f>SUM(Tasaus[[#This Row],[Laskennallinen kunnallisvero, €]:[Laskennallinen kiinteistövero, €]])</f>
        <v>48282699.821640179</v>
      </c>
      <c r="K215" s="15">
        <f>Tasaus[[#This Row],[Laskennallinen verotulo yhteensä, €]]/Tasaus[[#This Row],[Asukasluku 31.12.2024]]</f>
        <v>2048.3942056612013</v>
      </c>
      <c r="L215" s="34">
        <f>$K$11-Tasaus[[#This Row],[Laskennallinen verotulo yhteensä, €/asukas (=tasausraja)]]</f>
        <v>254.24579433879853</v>
      </c>
      <c r="M215" s="368">
        <v>228.82121490491869</v>
      </c>
      <c r="N215" s="369">
        <v>5393544.8565238388</v>
      </c>
      <c r="P215" s="116"/>
      <c r="Q215" s="117"/>
      <c r="R215" s="118"/>
    </row>
    <row r="216" spans="1:18" x14ac:dyDescent="0.25">
      <c r="A216" s="266">
        <v>680</v>
      </c>
      <c r="B216" s="13" t="s">
        <v>564</v>
      </c>
      <c r="C216" s="267">
        <v>25738</v>
      </c>
      <c r="D216" s="268">
        <v>7.6</v>
      </c>
      <c r="E216" s="14">
        <v>48177968.669246726</v>
      </c>
      <c r="F216" s="14">
        <v>633920640.38482535</v>
      </c>
      <c r="G216" s="269">
        <f>Tasaus[[#This Row],[Verotettava tulo (kunnallisvero), €]]*($D$11/100)</f>
        <v>47797616.285015829</v>
      </c>
      <c r="H216" s="14">
        <v>4631354.8345470093</v>
      </c>
      <c r="I216" s="15">
        <v>4573931.3659000006</v>
      </c>
      <c r="J216" s="15">
        <f>SUM(Tasaus[[#This Row],[Laskennallinen kunnallisvero, €]:[Laskennallinen kiinteistövero, €]])</f>
        <v>57002902.485462837</v>
      </c>
      <c r="K216" s="15">
        <f>Tasaus[[#This Row],[Laskennallinen verotulo yhteensä, €]]/Tasaus[[#This Row],[Asukasluku 31.12.2024]]</f>
        <v>2214.7370613669609</v>
      </c>
      <c r="L216" s="34">
        <f>$K$11-Tasaus[[#This Row],[Laskennallinen verotulo yhteensä, €/asukas (=tasausraja)]]</f>
        <v>87.902938633038957</v>
      </c>
      <c r="M216" s="368">
        <v>79.11264476973507</v>
      </c>
      <c r="N216" s="369">
        <v>2036201.2510834413</v>
      </c>
      <c r="P216" s="116"/>
      <c r="Q216" s="117"/>
      <c r="R216" s="118"/>
    </row>
    <row r="217" spans="1:18" x14ac:dyDescent="0.25">
      <c r="A217" s="266">
        <v>681</v>
      </c>
      <c r="B217" s="13" t="s">
        <v>565</v>
      </c>
      <c r="C217" s="267">
        <v>3246</v>
      </c>
      <c r="D217" s="268">
        <v>9.4</v>
      </c>
      <c r="E217" s="14">
        <v>5210187.1599185364</v>
      </c>
      <c r="F217" s="14">
        <v>55427522.97785677</v>
      </c>
      <c r="G217" s="269">
        <f>Tasaus[[#This Row],[Verotettava tulo (kunnallisvero), €]]*($D$11/100)</f>
        <v>4179235.2325304002</v>
      </c>
      <c r="H217" s="14">
        <v>1035040.4212593896</v>
      </c>
      <c r="I217" s="15">
        <v>809422.73745000002</v>
      </c>
      <c r="J217" s="15">
        <f>SUM(Tasaus[[#This Row],[Laskennallinen kunnallisvero, €]:[Laskennallinen kiinteistövero, €]])</f>
        <v>6023698.3912397893</v>
      </c>
      <c r="K217" s="15">
        <f>Tasaus[[#This Row],[Laskennallinen verotulo yhteensä, €]]/Tasaus[[#This Row],[Asukasluku 31.12.2024]]</f>
        <v>1855.7296337768914</v>
      </c>
      <c r="L217" s="34">
        <f>$K$11-Tasaus[[#This Row],[Laskennallinen verotulo yhteensä, €/asukas (=tasausraja)]]</f>
        <v>446.91036622310844</v>
      </c>
      <c r="M217" s="368">
        <v>402.21932960079761</v>
      </c>
      <c r="N217" s="369">
        <v>1305603.943884189</v>
      </c>
      <c r="P217" s="116"/>
      <c r="Q217" s="117"/>
      <c r="R217" s="118"/>
    </row>
    <row r="218" spans="1:18" x14ac:dyDescent="0.25">
      <c r="A218" s="266">
        <v>683</v>
      </c>
      <c r="B218" s="13" t="s">
        <v>566</v>
      </c>
      <c r="C218" s="267">
        <v>3570</v>
      </c>
      <c r="D218" s="268">
        <v>8.1</v>
      </c>
      <c r="E218" s="14">
        <v>4498138.179929669</v>
      </c>
      <c r="F218" s="14">
        <v>55532570.122588508</v>
      </c>
      <c r="G218" s="269">
        <f>Tasaus[[#This Row],[Verotettava tulo (kunnallisvero), €]]*($D$11/100)</f>
        <v>4187155.787243173</v>
      </c>
      <c r="H218" s="14">
        <v>563230.0734486786</v>
      </c>
      <c r="I218" s="15">
        <v>630998.91570000001</v>
      </c>
      <c r="J218" s="15">
        <f>SUM(Tasaus[[#This Row],[Laskennallinen kunnallisvero, €]:[Laskennallinen kiinteistövero, €]])</f>
        <v>5381384.7763918517</v>
      </c>
      <c r="K218" s="15">
        <f>Tasaus[[#This Row],[Laskennallinen verotulo yhteensä, €]]/Tasaus[[#This Row],[Asukasluku 31.12.2024]]</f>
        <v>1507.3906936671854</v>
      </c>
      <c r="L218" s="34">
        <f>$K$11-Tasaus[[#This Row],[Laskennallinen verotulo yhteensä, €/asukas (=tasausraja)]]</f>
        <v>795.24930633281451</v>
      </c>
      <c r="M218" s="368">
        <v>715.72437569953308</v>
      </c>
      <c r="N218" s="369">
        <v>2555136.0212473329</v>
      </c>
      <c r="P218" s="116"/>
      <c r="Q218" s="117"/>
      <c r="R218" s="118"/>
    </row>
    <row r="219" spans="1:18" x14ac:dyDescent="0.25">
      <c r="A219" s="266">
        <v>684</v>
      </c>
      <c r="B219" s="13" t="s">
        <v>567</v>
      </c>
      <c r="C219" s="267">
        <v>38968</v>
      </c>
      <c r="D219" s="268">
        <v>7.9</v>
      </c>
      <c r="E219" s="14">
        <v>75117385.2388255</v>
      </c>
      <c r="F219" s="14">
        <v>950852977.70665193</v>
      </c>
      <c r="G219" s="269">
        <f>Tasaus[[#This Row],[Verotettava tulo (kunnallisvero), €]]*($D$11/100)</f>
        <v>71694314.519081548</v>
      </c>
      <c r="H219" s="14">
        <v>13501194.699537959</v>
      </c>
      <c r="I219" s="15">
        <v>6177712.0854499983</v>
      </c>
      <c r="J219" s="15">
        <f>SUM(Tasaus[[#This Row],[Laskennallinen kunnallisvero, €]:[Laskennallinen kiinteistövero, €]])</f>
        <v>91373221.304069504</v>
      </c>
      <c r="K219" s="15">
        <f>Tasaus[[#This Row],[Laskennallinen verotulo yhteensä, €]]/Tasaus[[#This Row],[Asukasluku 31.12.2024]]</f>
        <v>2344.8270710344259</v>
      </c>
      <c r="L219" s="34">
        <f>$K$11-Tasaus[[#This Row],[Laskennallinen verotulo yhteensä, €/asukas (=tasausraja)]]</f>
        <v>-42.187071034426026</v>
      </c>
      <c r="M219" s="368">
        <v>-4.2187071034426031</v>
      </c>
      <c r="N219" s="369">
        <v>-164394.57840695136</v>
      </c>
      <c r="P219" s="116"/>
      <c r="Q219" s="117"/>
      <c r="R219" s="118"/>
    </row>
    <row r="220" spans="1:18" x14ac:dyDescent="0.25">
      <c r="A220" s="266">
        <v>686</v>
      </c>
      <c r="B220" s="13" t="s">
        <v>568</v>
      </c>
      <c r="C220" s="267">
        <v>2935</v>
      </c>
      <c r="D220" s="268">
        <v>9.9</v>
      </c>
      <c r="E220" s="14">
        <v>4916570.4999231277</v>
      </c>
      <c r="F220" s="14">
        <v>49662328.282051794</v>
      </c>
      <c r="G220" s="269">
        <f>Tasaus[[#This Row],[Verotettava tulo (kunnallisvero), €]]*($D$11/100)</f>
        <v>3744539.552466705</v>
      </c>
      <c r="H220" s="14">
        <v>679081.82987920963</v>
      </c>
      <c r="I220" s="15">
        <v>613651.90270000009</v>
      </c>
      <c r="J220" s="15">
        <f>SUM(Tasaus[[#This Row],[Laskennallinen kunnallisvero, €]:[Laskennallinen kiinteistövero, €]])</f>
        <v>5037273.2850459153</v>
      </c>
      <c r="K220" s="15">
        <f>Tasaus[[#This Row],[Laskennallinen verotulo yhteensä, €]]/Tasaus[[#This Row],[Asukasluku 31.12.2024]]</f>
        <v>1716.2770988231398</v>
      </c>
      <c r="L220" s="34">
        <f>$K$11-Tasaus[[#This Row],[Laskennallinen verotulo yhteensä, €/asukas (=tasausraja)]]</f>
        <v>586.36290117686008</v>
      </c>
      <c r="M220" s="368">
        <v>527.72661105917405</v>
      </c>
      <c r="N220" s="369">
        <v>1548877.6034586758</v>
      </c>
      <c r="P220" s="116"/>
      <c r="Q220" s="117"/>
      <c r="R220" s="118"/>
    </row>
    <row r="221" spans="1:18" x14ac:dyDescent="0.25">
      <c r="A221" s="266">
        <v>687</v>
      </c>
      <c r="B221" s="13" t="s">
        <v>569</v>
      </c>
      <c r="C221" s="267">
        <v>1413</v>
      </c>
      <c r="D221" s="268">
        <v>9.4</v>
      </c>
      <c r="E221" s="14">
        <v>1842861.649971186</v>
      </c>
      <c r="F221" s="14">
        <v>19604911.169906233</v>
      </c>
      <c r="G221" s="269">
        <f>Tasaus[[#This Row],[Verotettava tulo (kunnallisvero), €]]*($D$11/100)</f>
        <v>1478210.3022109298</v>
      </c>
      <c r="H221" s="14">
        <v>1222509.6541527321</v>
      </c>
      <c r="I221" s="15">
        <v>228459.48979999998</v>
      </c>
      <c r="J221" s="15">
        <f>SUM(Tasaus[[#This Row],[Laskennallinen kunnallisvero, €]:[Laskennallinen kiinteistövero, €]])</f>
        <v>2929179.4461636622</v>
      </c>
      <c r="K221" s="15">
        <f>Tasaus[[#This Row],[Laskennallinen verotulo yhteensä, €]]/Tasaus[[#This Row],[Asukasluku 31.12.2024]]</f>
        <v>2073.0215471788129</v>
      </c>
      <c r="L221" s="34">
        <f>$K$11-Tasaus[[#This Row],[Laskennallinen verotulo yhteensä, €/asukas (=tasausraja)]]</f>
        <v>229.61845282118702</v>
      </c>
      <c r="M221" s="368">
        <v>206.65660753906832</v>
      </c>
      <c r="N221" s="369">
        <v>292005.78645270353</v>
      </c>
      <c r="P221" s="116"/>
      <c r="Q221" s="117"/>
      <c r="R221" s="118"/>
    </row>
    <row r="222" spans="1:18" x14ac:dyDescent="0.25">
      <c r="A222" s="266">
        <v>689</v>
      </c>
      <c r="B222" s="13" t="s">
        <v>570</v>
      </c>
      <c r="C222" s="267">
        <v>3008</v>
      </c>
      <c r="D222" s="268">
        <v>8.5</v>
      </c>
      <c r="E222" s="14">
        <v>5070012.0199207272</v>
      </c>
      <c r="F222" s="14">
        <v>59647200.234361492</v>
      </c>
      <c r="G222" s="269">
        <f>Tasaus[[#This Row],[Verotettava tulo (kunnallisvero), €]]*($D$11/100)</f>
        <v>4497398.8976708557</v>
      </c>
      <c r="H222" s="14">
        <v>831899.81124595867</v>
      </c>
      <c r="I222" s="15">
        <v>466253.72550000006</v>
      </c>
      <c r="J222" s="15">
        <f>SUM(Tasaus[[#This Row],[Laskennallinen kunnallisvero, €]:[Laskennallinen kiinteistövero, €]])</f>
        <v>5795552.4344168138</v>
      </c>
      <c r="K222" s="15">
        <f>Tasaus[[#This Row],[Laskennallinen verotulo yhteensä, €]]/Tasaus[[#This Row],[Asukasluku 31.12.2024]]</f>
        <v>1926.71291037793</v>
      </c>
      <c r="L222" s="34">
        <f>$K$11-Tasaus[[#This Row],[Laskennallinen verotulo yhteensä, €/asukas (=tasausraja)]]</f>
        <v>375.92708962206984</v>
      </c>
      <c r="M222" s="368">
        <v>338.33438065986286</v>
      </c>
      <c r="N222" s="369">
        <v>1017709.8170248675</v>
      </c>
      <c r="P222" s="116"/>
      <c r="Q222" s="117"/>
      <c r="R222" s="118"/>
    </row>
    <row r="223" spans="1:18" x14ac:dyDescent="0.25">
      <c r="A223" s="266">
        <v>691</v>
      </c>
      <c r="B223" s="13" t="s">
        <v>571</v>
      </c>
      <c r="C223" s="267">
        <v>2556</v>
      </c>
      <c r="D223" s="268">
        <v>10.199999999999999</v>
      </c>
      <c r="E223" s="14">
        <v>4473654.6699300529</v>
      </c>
      <c r="F223" s="14">
        <v>43859359.50911817</v>
      </c>
      <c r="G223" s="269">
        <f>Tasaus[[#This Row],[Verotettava tulo (kunnallisvero), €]]*($D$11/100)</f>
        <v>3306995.70698751</v>
      </c>
      <c r="H223" s="14">
        <v>368028.40314643836</v>
      </c>
      <c r="I223" s="15">
        <v>359447.61434999993</v>
      </c>
      <c r="J223" s="15">
        <f>SUM(Tasaus[[#This Row],[Laskennallinen kunnallisvero, €]:[Laskennallinen kiinteistövero, €]])</f>
        <v>4034471.7244839482</v>
      </c>
      <c r="K223" s="15">
        <f>Tasaus[[#This Row],[Laskennallinen verotulo yhteensä, €]]/Tasaus[[#This Row],[Asukasluku 31.12.2024]]</f>
        <v>1578.4318170907466</v>
      </c>
      <c r="L223" s="34">
        <f>$K$11-Tasaus[[#This Row],[Laskennallinen verotulo yhteensä, €/asukas (=tasausraja)]]</f>
        <v>724.20818290925331</v>
      </c>
      <c r="M223" s="368">
        <v>651.78736461832796</v>
      </c>
      <c r="N223" s="369">
        <v>1665968.5039644463</v>
      </c>
      <c r="P223" s="116"/>
      <c r="Q223" s="117"/>
      <c r="R223" s="118"/>
    </row>
    <row r="224" spans="1:18" x14ac:dyDescent="0.25">
      <c r="A224" s="266">
        <v>694</v>
      </c>
      <c r="B224" s="13" t="s">
        <v>572</v>
      </c>
      <c r="C224" s="267">
        <v>28643</v>
      </c>
      <c r="D224" s="268">
        <v>7.9</v>
      </c>
      <c r="E224" s="14">
        <v>52946287.869172163</v>
      </c>
      <c r="F224" s="14">
        <v>670206175.55914128</v>
      </c>
      <c r="G224" s="269">
        <f>Tasaus[[#This Row],[Verotettava tulo (kunnallisvero), €]]*($D$11/100)</f>
        <v>50533545.637159251</v>
      </c>
      <c r="H224" s="14">
        <v>11298675.174861114</v>
      </c>
      <c r="I224" s="15">
        <v>4593550.7717999993</v>
      </c>
      <c r="J224" s="15">
        <f>SUM(Tasaus[[#This Row],[Laskennallinen kunnallisvero, €]:[Laskennallinen kiinteistövero, €]])</f>
        <v>66425771.583820358</v>
      </c>
      <c r="K224" s="15">
        <f>Tasaus[[#This Row],[Laskennallinen verotulo yhteensä, €]]/Tasaus[[#This Row],[Asukasluku 31.12.2024]]</f>
        <v>2319.0926782746346</v>
      </c>
      <c r="L224" s="34">
        <f>$K$11-Tasaus[[#This Row],[Laskennallinen verotulo yhteensä, €/asukas (=tasausraja)]]</f>
        <v>-16.452678274634764</v>
      </c>
      <c r="M224" s="368">
        <v>-1.6452678274634764</v>
      </c>
      <c r="N224" s="369">
        <v>-47125.406382036359</v>
      </c>
      <c r="P224" s="116"/>
      <c r="Q224" s="117"/>
      <c r="R224" s="118"/>
    </row>
    <row r="225" spans="1:18" x14ac:dyDescent="0.25">
      <c r="A225" s="266">
        <v>697</v>
      </c>
      <c r="B225" s="13" t="s">
        <v>573</v>
      </c>
      <c r="C225" s="267">
        <v>1163</v>
      </c>
      <c r="D225" s="268">
        <v>9.3000000000000007</v>
      </c>
      <c r="E225" s="14">
        <v>1908532.4199701592</v>
      </c>
      <c r="F225" s="14">
        <v>20521853.978173755</v>
      </c>
      <c r="G225" s="269">
        <f>Tasaus[[#This Row],[Verotettava tulo (kunnallisvero), €]]*($D$11/100)</f>
        <v>1547347.789954301</v>
      </c>
      <c r="H225" s="14">
        <v>382985.28230059345</v>
      </c>
      <c r="I225" s="15">
        <v>206017.14469999998</v>
      </c>
      <c r="J225" s="15">
        <f>SUM(Tasaus[[#This Row],[Laskennallinen kunnallisvero, €]:[Laskennallinen kiinteistövero, €]])</f>
        <v>2136350.2169548944</v>
      </c>
      <c r="K225" s="15">
        <f>Tasaus[[#This Row],[Laskennallinen verotulo yhteensä, €]]/Tasaus[[#This Row],[Asukasluku 31.12.2024]]</f>
        <v>1836.9305390841739</v>
      </c>
      <c r="L225" s="34">
        <f>$K$11-Tasaus[[#This Row],[Laskennallinen verotulo yhteensä, €/asukas (=tasausraja)]]</f>
        <v>465.70946091582596</v>
      </c>
      <c r="M225" s="368">
        <v>419.13851482424337</v>
      </c>
      <c r="N225" s="369">
        <v>487458.09274059505</v>
      </c>
      <c r="P225" s="116"/>
      <c r="Q225" s="117"/>
      <c r="R225" s="118"/>
    </row>
    <row r="226" spans="1:18" x14ac:dyDescent="0.25">
      <c r="A226" s="266">
        <v>698</v>
      </c>
      <c r="B226" s="13" t="s">
        <v>574</v>
      </c>
      <c r="C226" s="267">
        <v>65722</v>
      </c>
      <c r="D226" s="268">
        <v>8.9</v>
      </c>
      <c r="E226" s="14">
        <v>132201610.87793298</v>
      </c>
      <c r="F226" s="14">
        <v>1485411358.1790223</v>
      </c>
      <c r="G226" s="269">
        <f>Tasaus[[#This Row],[Verotettava tulo (kunnallisvero), €]]*($D$11/100)</f>
        <v>112000016.40669827</v>
      </c>
      <c r="H226" s="14">
        <v>11103156.812628077</v>
      </c>
      <c r="I226" s="15">
        <v>11204296.048700001</v>
      </c>
      <c r="J226" s="15">
        <f>SUM(Tasaus[[#This Row],[Laskennallinen kunnallisvero, €]:[Laskennallinen kiinteistövero, €]])</f>
        <v>134307469.26802635</v>
      </c>
      <c r="K226" s="15">
        <f>Tasaus[[#This Row],[Laskennallinen verotulo yhteensä, €]]/Tasaus[[#This Row],[Asukasluku 31.12.2024]]</f>
        <v>2043.5694176687616</v>
      </c>
      <c r="L226" s="34">
        <f>$K$11-Tasaus[[#This Row],[Laskennallinen verotulo yhteensä, €/asukas (=tasausraja)]]</f>
        <v>259.07058233123826</v>
      </c>
      <c r="M226" s="368">
        <v>233.16352409811444</v>
      </c>
      <c r="N226" s="369">
        <v>15323973.130776277</v>
      </c>
      <c r="P226" s="116"/>
      <c r="Q226" s="117"/>
      <c r="R226" s="118"/>
    </row>
    <row r="227" spans="1:18" x14ac:dyDescent="0.25">
      <c r="A227" s="266">
        <v>700</v>
      </c>
      <c r="B227" s="13" t="s">
        <v>575</v>
      </c>
      <c r="C227" s="267">
        <v>4733</v>
      </c>
      <c r="D227" s="268">
        <v>8.6</v>
      </c>
      <c r="E227" s="14">
        <v>8824677.5598620232</v>
      </c>
      <c r="F227" s="14">
        <v>102612529.76583749</v>
      </c>
      <c r="G227" s="269">
        <f>Tasaus[[#This Row],[Verotettava tulo (kunnallisvero), €]]*($D$11/100)</f>
        <v>7736984.744344146</v>
      </c>
      <c r="H227" s="14">
        <v>1412589.9021562662</v>
      </c>
      <c r="I227" s="15">
        <v>1176815.9980500001</v>
      </c>
      <c r="J227" s="15">
        <f>SUM(Tasaus[[#This Row],[Laskennallinen kunnallisvero, €]:[Laskennallinen kiinteistövero, €]])</f>
        <v>10326390.644550413</v>
      </c>
      <c r="K227" s="15">
        <f>Tasaus[[#This Row],[Laskennallinen verotulo yhteensä, €]]/Tasaus[[#This Row],[Asukasluku 31.12.2024]]</f>
        <v>2181.7854731777757</v>
      </c>
      <c r="L227" s="34">
        <f>$K$11-Tasaus[[#This Row],[Laskennallinen verotulo yhteensä, €/asukas (=tasausraja)]]</f>
        <v>120.85452682222422</v>
      </c>
      <c r="M227" s="368">
        <v>108.76907414000179</v>
      </c>
      <c r="N227" s="369">
        <v>514804.02790462848</v>
      </c>
      <c r="P227" s="116"/>
      <c r="Q227" s="117"/>
      <c r="R227" s="118"/>
    </row>
    <row r="228" spans="1:18" x14ac:dyDescent="0.25">
      <c r="A228" s="266">
        <v>702</v>
      </c>
      <c r="B228" s="13" t="s">
        <v>576</v>
      </c>
      <c r="C228" s="267">
        <v>4039</v>
      </c>
      <c r="D228" s="268">
        <v>9.4</v>
      </c>
      <c r="E228" s="14">
        <v>6989968.6998907095</v>
      </c>
      <c r="F228" s="14">
        <v>74361369.147773489</v>
      </c>
      <c r="G228" s="269">
        <f>Tasaus[[#This Row],[Verotettava tulo (kunnallisvero), €]]*($D$11/100)</f>
        <v>5606847.2337421207</v>
      </c>
      <c r="H228" s="14">
        <v>1446804.5252148916</v>
      </c>
      <c r="I228" s="15">
        <v>1041740.1301000001</v>
      </c>
      <c r="J228" s="15">
        <f>SUM(Tasaus[[#This Row],[Laskennallinen kunnallisvero, €]:[Laskennallinen kiinteistövero, €]])</f>
        <v>8095391.8890570123</v>
      </c>
      <c r="K228" s="15">
        <f>Tasaus[[#This Row],[Laskennallinen verotulo yhteensä, €]]/Tasaus[[#This Row],[Asukasluku 31.12.2024]]</f>
        <v>2004.3059888727439</v>
      </c>
      <c r="L228" s="34">
        <f>$K$11-Tasaus[[#This Row],[Laskennallinen verotulo yhteensä, €/asukas (=tasausraja)]]</f>
        <v>298.33401112725596</v>
      </c>
      <c r="M228" s="368">
        <v>268.50061001453037</v>
      </c>
      <c r="N228" s="369">
        <v>1084473.9638486882</v>
      </c>
      <c r="P228" s="116"/>
      <c r="Q228" s="117"/>
      <c r="R228" s="118"/>
    </row>
    <row r="229" spans="1:18" x14ac:dyDescent="0.25">
      <c r="A229" s="266">
        <v>704</v>
      </c>
      <c r="B229" s="13" t="s">
        <v>577</v>
      </c>
      <c r="C229" s="267">
        <v>6418</v>
      </c>
      <c r="D229" s="268">
        <v>7.3</v>
      </c>
      <c r="E229" s="14">
        <v>11925147.829813546</v>
      </c>
      <c r="F229" s="14">
        <v>163358189.44950062</v>
      </c>
      <c r="G229" s="269">
        <f>Tasaus[[#This Row],[Verotettava tulo (kunnallisvero), €]]*($D$11/100)</f>
        <v>12317207.484492347</v>
      </c>
      <c r="H229" s="14">
        <v>909409.21139779151</v>
      </c>
      <c r="I229" s="15">
        <v>846380.44789999991</v>
      </c>
      <c r="J229" s="15">
        <f>SUM(Tasaus[[#This Row],[Laskennallinen kunnallisvero, €]:[Laskennallinen kiinteistövero, €]])</f>
        <v>14072997.143790137</v>
      </c>
      <c r="K229" s="15">
        <f>Tasaus[[#This Row],[Laskennallinen verotulo yhteensä, €]]/Tasaus[[#This Row],[Asukasluku 31.12.2024]]</f>
        <v>2192.7387260501928</v>
      </c>
      <c r="L229" s="34">
        <f>$K$11-Tasaus[[#This Row],[Laskennallinen verotulo yhteensä, €/asukas (=tasausraja)]]</f>
        <v>109.90127394980709</v>
      </c>
      <c r="M229" s="368">
        <v>98.911146554826388</v>
      </c>
      <c r="N229" s="369">
        <v>634811.73858887574</v>
      </c>
      <c r="P229" s="116"/>
      <c r="Q229" s="117"/>
      <c r="R229" s="118"/>
    </row>
    <row r="230" spans="1:18" x14ac:dyDescent="0.25">
      <c r="A230" s="266">
        <v>707</v>
      </c>
      <c r="B230" s="13" t="s">
        <v>578</v>
      </c>
      <c r="C230" s="267">
        <v>1881</v>
      </c>
      <c r="D230" s="268">
        <v>9.9</v>
      </c>
      <c r="E230" s="14">
        <v>2701544.5199577603</v>
      </c>
      <c r="F230" s="14">
        <v>27288328.484421823</v>
      </c>
      <c r="G230" s="269">
        <f>Tasaus[[#This Row],[Verotettava tulo (kunnallisvero), €]]*($D$11/100)</f>
        <v>2057539.9677254052</v>
      </c>
      <c r="H230" s="14">
        <v>453430.8168974322</v>
      </c>
      <c r="I230" s="15">
        <v>391014.16449999996</v>
      </c>
      <c r="J230" s="15">
        <f>SUM(Tasaus[[#This Row],[Laskennallinen kunnallisvero, €]:[Laskennallinen kiinteistövero, €]])</f>
        <v>2901984.9491228373</v>
      </c>
      <c r="K230" s="15">
        <f>Tasaus[[#This Row],[Laskennallinen verotulo yhteensä, €]]/Tasaus[[#This Row],[Asukasluku 31.12.2024]]</f>
        <v>1542.7883833720559</v>
      </c>
      <c r="L230" s="34">
        <f>$K$11-Tasaus[[#This Row],[Laskennallinen verotulo yhteensä, €/asukas (=tasausraja)]]</f>
        <v>759.85161662794394</v>
      </c>
      <c r="M230" s="368">
        <v>683.86645496514961</v>
      </c>
      <c r="N230" s="369">
        <v>1286352.8017894465</v>
      </c>
      <c r="P230" s="116"/>
      <c r="Q230" s="117"/>
      <c r="R230" s="118"/>
    </row>
    <row r="231" spans="1:18" x14ac:dyDescent="0.25">
      <c r="A231" s="266">
        <v>710</v>
      </c>
      <c r="B231" s="13" t="s">
        <v>231</v>
      </c>
      <c r="C231" s="267">
        <v>27036</v>
      </c>
      <c r="D231" s="268">
        <v>9.3000000000000007</v>
      </c>
      <c r="E231" s="14">
        <v>56259751.709120363</v>
      </c>
      <c r="F231" s="14">
        <v>604943566.76473498</v>
      </c>
      <c r="G231" s="269">
        <f>Tasaus[[#This Row],[Verotettava tulo (kunnallisvero), €]]*($D$11/100)</f>
        <v>45612744.934061013</v>
      </c>
      <c r="H231" s="14">
        <v>3086448.1691919505</v>
      </c>
      <c r="I231" s="15">
        <v>5979420.2263000011</v>
      </c>
      <c r="J231" s="15">
        <f>SUM(Tasaus[[#This Row],[Laskennallinen kunnallisvero, €]:[Laskennallinen kiinteistövero, €]])</f>
        <v>54678613.329552963</v>
      </c>
      <c r="K231" s="15">
        <f>Tasaus[[#This Row],[Laskennallinen verotulo yhteensä, €]]/Tasaus[[#This Row],[Asukasluku 31.12.2024]]</f>
        <v>2022.4372440284421</v>
      </c>
      <c r="L231" s="34">
        <f>$K$11-Tasaus[[#This Row],[Laskennallinen verotulo yhteensä, €/asukas (=tasausraja)]]</f>
        <v>280.20275597155774</v>
      </c>
      <c r="M231" s="368">
        <v>252.18248037440196</v>
      </c>
      <c r="N231" s="369">
        <v>6818005.5394023312</v>
      </c>
      <c r="P231" s="116"/>
      <c r="Q231" s="117"/>
      <c r="R231" s="118"/>
    </row>
    <row r="232" spans="1:18" x14ac:dyDescent="0.25">
      <c r="A232" s="266">
        <v>729</v>
      </c>
      <c r="B232" s="13" t="s">
        <v>579</v>
      </c>
      <c r="C232" s="267">
        <v>8858</v>
      </c>
      <c r="D232" s="268">
        <v>9.3000000000000007</v>
      </c>
      <c r="E232" s="14">
        <v>14154608.529778685</v>
      </c>
      <c r="F232" s="14">
        <v>152200091.71805036</v>
      </c>
      <c r="G232" s="269">
        <f>Tasaus[[#This Row],[Verotettava tulo (kunnallisvero), €]]*($D$11/100)</f>
        <v>11475886.915540997</v>
      </c>
      <c r="H232" s="14">
        <v>1873566.4783813234</v>
      </c>
      <c r="I232" s="15">
        <v>1621271.8780499997</v>
      </c>
      <c r="J232" s="15">
        <f>SUM(Tasaus[[#This Row],[Laskennallinen kunnallisvero, €]:[Laskennallinen kiinteistövero, €]])</f>
        <v>14970725.271972319</v>
      </c>
      <c r="K232" s="15">
        <f>Tasaus[[#This Row],[Laskennallinen verotulo yhteensä, €]]/Tasaus[[#This Row],[Asukasluku 31.12.2024]]</f>
        <v>1690.079619775606</v>
      </c>
      <c r="L232" s="34">
        <f>$K$11-Tasaus[[#This Row],[Laskennallinen verotulo yhteensä, €/asukas (=tasausraja)]]</f>
        <v>612.56038022439384</v>
      </c>
      <c r="M232" s="368">
        <v>551.30434220195446</v>
      </c>
      <c r="N232" s="369">
        <v>4883453.8632249124</v>
      </c>
      <c r="P232" s="116"/>
      <c r="Q232" s="117"/>
      <c r="R232" s="118"/>
    </row>
    <row r="233" spans="1:18" x14ac:dyDescent="0.25">
      <c r="A233" s="266">
        <v>732</v>
      </c>
      <c r="B233" s="13" t="s">
        <v>580</v>
      </c>
      <c r="C233" s="267">
        <v>3285</v>
      </c>
      <c r="D233" s="268">
        <v>8.9</v>
      </c>
      <c r="E233" s="14">
        <v>5379847.7499158839</v>
      </c>
      <c r="F233" s="14">
        <v>60447727.52714476</v>
      </c>
      <c r="G233" s="269">
        <f>Tasaus[[#This Row],[Verotettava tulo (kunnallisvero), €]]*($D$11/100)</f>
        <v>4557758.6555467146</v>
      </c>
      <c r="H233" s="14">
        <v>932044.50695856474</v>
      </c>
      <c r="I233" s="15">
        <v>664016.18780000019</v>
      </c>
      <c r="J233" s="15">
        <f>SUM(Tasaus[[#This Row],[Laskennallinen kunnallisvero, €]:[Laskennallinen kiinteistövero, €]])</f>
        <v>6153819.3503052797</v>
      </c>
      <c r="K233" s="15">
        <f>Tasaus[[#This Row],[Laskennallinen verotulo yhteensä, €]]/Tasaus[[#This Row],[Asukasluku 31.12.2024]]</f>
        <v>1873.3087824369193</v>
      </c>
      <c r="L233" s="34">
        <f>$K$11-Tasaus[[#This Row],[Laskennallinen verotulo yhteensä, €/asukas (=tasausraja)]]</f>
        <v>429.3312175630806</v>
      </c>
      <c r="M233" s="368">
        <v>386.39809580677257</v>
      </c>
      <c r="N233" s="369">
        <v>1269317.7447252478</v>
      </c>
      <c r="P233" s="116"/>
      <c r="Q233" s="117"/>
      <c r="R233" s="118"/>
    </row>
    <row r="234" spans="1:18" x14ac:dyDescent="0.25">
      <c r="A234" s="266">
        <v>734</v>
      </c>
      <c r="B234" s="13" t="s">
        <v>581</v>
      </c>
      <c r="C234" s="267">
        <v>50870</v>
      </c>
      <c r="D234" s="268">
        <v>8.1</v>
      </c>
      <c r="E234" s="14">
        <v>87427886.108633026</v>
      </c>
      <c r="F234" s="14">
        <v>1079356618.6250992</v>
      </c>
      <c r="G234" s="269">
        <f>Tasaus[[#This Row],[Verotettava tulo (kunnallisvero), €]]*($D$11/100)</f>
        <v>81383489.044332474</v>
      </c>
      <c r="H234" s="14">
        <v>9410614.3824827708</v>
      </c>
      <c r="I234" s="15">
        <v>8704524.955500003</v>
      </c>
      <c r="J234" s="15">
        <f>SUM(Tasaus[[#This Row],[Laskennallinen kunnallisvero, €]:[Laskennallinen kiinteistövero, €]])</f>
        <v>99498628.382315248</v>
      </c>
      <c r="K234" s="15">
        <f>Tasaus[[#This Row],[Laskennallinen verotulo yhteensä, €]]/Tasaus[[#This Row],[Asukasluku 31.12.2024]]</f>
        <v>1955.9392251290594</v>
      </c>
      <c r="L234" s="34">
        <f>$K$11-Tasaus[[#This Row],[Laskennallinen verotulo yhteensä, €/asukas (=tasausraja)]]</f>
        <v>346.70077487094045</v>
      </c>
      <c r="M234" s="368">
        <v>312.03069738384642</v>
      </c>
      <c r="N234" s="369">
        <v>15873001.575916268</v>
      </c>
      <c r="P234" s="116"/>
      <c r="Q234" s="117"/>
      <c r="R234" s="118"/>
    </row>
    <row r="235" spans="1:18" x14ac:dyDescent="0.25">
      <c r="A235" s="266">
        <v>738</v>
      </c>
      <c r="B235" s="13" t="s">
        <v>582</v>
      </c>
      <c r="C235" s="267">
        <v>2965</v>
      </c>
      <c r="D235" s="268">
        <v>8.8000000000000007</v>
      </c>
      <c r="E235" s="14">
        <v>5664502.2999114329</v>
      </c>
      <c r="F235" s="14">
        <v>64369344.317175373</v>
      </c>
      <c r="G235" s="269">
        <f>Tasaus[[#This Row],[Verotettava tulo (kunnallisvero), €]]*($D$11/100)</f>
        <v>4853448.561515023</v>
      </c>
      <c r="H235" s="14">
        <v>468351.02124270005</v>
      </c>
      <c r="I235" s="15">
        <v>633591.83035000018</v>
      </c>
      <c r="J235" s="15">
        <f>SUM(Tasaus[[#This Row],[Laskennallinen kunnallisvero, €]:[Laskennallinen kiinteistövero, €]])</f>
        <v>5955391.413107723</v>
      </c>
      <c r="K235" s="15">
        <f>Tasaus[[#This Row],[Laskennallinen verotulo yhteensä, €]]/Tasaus[[#This Row],[Asukasluku 31.12.2024]]</f>
        <v>2008.563714370227</v>
      </c>
      <c r="L235" s="34">
        <f>$K$11-Tasaus[[#This Row],[Laskennallinen verotulo yhteensä, €/asukas (=tasausraja)]]</f>
        <v>294.07628562977288</v>
      </c>
      <c r="M235" s="368">
        <v>264.66865706679562</v>
      </c>
      <c r="N235" s="369">
        <v>784742.56820304901</v>
      </c>
      <c r="P235" s="116"/>
      <c r="Q235" s="117"/>
      <c r="R235" s="118"/>
    </row>
    <row r="236" spans="1:18" x14ac:dyDescent="0.25">
      <c r="A236" s="266">
        <v>739</v>
      </c>
      <c r="B236" s="13" t="s">
        <v>583</v>
      </c>
      <c r="C236" s="267">
        <v>3188</v>
      </c>
      <c r="D236" s="268">
        <v>8.9</v>
      </c>
      <c r="E236" s="14">
        <v>5142226.0899195997</v>
      </c>
      <c r="F236" s="14">
        <v>57777821.235051684</v>
      </c>
      <c r="G236" s="269">
        <f>Tasaus[[#This Row],[Verotettava tulo (kunnallisvero), €]]*($D$11/100)</f>
        <v>4356447.7211228963</v>
      </c>
      <c r="H236" s="14">
        <v>947361.19572423515</v>
      </c>
      <c r="I236" s="15">
        <v>931565.41930000007</v>
      </c>
      <c r="J236" s="15">
        <f>SUM(Tasaus[[#This Row],[Laskennallinen kunnallisvero, €]:[Laskennallinen kiinteistövero, €]])</f>
        <v>6235374.3361471314</v>
      </c>
      <c r="K236" s="15">
        <f>Tasaus[[#This Row],[Laskennallinen verotulo yhteensä, €]]/Tasaus[[#This Row],[Asukasluku 31.12.2024]]</f>
        <v>1955.889064036114</v>
      </c>
      <c r="L236" s="34">
        <f>$K$11-Tasaus[[#This Row],[Laskennallinen verotulo yhteensä, €/asukas (=tasausraja)]]</f>
        <v>346.75093596388592</v>
      </c>
      <c r="M236" s="368">
        <v>312.07584236749733</v>
      </c>
      <c r="N236" s="369">
        <v>994897.78546758147</v>
      </c>
      <c r="P236" s="116"/>
      <c r="Q236" s="117"/>
      <c r="R236" s="118"/>
    </row>
    <row r="237" spans="1:18" x14ac:dyDescent="0.25">
      <c r="A237" s="266">
        <v>740</v>
      </c>
      <c r="B237" s="13" t="s">
        <v>584</v>
      </c>
      <c r="C237" s="267">
        <v>31460</v>
      </c>
      <c r="D237" s="268">
        <v>9.3000000000000007</v>
      </c>
      <c r="E237" s="14">
        <v>58939977.819078453</v>
      </c>
      <c r="F237" s="14">
        <v>633763202.35568225</v>
      </c>
      <c r="G237" s="269">
        <f>Tasaus[[#This Row],[Verotettava tulo (kunnallisvero), €]]*($D$11/100)</f>
        <v>47785745.457618438</v>
      </c>
      <c r="H237" s="14">
        <v>8749677.9925069623</v>
      </c>
      <c r="I237" s="15">
        <v>6171587.0369499996</v>
      </c>
      <c r="J237" s="15">
        <f>SUM(Tasaus[[#This Row],[Laskennallinen kunnallisvero, €]:[Laskennallinen kiinteistövero, €]])</f>
        <v>62707010.487075396</v>
      </c>
      <c r="K237" s="15">
        <f>Tasaus[[#This Row],[Laskennallinen verotulo yhteensä, €]]/Tasaus[[#This Row],[Asukasluku 31.12.2024]]</f>
        <v>1993.2298311212776</v>
      </c>
      <c r="L237" s="34">
        <f>$K$11-Tasaus[[#This Row],[Laskennallinen verotulo yhteensä, €/asukas (=tasausraja)]]</f>
        <v>309.41016887872229</v>
      </c>
      <c r="M237" s="368">
        <v>278.46915199085009</v>
      </c>
      <c r="N237" s="369">
        <v>8760639.5216321442</v>
      </c>
      <c r="P237" s="116"/>
      <c r="Q237" s="117"/>
      <c r="R237" s="118"/>
    </row>
    <row r="238" spans="1:18" x14ac:dyDescent="0.25">
      <c r="A238" s="266">
        <v>742</v>
      </c>
      <c r="B238" s="13" t="s">
        <v>585</v>
      </c>
      <c r="C238" s="267">
        <v>964</v>
      </c>
      <c r="D238" s="268">
        <v>9.1</v>
      </c>
      <c r="E238" s="14">
        <v>1571603.2399754273</v>
      </c>
      <c r="F238" s="14">
        <v>17270365.274455246</v>
      </c>
      <c r="G238" s="269">
        <f>Tasaus[[#This Row],[Verotettava tulo (kunnallisvero), €]]*($D$11/100)</f>
        <v>1302185.5416939254</v>
      </c>
      <c r="H238" s="14">
        <v>770299.67886645568</v>
      </c>
      <c r="I238" s="15">
        <v>214598.65549999999</v>
      </c>
      <c r="J238" s="15">
        <f>SUM(Tasaus[[#This Row],[Laskennallinen kunnallisvero, €]:[Laskennallinen kiinteistövero, €]])</f>
        <v>2287083.8760603811</v>
      </c>
      <c r="K238" s="15">
        <f>Tasaus[[#This Row],[Laskennallinen verotulo yhteensä, €]]/Tasaus[[#This Row],[Asukasluku 31.12.2024]]</f>
        <v>2372.4936473655407</v>
      </c>
      <c r="L238" s="34">
        <f>$K$11-Tasaus[[#This Row],[Laskennallinen verotulo yhteensä, €/asukas (=tasausraja)]]</f>
        <v>-69.853647365540837</v>
      </c>
      <c r="M238" s="368">
        <v>-6.9853647365540841</v>
      </c>
      <c r="N238" s="369">
        <v>-6733.8916060381371</v>
      </c>
      <c r="P238" s="116"/>
      <c r="Q238" s="117"/>
      <c r="R238" s="118"/>
    </row>
    <row r="239" spans="1:18" x14ac:dyDescent="0.25">
      <c r="A239" s="266">
        <v>743</v>
      </c>
      <c r="B239" s="13" t="s">
        <v>586</v>
      </c>
      <c r="C239" s="267">
        <v>66611</v>
      </c>
      <c r="D239" s="268">
        <v>9.1999999999999993</v>
      </c>
      <c r="E239" s="14">
        <v>137852871.67784464</v>
      </c>
      <c r="F239" s="14">
        <v>1498400779.107007</v>
      </c>
      <c r="G239" s="269">
        <f>Tasaus[[#This Row],[Verotettava tulo (kunnallisvero), €]]*($D$11/100)</f>
        <v>112979418.74466832</v>
      </c>
      <c r="H239" s="14">
        <v>14465007.520681264</v>
      </c>
      <c r="I239" s="15">
        <v>13084360.452050002</v>
      </c>
      <c r="J239" s="15">
        <f>SUM(Tasaus[[#This Row],[Laskennallinen kunnallisvero, €]:[Laskennallinen kiinteistövero, €]])</f>
        <v>140528786.7173996</v>
      </c>
      <c r="K239" s="15">
        <f>Tasaus[[#This Row],[Laskennallinen verotulo yhteensä, €]]/Tasaus[[#This Row],[Asukasluku 31.12.2024]]</f>
        <v>2109.6933947456064</v>
      </c>
      <c r="L239" s="34">
        <f>$K$11-Tasaus[[#This Row],[Laskennallinen verotulo yhteensä, €/asukas (=tasausraja)]]</f>
        <v>192.94660525439349</v>
      </c>
      <c r="M239" s="368">
        <v>173.65194472895413</v>
      </c>
      <c r="N239" s="369">
        <v>11567129.690340364</v>
      </c>
      <c r="P239" s="116"/>
      <c r="Q239" s="117"/>
      <c r="R239" s="118"/>
    </row>
    <row r="240" spans="1:18" x14ac:dyDescent="0.25">
      <c r="A240" s="266">
        <v>746</v>
      </c>
      <c r="B240" s="13" t="s">
        <v>587</v>
      </c>
      <c r="C240" s="267">
        <v>4603</v>
      </c>
      <c r="D240" s="268">
        <v>9.6</v>
      </c>
      <c r="E240" s="14">
        <v>7183269.7398876874</v>
      </c>
      <c r="F240" s="14">
        <v>74825726.457163408</v>
      </c>
      <c r="G240" s="269">
        <f>Tasaus[[#This Row],[Verotettava tulo (kunnallisvero), €]]*($D$11/100)</f>
        <v>5641859.7748701209</v>
      </c>
      <c r="H240" s="14">
        <v>1692180.8033135303</v>
      </c>
      <c r="I240" s="15">
        <v>578562.05075000005</v>
      </c>
      <c r="J240" s="15">
        <f>SUM(Tasaus[[#This Row],[Laskennallinen kunnallisvero, €]:[Laskennallinen kiinteistövero, €]])</f>
        <v>7912602.6289336514</v>
      </c>
      <c r="K240" s="15">
        <f>Tasaus[[#This Row],[Laskennallinen verotulo yhteensä, €]]/Tasaus[[#This Row],[Asukasluku 31.12.2024]]</f>
        <v>1719.0099128684883</v>
      </c>
      <c r="L240" s="34">
        <f>$K$11-Tasaus[[#This Row],[Laskennallinen verotulo yhteensä, €/asukas (=tasausraja)]]</f>
        <v>583.63008713151157</v>
      </c>
      <c r="M240" s="368">
        <v>525.26707841836048</v>
      </c>
      <c r="N240" s="369">
        <v>2417804.3619597135</v>
      </c>
      <c r="P240" s="116"/>
      <c r="Q240" s="117"/>
      <c r="R240" s="118"/>
    </row>
    <row r="241" spans="1:18" x14ac:dyDescent="0.25">
      <c r="A241" s="266">
        <v>747</v>
      </c>
      <c r="B241" s="13" t="s">
        <v>588</v>
      </c>
      <c r="C241" s="267">
        <v>1264</v>
      </c>
      <c r="D241" s="268">
        <v>9.4</v>
      </c>
      <c r="E241" s="14">
        <v>1802642.1199718153</v>
      </c>
      <c r="F241" s="14">
        <v>19177043.829487398</v>
      </c>
      <c r="G241" s="269">
        <f>Tasaus[[#This Row],[Verotettava tulo (kunnallisvero), €]]*($D$11/100)</f>
        <v>1445949.1047433498</v>
      </c>
      <c r="H241" s="14">
        <v>515719.51055370062</v>
      </c>
      <c r="I241" s="15">
        <v>311182.60640000005</v>
      </c>
      <c r="J241" s="15">
        <f>SUM(Tasaus[[#This Row],[Laskennallinen kunnallisvero, €]:[Laskennallinen kiinteistövero, €]])</f>
        <v>2272851.2216970506</v>
      </c>
      <c r="K241" s="15">
        <f>Tasaus[[#This Row],[Laskennallinen verotulo yhteensä, €]]/Tasaus[[#This Row],[Asukasluku 31.12.2024]]</f>
        <v>1798.1417893172868</v>
      </c>
      <c r="L241" s="34">
        <f>$K$11-Tasaus[[#This Row],[Laskennallinen verotulo yhteensä, €/asukas (=tasausraja)]]</f>
        <v>504.49821068271308</v>
      </c>
      <c r="M241" s="368">
        <v>454.04838961444176</v>
      </c>
      <c r="N241" s="369">
        <v>573917.16447265435</v>
      </c>
      <c r="P241" s="116"/>
      <c r="Q241" s="117"/>
      <c r="R241" s="118"/>
    </row>
    <row r="242" spans="1:18" x14ac:dyDescent="0.25">
      <c r="A242" s="266">
        <v>748</v>
      </c>
      <c r="B242" s="13" t="s">
        <v>589</v>
      </c>
      <c r="C242" s="267">
        <v>4804</v>
      </c>
      <c r="D242" s="268">
        <v>9.4</v>
      </c>
      <c r="E242" s="14">
        <v>7999674.9498749226</v>
      </c>
      <c r="F242" s="14">
        <v>85102924.998669386</v>
      </c>
      <c r="G242" s="269">
        <f>Tasaus[[#This Row],[Verotettava tulo (kunnallisvero), €]]*($D$11/100)</f>
        <v>6416760.5448996713</v>
      </c>
      <c r="H242" s="14">
        <v>966915.14653111424</v>
      </c>
      <c r="I242" s="15">
        <v>676208.82899999991</v>
      </c>
      <c r="J242" s="15">
        <f>SUM(Tasaus[[#This Row],[Laskennallinen kunnallisvero, €]:[Laskennallinen kiinteistövero, €]])</f>
        <v>8059884.5204307856</v>
      </c>
      <c r="K242" s="15">
        <f>Tasaus[[#This Row],[Laskennallinen verotulo yhteensä, €]]/Tasaus[[#This Row],[Asukasluku 31.12.2024]]</f>
        <v>1677.7444880164001</v>
      </c>
      <c r="L242" s="34">
        <f>$K$11-Tasaus[[#This Row],[Laskennallinen verotulo yhteensä, €/asukas (=tasausraja)]]</f>
        <v>624.89551198359982</v>
      </c>
      <c r="M242" s="368">
        <v>562.40596078523981</v>
      </c>
      <c r="N242" s="369">
        <v>2701798.2356122918</v>
      </c>
      <c r="P242" s="116"/>
      <c r="Q242" s="117"/>
      <c r="R242" s="118"/>
    </row>
    <row r="243" spans="1:18" x14ac:dyDescent="0.25">
      <c r="A243" s="266">
        <v>749</v>
      </c>
      <c r="B243" s="13" t="s">
        <v>590</v>
      </c>
      <c r="C243" s="267">
        <v>21269</v>
      </c>
      <c r="D243" s="268">
        <v>9.4</v>
      </c>
      <c r="E243" s="14">
        <v>45625039.02928663</v>
      </c>
      <c r="F243" s="14">
        <v>485372755.63070881</v>
      </c>
      <c r="G243" s="269">
        <f>Tasaus[[#This Row],[Verotettava tulo (kunnallisvero), €]]*($D$11/100)</f>
        <v>36597105.774555445</v>
      </c>
      <c r="H243" s="14">
        <v>6325456.2744737044</v>
      </c>
      <c r="I243" s="15">
        <v>3118386.3922000001</v>
      </c>
      <c r="J243" s="15">
        <f>SUM(Tasaus[[#This Row],[Laskennallinen kunnallisvero, €]:[Laskennallinen kiinteistövero, €]])</f>
        <v>46040948.44122915</v>
      </c>
      <c r="K243" s="15">
        <f>Tasaus[[#This Row],[Laskennallinen verotulo yhteensä, €]]/Tasaus[[#This Row],[Asukasluku 31.12.2024]]</f>
        <v>2164.6973737001808</v>
      </c>
      <c r="L243" s="34">
        <f>$K$11-Tasaus[[#This Row],[Laskennallinen verotulo yhteensä, €/asukas (=tasausraja)]]</f>
        <v>137.94262629981904</v>
      </c>
      <c r="M243" s="368">
        <v>124.14836366983714</v>
      </c>
      <c r="N243" s="369">
        <v>2640511.5468937661</v>
      </c>
      <c r="P243" s="116"/>
      <c r="Q243" s="117"/>
      <c r="R243" s="118"/>
    </row>
    <row r="244" spans="1:18" x14ac:dyDescent="0.25">
      <c r="A244" s="266">
        <v>751</v>
      </c>
      <c r="B244" s="13" t="s">
        <v>591</v>
      </c>
      <c r="C244" s="267">
        <v>2778</v>
      </c>
      <c r="D244" s="268">
        <v>9.4</v>
      </c>
      <c r="E244" s="14">
        <v>5627749.8799120076</v>
      </c>
      <c r="F244" s="14">
        <v>59869679.573532</v>
      </c>
      <c r="G244" s="269">
        <f>Tasaus[[#This Row],[Verotettava tulo (kunnallisvero), €]]*($D$11/100)</f>
        <v>4514173.8398443125</v>
      </c>
      <c r="H244" s="14">
        <v>240029.19008398693</v>
      </c>
      <c r="I244" s="15">
        <v>392894.42154999997</v>
      </c>
      <c r="J244" s="15">
        <f>SUM(Tasaus[[#This Row],[Laskennallinen kunnallisvero, €]:[Laskennallinen kiinteistövero, €]])</f>
        <v>5147097.4514782997</v>
      </c>
      <c r="K244" s="15">
        <f>Tasaus[[#This Row],[Laskennallinen verotulo yhteensä, €]]/Tasaus[[#This Row],[Asukasluku 31.12.2024]]</f>
        <v>1852.8068579835492</v>
      </c>
      <c r="L244" s="34">
        <f>$K$11-Tasaus[[#This Row],[Laskennallinen verotulo yhteensä, €/asukas (=tasausraja)]]</f>
        <v>449.83314201645067</v>
      </c>
      <c r="M244" s="368">
        <v>404.84982781480562</v>
      </c>
      <c r="N244" s="369">
        <v>1124672.8216695301</v>
      </c>
      <c r="P244" s="116"/>
      <c r="Q244" s="117"/>
      <c r="R244" s="118"/>
    </row>
    <row r="245" spans="1:18" x14ac:dyDescent="0.25">
      <c r="A245" s="266">
        <v>753</v>
      </c>
      <c r="B245" s="13" t="s">
        <v>592</v>
      </c>
      <c r="C245" s="267">
        <v>22826</v>
      </c>
      <c r="D245" s="268">
        <v>6.8</v>
      </c>
      <c r="E245" s="14">
        <v>44487313.869304426</v>
      </c>
      <c r="F245" s="14">
        <v>654225203.96035922</v>
      </c>
      <c r="G245" s="269">
        <f>Tasaus[[#This Row],[Verotettava tulo (kunnallisvero), €]]*($D$11/100)</f>
        <v>49328580.37861108</v>
      </c>
      <c r="H245" s="14">
        <v>3552002.3232523957</v>
      </c>
      <c r="I245" s="15">
        <v>7126015.7394000003</v>
      </c>
      <c r="J245" s="15">
        <f>SUM(Tasaus[[#This Row],[Laskennallinen kunnallisvero, €]:[Laskennallinen kiinteistövero, €]])</f>
        <v>60006598.441263475</v>
      </c>
      <c r="K245" s="15">
        <f>Tasaus[[#This Row],[Laskennallinen verotulo yhteensä, €]]/Tasaus[[#This Row],[Asukasluku 31.12.2024]]</f>
        <v>2628.8705178858963</v>
      </c>
      <c r="L245" s="34">
        <f>$K$11-Tasaus[[#This Row],[Laskennallinen verotulo yhteensä, €/asukas (=tasausraja)]]</f>
        <v>-326.23051788589646</v>
      </c>
      <c r="M245" s="368">
        <v>-32.623051788589649</v>
      </c>
      <c r="N245" s="369">
        <v>-744653.78012634732</v>
      </c>
      <c r="P245" s="116"/>
      <c r="Q245" s="117"/>
      <c r="R245" s="118"/>
    </row>
    <row r="246" spans="1:18" x14ac:dyDescent="0.25">
      <c r="A246" s="266">
        <v>755</v>
      </c>
      <c r="B246" s="13" t="s">
        <v>593</v>
      </c>
      <c r="C246" s="267">
        <v>6182</v>
      </c>
      <c r="D246" s="268">
        <v>8.6</v>
      </c>
      <c r="E246" s="14">
        <v>14959194.519766107</v>
      </c>
      <c r="F246" s="14">
        <v>173944122.3228617</v>
      </c>
      <c r="G246" s="269">
        <f>Tasaus[[#This Row],[Verotettava tulo (kunnallisvero), €]]*($D$11/100)</f>
        <v>13115386.823143771</v>
      </c>
      <c r="H246" s="14">
        <v>520896.7710749468</v>
      </c>
      <c r="I246" s="15">
        <v>1306007.3557</v>
      </c>
      <c r="J246" s="15">
        <f>SUM(Tasaus[[#This Row],[Laskennallinen kunnallisvero, €]:[Laskennallinen kiinteistövero, €]])</f>
        <v>14942290.949918717</v>
      </c>
      <c r="K246" s="15">
        <f>Tasaus[[#This Row],[Laskennallinen verotulo yhteensä, €]]/Tasaus[[#This Row],[Asukasluku 31.12.2024]]</f>
        <v>2417.0642105983043</v>
      </c>
      <c r="L246" s="34">
        <f>$K$11-Tasaus[[#This Row],[Laskennallinen verotulo yhteensä, €/asukas (=tasausraja)]]</f>
        <v>-114.4242105983044</v>
      </c>
      <c r="M246" s="368">
        <v>-11.442421059830441</v>
      </c>
      <c r="N246" s="369">
        <v>-70737.046991871786</v>
      </c>
      <c r="P246" s="116"/>
      <c r="Q246" s="117"/>
      <c r="R246" s="118"/>
    </row>
    <row r="247" spans="1:18" x14ac:dyDescent="0.25">
      <c r="A247" s="266">
        <v>758</v>
      </c>
      <c r="B247" s="13" t="s">
        <v>594</v>
      </c>
      <c r="C247" s="267">
        <v>8127</v>
      </c>
      <c r="D247" s="268">
        <v>7.5</v>
      </c>
      <c r="E247" s="14">
        <v>14492567.109773403</v>
      </c>
      <c r="F247" s="14">
        <v>193234228.13031203</v>
      </c>
      <c r="G247" s="269">
        <f>Tasaus[[#This Row],[Verotettava tulo (kunnallisvero), €]]*($D$11/100)</f>
        <v>14569860.801025527</v>
      </c>
      <c r="H247" s="14">
        <v>5781709.6106454423</v>
      </c>
      <c r="I247" s="15">
        <v>2263059.1355000003</v>
      </c>
      <c r="J247" s="15">
        <f>SUM(Tasaus[[#This Row],[Laskennallinen kunnallisvero, €]:[Laskennallinen kiinteistövero, €]])</f>
        <v>22614629.547170967</v>
      </c>
      <c r="K247" s="15">
        <f>Tasaus[[#This Row],[Laskennallinen verotulo yhteensä, €]]/Tasaus[[#This Row],[Asukasluku 31.12.2024]]</f>
        <v>2782.6540601908414</v>
      </c>
      <c r="L247" s="34">
        <f>$K$11-Tasaus[[#This Row],[Laskennallinen verotulo yhteensä, €/asukas (=tasausraja)]]</f>
        <v>-480.01406019084152</v>
      </c>
      <c r="M247" s="368">
        <v>-48.001406019084158</v>
      </c>
      <c r="N247" s="369">
        <v>-390107.42671709694</v>
      </c>
      <c r="P247" s="116"/>
      <c r="Q247" s="117"/>
      <c r="R247" s="118"/>
    </row>
    <row r="248" spans="1:18" x14ac:dyDescent="0.25">
      <c r="A248" s="266">
        <v>759</v>
      </c>
      <c r="B248" s="13" t="s">
        <v>595</v>
      </c>
      <c r="C248" s="267">
        <v>1800</v>
      </c>
      <c r="D248" s="268">
        <v>9.1</v>
      </c>
      <c r="E248" s="14">
        <v>2534769.7399603678</v>
      </c>
      <c r="F248" s="14">
        <v>27854612.52703701</v>
      </c>
      <c r="G248" s="269">
        <f>Tasaus[[#This Row],[Verotettava tulo (kunnallisvero), €]]*($D$11/100)</f>
        <v>2100237.7845385903</v>
      </c>
      <c r="H248" s="14">
        <v>965550.74451940437</v>
      </c>
      <c r="I248" s="15">
        <v>309970.11970000004</v>
      </c>
      <c r="J248" s="15">
        <f>SUM(Tasaus[[#This Row],[Laskennallinen kunnallisvero, €]:[Laskennallinen kiinteistövero, €]])</f>
        <v>3375758.6487579946</v>
      </c>
      <c r="K248" s="15">
        <f>Tasaus[[#This Row],[Laskennallinen verotulo yhteensä, €]]/Tasaus[[#This Row],[Asukasluku 31.12.2024]]</f>
        <v>1875.4214715322194</v>
      </c>
      <c r="L248" s="34">
        <f>$K$11-Tasaus[[#This Row],[Laskennallinen verotulo yhteensä, €/asukas (=tasausraja)]]</f>
        <v>427.21852846778052</v>
      </c>
      <c r="M248" s="368">
        <v>384.49667562100245</v>
      </c>
      <c r="N248" s="369">
        <v>692094.01611780445</v>
      </c>
      <c r="P248" s="116"/>
      <c r="Q248" s="117"/>
      <c r="R248" s="118"/>
    </row>
    <row r="249" spans="1:18" x14ac:dyDescent="0.25">
      <c r="A249" s="266">
        <v>761</v>
      </c>
      <c r="B249" s="13" t="s">
        <v>596</v>
      </c>
      <c r="C249" s="267">
        <v>8429</v>
      </c>
      <c r="D249" s="268">
        <v>8.5</v>
      </c>
      <c r="E249" s="14">
        <v>13293176.569792155</v>
      </c>
      <c r="F249" s="14">
        <v>156390312.58579007</v>
      </c>
      <c r="G249" s="269">
        <f>Tasaus[[#This Row],[Verotettava tulo (kunnallisvero), €]]*($D$11/100)</f>
        <v>11791829.56896857</v>
      </c>
      <c r="H249" s="14">
        <v>1376806.1920038983</v>
      </c>
      <c r="I249" s="15">
        <v>1321568.8720500001</v>
      </c>
      <c r="J249" s="15">
        <f>SUM(Tasaus[[#This Row],[Laskennallinen kunnallisvero, €]:[Laskennallinen kiinteistövero, €]])</f>
        <v>14490204.633022469</v>
      </c>
      <c r="K249" s="15">
        <f>Tasaus[[#This Row],[Laskennallinen verotulo yhteensä, €]]/Tasaus[[#This Row],[Asukasluku 31.12.2024]]</f>
        <v>1719.0894095411636</v>
      </c>
      <c r="L249" s="34">
        <f>$K$11-Tasaus[[#This Row],[Laskennallinen verotulo yhteensä, €/asukas (=tasausraja)]]</f>
        <v>583.55059045883627</v>
      </c>
      <c r="M249" s="368">
        <v>525.19553141295262</v>
      </c>
      <c r="N249" s="369">
        <v>4426873.1342797773</v>
      </c>
      <c r="P249" s="116"/>
      <c r="Q249" s="117"/>
      <c r="R249" s="118"/>
    </row>
    <row r="250" spans="1:18" x14ac:dyDescent="0.25">
      <c r="A250" s="266">
        <v>762</v>
      </c>
      <c r="B250" s="13" t="s">
        <v>597</v>
      </c>
      <c r="C250" s="267">
        <v>3570</v>
      </c>
      <c r="D250" s="268">
        <v>8.6</v>
      </c>
      <c r="E250" s="14">
        <v>5192455.0099188136</v>
      </c>
      <c r="F250" s="14">
        <v>60377383.836265281</v>
      </c>
      <c r="G250" s="269">
        <f>Tasaus[[#This Row],[Verotettava tulo (kunnallisvero), €]]*($D$11/100)</f>
        <v>4552454.7412544023</v>
      </c>
      <c r="H250" s="14">
        <v>1715846.1323581405</v>
      </c>
      <c r="I250" s="15">
        <v>578226.34240000008</v>
      </c>
      <c r="J250" s="15">
        <f>SUM(Tasaus[[#This Row],[Laskennallinen kunnallisvero, €]:[Laskennallinen kiinteistövero, €]])</f>
        <v>6846527.2160125431</v>
      </c>
      <c r="K250" s="15">
        <f>Tasaus[[#This Row],[Laskennallinen verotulo yhteensä, €]]/Tasaus[[#This Row],[Asukasluku 31.12.2024]]</f>
        <v>1917.7947383788637</v>
      </c>
      <c r="L250" s="34">
        <f>$K$11-Tasaus[[#This Row],[Laskennallinen verotulo yhteensä, €/asukas (=tasausraja)]]</f>
        <v>384.84526162113616</v>
      </c>
      <c r="M250" s="368">
        <v>346.36073545902258</v>
      </c>
      <c r="N250" s="369">
        <v>1236507.8255887106</v>
      </c>
      <c r="P250" s="116"/>
      <c r="Q250" s="117"/>
      <c r="R250" s="118"/>
    </row>
    <row r="251" spans="1:18" x14ac:dyDescent="0.25">
      <c r="A251" s="266">
        <v>765</v>
      </c>
      <c r="B251" s="13" t="s">
        <v>598</v>
      </c>
      <c r="C251" s="267">
        <v>10185</v>
      </c>
      <c r="D251" s="268">
        <v>8.5</v>
      </c>
      <c r="E251" s="14">
        <v>18900152.199704487</v>
      </c>
      <c r="F251" s="14">
        <v>222354731.76122928</v>
      </c>
      <c r="G251" s="269">
        <f>Tasaus[[#This Row],[Verotettava tulo (kunnallisvero), €]]*($D$11/100)</f>
        <v>16765546.774796687</v>
      </c>
      <c r="H251" s="14">
        <v>2499303.1467156499</v>
      </c>
      <c r="I251" s="15">
        <v>2629045.6613999996</v>
      </c>
      <c r="J251" s="15">
        <f>SUM(Tasaus[[#This Row],[Laskennallinen kunnallisvero, €]:[Laskennallinen kiinteistövero, €]])</f>
        <v>21893895.582912333</v>
      </c>
      <c r="K251" s="15">
        <f>Tasaus[[#This Row],[Laskennallinen verotulo yhteensä, €]]/Tasaus[[#This Row],[Asukasluku 31.12.2024]]</f>
        <v>2149.6215594415644</v>
      </c>
      <c r="L251" s="34">
        <f>$K$11-Tasaus[[#This Row],[Laskennallinen verotulo yhteensä, €/asukas (=tasausraja)]]</f>
        <v>153.01844055843549</v>
      </c>
      <c r="M251" s="368">
        <v>137.71659650259195</v>
      </c>
      <c r="N251" s="369">
        <v>1402643.535378899</v>
      </c>
      <c r="P251" s="116"/>
      <c r="Q251" s="117"/>
      <c r="R251" s="118"/>
    </row>
    <row r="252" spans="1:18" x14ac:dyDescent="0.25">
      <c r="A252" s="266">
        <v>768</v>
      </c>
      <c r="B252" s="13" t="s">
        <v>599</v>
      </c>
      <c r="C252" s="267">
        <v>2361</v>
      </c>
      <c r="D252" s="268">
        <v>8.4</v>
      </c>
      <c r="E252" s="14">
        <v>3228168.479949526</v>
      </c>
      <c r="F252" s="14">
        <v>38430577.14225626</v>
      </c>
      <c r="G252" s="269">
        <f>Tasaus[[#This Row],[Verotettava tulo (kunnallisvero), €]]*($D$11/100)</f>
        <v>2897665.5165261216</v>
      </c>
      <c r="H252" s="14">
        <v>862752.0812177296</v>
      </c>
      <c r="I252" s="15">
        <v>671328.24109999998</v>
      </c>
      <c r="J252" s="15">
        <f>SUM(Tasaus[[#This Row],[Laskennallinen kunnallisvero, €]:[Laskennallinen kiinteistövero, €]])</f>
        <v>4431745.8388438514</v>
      </c>
      <c r="K252" s="15">
        <f>Tasaus[[#This Row],[Laskennallinen verotulo yhteensä, €]]/Tasaus[[#This Row],[Asukasluku 31.12.2024]]</f>
        <v>1877.0630405946004</v>
      </c>
      <c r="L252" s="34">
        <f>$K$11-Tasaus[[#This Row],[Laskennallinen verotulo yhteensä, €/asukas (=tasausraja)]]</f>
        <v>425.57695940539952</v>
      </c>
      <c r="M252" s="368">
        <v>383.01926346485959</v>
      </c>
      <c r="N252" s="369">
        <v>904308.48104053352</v>
      </c>
      <c r="P252" s="116"/>
      <c r="Q252" s="117"/>
      <c r="R252" s="118"/>
    </row>
    <row r="253" spans="1:18" x14ac:dyDescent="0.25">
      <c r="A253" s="266">
        <v>777</v>
      </c>
      <c r="B253" s="13" t="s">
        <v>600</v>
      </c>
      <c r="C253" s="267">
        <v>7038</v>
      </c>
      <c r="D253" s="268">
        <v>8.9</v>
      </c>
      <c r="E253" s="14">
        <v>10865277.23983012</v>
      </c>
      <c r="F253" s="14">
        <v>122081766.73966426</v>
      </c>
      <c r="G253" s="269">
        <f>Tasaus[[#This Row],[Verotettava tulo (kunnallisvero), €]]*($D$11/100)</f>
        <v>9204965.2121706847</v>
      </c>
      <c r="H253" s="14">
        <v>2172776.2546693077</v>
      </c>
      <c r="I253" s="15">
        <v>1070021.8577999999</v>
      </c>
      <c r="J253" s="15">
        <f>SUM(Tasaus[[#This Row],[Laskennallinen kunnallisvero, €]:[Laskennallinen kiinteistövero, €]])</f>
        <v>12447763.324639991</v>
      </c>
      <c r="K253" s="15">
        <f>Tasaus[[#This Row],[Laskennallinen verotulo yhteensä, €]]/Tasaus[[#This Row],[Asukasluku 31.12.2024]]</f>
        <v>1768.6506570957645</v>
      </c>
      <c r="L253" s="34">
        <f>$K$11-Tasaus[[#This Row],[Laskennallinen verotulo yhteensä, €/asukas (=tasausraja)]]</f>
        <v>533.9893429042354</v>
      </c>
      <c r="M253" s="368">
        <v>480.59040861381186</v>
      </c>
      <c r="N253" s="369">
        <v>3382395.2958240081</v>
      </c>
      <c r="P253" s="116"/>
      <c r="Q253" s="117"/>
      <c r="R253" s="118"/>
    </row>
    <row r="254" spans="1:18" x14ac:dyDescent="0.25">
      <c r="A254" s="266">
        <v>778</v>
      </c>
      <c r="B254" s="13" t="s">
        <v>601</v>
      </c>
      <c r="C254" s="267">
        <v>6632</v>
      </c>
      <c r="D254" s="268">
        <v>9.1</v>
      </c>
      <c r="E254" s="14">
        <v>11158009.429825541</v>
      </c>
      <c r="F254" s="14">
        <v>122615488.2398411</v>
      </c>
      <c r="G254" s="269">
        <f>Tasaus[[#This Row],[Verotettava tulo (kunnallisvero), €]]*($D$11/100)</f>
        <v>9245207.813284019</v>
      </c>
      <c r="H254" s="14">
        <v>1968387.2143371345</v>
      </c>
      <c r="I254" s="15">
        <v>930073.99014999985</v>
      </c>
      <c r="J254" s="15">
        <f>SUM(Tasaus[[#This Row],[Laskennallinen kunnallisvero, €]:[Laskennallinen kiinteistövero, €]])</f>
        <v>12143669.017771153</v>
      </c>
      <c r="K254" s="15">
        <f>Tasaus[[#This Row],[Laskennallinen verotulo yhteensä, €]]/Tasaus[[#This Row],[Asukasluku 31.12.2024]]</f>
        <v>1831.0719266844319</v>
      </c>
      <c r="L254" s="34">
        <f>$K$11-Tasaus[[#This Row],[Laskennallinen verotulo yhteensä, €/asukas (=tasausraja)]]</f>
        <v>471.56807331556797</v>
      </c>
      <c r="M254" s="368">
        <v>424.41126598401121</v>
      </c>
      <c r="N254" s="369">
        <v>2814695.5160059622</v>
      </c>
      <c r="P254" s="116"/>
      <c r="Q254" s="117"/>
      <c r="R254" s="118"/>
    </row>
    <row r="255" spans="1:18" x14ac:dyDescent="0.25">
      <c r="A255" s="266">
        <v>781</v>
      </c>
      <c r="B255" s="13" t="s">
        <v>602</v>
      </c>
      <c r="C255" s="267">
        <v>3428</v>
      </c>
      <c r="D255" s="268">
        <v>6.4</v>
      </c>
      <c r="E255" s="14">
        <v>3797289.3499406283</v>
      </c>
      <c r="F255" s="14">
        <v>59332646.092822313</v>
      </c>
      <c r="G255" s="269">
        <f>Tasaus[[#This Row],[Verotettava tulo (kunnallisvero), €]]*($D$11/100)</f>
        <v>4473681.5153988022</v>
      </c>
      <c r="H255" s="14">
        <v>1097980.5057780109</v>
      </c>
      <c r="I255" s="15">
        <v>1389503.3706499997</v>
      </c>
      <c r="J255" s="15">
        <f>SUM(Tasaus[[#This Row],[Laskennallinen kunnallisvero, €]:[Laskennallinen kiinteistövero, €]])</f>
        <v>6961165.3918268131</v>
      </c>
      <c r="K255" s="15">
        <f>Tasaus[[#This Row],[Laskennallinen verotulo yhteensä, €]]/Tasaus[[#This Row],[Asukasluku 31.12.2024]]</f>
        <v>2030.678352341544</v>
      </c>
      <c r="L255" s="34">
        <f>$K$11-Tasaus[[#This Row],[Laskennallinen verotulo yhteensä, €/asukas (=tasausraja)]]</f>
        <v>271.96164765845583</v>
      </c>
      <c r="M255" s="368">
        <v>244.76548289261027</v>
      </c>
      <c r="N255" s="369">
        <v>839056.07535586797</v>
      </c>
      <c r="P255" s="116"/>
      <c r="Q255" s="117"/>
      <c r="R255" s="118"/>
    </row>
    <row r="256" spans="1:18" x14ac:dyDescent="0.25">
      <c r="A256" s="266">
        <v>783</v>
      </c>
      <c r="B256" s="13" t="s">
        <v>603</v>
      </c>
      <c r="C256" s="267">
        <v>6256</v>
      </c>
      <c r="D256" s="268">
        <v>8.9</v>
      </c>
      <c r="E256" s="14">
        <v>12327450.689807255</v>
      </c>
      <c r="F256" s="14">
        <v>138510681.90794668</v>
      </c>
      <c r="G256" s="269">
        <f>Tasaus[[#This Row],[Verotettava tulo (kunnallisvero), €]]*($D$11/100)</f>
        <v>10443705.41585918</v>
      </c>
      <c r="H256" s="14">
        <v>1194862.6303162307</v>
      </c>
      <c r="I256" s="15">
        <v>1457609.6124500001</v>
      </c>
      <c r="J256" s="15">
        <f>SUM(Tasaus[[#This Row],[Laskennallinen kunnallisvero, €]:[Laskennallinen kiinteistövero, €]])</f>
        <v>13096177.658625411</v>
      </c>
      <c r="K256" s="15">
        <f>Tasaus[[#This Row],[Laskennallinen verotulo yhteensä, €]]/Tasaus[[#This Row],[Asukasluku 31.12.2024]]</f>
        <v>2093.3787817495863</v>
      </c>
      <c r="L256" s="34">
        <f>$K$11-Tasaus[[#This Row],[Laskennallinen verotulo yhteensä, €/asukas (=tasausraja)]]</f>
        <v>209.26121825041355</v>
      </c>
      <c r="M256" s="368">
        <v>188.3350964253722</v>
      </c>
      <c r="N256" s="369">
        <v>1178224.3632371286</v>
      </c>
      <c r="P256" s="116"/>
      <c r="Q256" s="117"/>
      <c r="R256" s="118"/>
    </row>
    <row r="257" spans="1:18" x14ac:dyDescent="0.25">
      <c r="A257" s="266">
        <v>785</v>
      </c>
      <c r="B257" s="13" t="s">
        <v>604</v>
      </c>
      <c r="C257" s="267">
        <v>2581</v>
      </c>
      <c r="D257" s="268">
        <v>8.3000000000000007</v>
      </c>
      <c r="E257" s="14">
        <v>3515864.1099450276</v>
      </c>
      <c r="F257" s="14">
        <v>42359808.55355455</v>
      </c>
      <c r="G257" s="269">
        <f>Tasaus[[#This Row],[Verotettava tulo (kunnallisvero), €]]*($D$11/100)</f>
        <v>3193929.564938013</v>
      </c>
      <c r="H257" s="14">
        <v>535033.09268071083</v>
      </c>
      <c r="I257" s="15">
        <v>785317.66555000015</v>
      </c>
      <c r="J257" s="15">
        <f>SUM(Tasaus[[#This Row],[Laskennallinen kunnallisvero, €]:[Laskennallinen kiinteistövero, €]])</f>
        <v>4514280.3231687238</v>
      </c>
      <c r="K257" s="15">
        <f>Tasaus[[#This Row],[Laskennallinen verotulo yhteensä, €]]/Tasaus[[#This Row],[Asukasluku 31.12.2024]]</f>
        <v>1749.0431317972584</v>
      </c>
      <c r="L257" s="34">
        <f>$K$11-Tasaus[[#This Row],[Laskennallinen verotulo yhteensä, €/asukas (=tasausraja)]]</f>
        <v>553.59686820274146</v>
      </c>
      <c r="M257" s="368">
        <v>498.23718138246733</v>
      </c>
      <c r="N257" s="369">
        <v>1285950.1651481481</v>
      </c>
      <c r="P257" s="116"/>
      <c r="Q257" s="117"/>
      <c r="R257" s="118"/>
    </row>
    <row r="258" spans="1:18" x14ac:dyDescent="0.25">
      <c r="A258" s="266">
        <v>790</v>
      </c>
      <c r="B258" s="13" t="s">
        <v>258</v>
      </c>
      <c r="C258" s="267">
        <v>23464</v>
      </c>
      <c r="D258" s="268">
        <v>8.9</v>
      </c>
      <c r="E258" s="14">
        <v>40853404.059361242</v>
      </c>
      <c r="F258" s="14">
        <v>459027011.90293533</v>
      </c>
      <c r="G258" s="269">
        <f>Tasaus[[#This Row],[Verotettava tulo (kunnallisvero), €]]*($D$11/100)</f>
        <v>34610636.697481319</v>
      </c>
      <c r="H258" s="14">
        <v>5119830.2485564416</v>
      </c>
      <c r="I258" s="15">
        <v>3816077.4492000006</v>
      </c>
      <c r="J258" s="15">
        <f>SUM(Tasaus[[#This Row],[Laskennallinen kunnallisvero, €]:[Laskennallinen kiinteistövero, €]])</f>
        <v>43546544.395237759</v>
      </c>
      <c r="K258" s="15">
        <f>Tasaus[[#This Row],[Laskennallinen verotulo yhteensä, €]]/Tasaus[[#This Row],[Asukasluku 31.12.2024]]</f>
        <v>1855.8875040588885</v>
      </c>
      <c r="L258" s="34">
        <f>$K$11-Tasaus[[#This Row],[Laskennallinen verotulo yhteensä, €/asukas (=tasausraja)]]</f>
        <v>446.75249594111142</v>
      </c>
      <c r="M258" s="368">
        <v>402.07724634700031</v>
      </c>
      <c r="N258" s="369">
        <v>9434340.5082860161</v>
      </c>
      <c r="P258" s="116"/>
      <c r="Q258" s="117"/>
      <c r="R258" s="118"/>
    </row>
    <row r="259" spans="1:18" x14ac:dyDescent="0.25">
      <c r="A259" s="266">
        <v>791</v>
      </c>
      <c r="B259" s="13" t="s">
        <v>259</v>
      </c>
      <c r="C259" s="267">
        <v>4938</v>
      </c>
      <c r="D259" s="268">
        <v>9.3000000000000007</v>
      </c>
      <c r="E259" s="14">
        <v>7356050.2698849849</v>
      </c>
      <c r="F259" s="14">
        <v>79097314.729946062</v>
      </c>
      <c r="G259" s="269">
        <f>Tasaus[[#This Row],[Verotettava tulo (kunnallisvero), €]]*($D$11/100)</f>
        <v>5963937.5306379329</v>
      </c>
      <c r="H259" s="14">
        <v>1232513.4516850102</v>
      </c>
      <c r="I259" s="15">
        <v>741367.10109999997</v>
      </c>
      <c r="J259" s="15">
        <f>SUM(Tasaus[[#This Row],[Laskennallinen kunnallisvero, €]:[Laskennallinen kiinteistövero, €]])</f>
        <v>7937818.083422943</v>
      </c>
      <c r="K259" s="15">
        <f>Tasaus[[#This Row],[Laskennallinen verotulo yhteensä, €]]/Tasaus[[#This Row],[Asukasluku 31.12.2024]]</f>
        <v>1607.4965742047273</v>
      </c>
      <c r="L259" s="34">
        <f>$K$11-Tasaus[[#This Row],[Laskennallinen verotulo yhteensä, €/asukas (=tasausraja)]]</f>
        <v>695.14342579527261</v>
      </c>
      <c r="M259" s="368">
        <v>625.62908321574537</v>
      </c>
      <c r="N259" s="369">
        <v>3089356.4129193504</v>
      </c>
      <c r="P259" s="116"/>
      <c r="Q259" s="117"/>
      <c r="R259" s="118"/>
    </row>
    <row r="260" spans="1:18" x14ac:dyDescent="0.25">
      <c r="A260" s="266">
        <v>831</v>
      </c>
      <c r="B260" s="13" t="s">
        <v>605</v>
      </c>
      <c r="C260" s="267">
        <v>4596</v>
      </c>
      <c r="D260" s="268">
        <v>8.4</v>
      </c>
      <c r="E260" s="14">
        <v>9115511.4698574767</v>
      </c>
      <c r="F260" s="14">
        <v>108517993.68877949</v>
      </c>
      <c r="G260" s="269">
        <f>Tasaus[[#This Row],[Verotettava tulo (kunnallisvero), €]]*($D$11/100)</f>
        <v>8182256.724133973</v>
      </c>
      <c r="H260" s="14">
        <v>631266.30438420537</v>
      </c>
      <c r="I260" s="15">
        <v>1055580.2546999999</v>
      </c>
      <c r="J260" s="15">
        <f>SUM(Tasaus[[#This Row],[Laskennallinen kunnallisvero, €]:[Laskennallinen kiinteistövero, €]])</f>
        <v>9869103.283218177</v>
      </c>
      <c r="K260" s="15">
        <f>Tasaus[[#This Row],[Laskennallinen verotulo yhteensä, €]]/Tasaus[[#This Row],[Asukasluku 31.12.2024]]</f>
        <v>2147.3244741553908</v>
      </c>
      <c r="L260" s="34">
        <f>$K$11-Tasaus[[#This Row],[Laskennallinen verotulo yhteensä, €/asukas (=tasausraja)]]</f>
        <v>155.31552584460906</v>
      </c>
      <c r="M260" s="368">
        <v>139.78397326014814</v>
      </c>
      <c r="N260" s="369">
        <v>642447.1411036409</v>
      </c>
      <c r="P260" s="116"/>
      <c r="Q260" s="117"/>
    </row>
    <row r="261" spans="1:18" x14ac:dyDescent="0.25">
      <c r="A261" s="266">
        <v>832</v>
      </c>
      <c r="B261" s="13" t="s">
        <v>606</v>
      </c>
      <c r="C261" s="267">
        <v>3657</v>
      </c>
      <c r="D261" s="268">
        <v>8.5</v>
      </c>
      <c r="E261" s="14">
        <v>4820759.0499246251</v>
      </c>
      <c r="F261" s="14">
        <v>56714812.352054417</v>
      </c>
      <c r="G261" s="269">
        <f>Tasaus[[#This Row],[Verotettava tulo (kunnallisvero), €]]*($D$11/100)</f>
        <v>4276296.851344903</v>
      </c>
      <c r="H261" s="14">
        <v>1130014.1341207393</v>
      </c>
      <c r="I261" s="15">
        <v>620998.81445000018</v>
      </c>
      <c r="J261" s="15">
        <f>SUM(Tasaus[[#This Row],[Laskennallinen kunnallisvero, €]:[Laskennallinen kiinteistövero, €]])</f>
        <v>6027309.7999156425</v>
      </c>
      <c r="K261" s="15">
        <f>Tasaus[[#This Row],[Laskennallinen verotulo yhteensä, €]]/Tasaus[[#This Row],[Asukasluku 31.12.2024]]</f>
        <v>1648.1569045435172</v>
      </c>
      <c r="L261" s="34">
        <f>$K$11-Tasaus[[#This Row],[Laskennallinen verotulo yhteensä, €/asukas (=tasausraja)]]</f>
        <v>654.48309545648272</v>
      </c>
      <c r="M261" s="368">
        <v>589.03478591083444</v>
      </c>
      <c r="N261" s="369">
        <v>2154100.2120759217</v>
      </c>
      <c r="P261" s="116"/>
      <c r="Q261" s="117"/>
    </row>
    <row r="262" spans="1:18" x14ac:dyDescent="0.25">
      <c r="A262" s="266">
        <v>833</v>
      </c>
      <c r="B262" s="13" t="s">
        <v>607</v>
      </c>
      <c r="C262" s="267">
        <v>1692</v>
      </c>
      <c r="D262" s="268">
        <v>6.9</v>
      </c>
      <c r="E262" s="14">
        <v>2400829.7099624621</v>
      </c>
      <c r="F262" s="14">
        <v>34794633.477716841</v>
      </c>
      <c r="G262" s="269">
        <f>Tasaus[[#This Row],[Verotettava tulo (kunnallisvero), €]]*($D$11/100)</f>
        <v>2623515.3642198495</v>
      </c>
      <c r="H262" s="14">
        <v>255107.98819741581</v>
      </c>
      <c r="I262" s="15">
        <v>657416.7831</v>
      </c>
      <c r="J262" s="15">
        <f>SUM(Tasaus[[#This Row],[Laskennallinen kunnallisvero, €]:[Laskennallinen kiinteistövero, €]])</f>
        <v>3536040.1355172652</v>
      </c>
      <c r="K262" s="15">
        <f>Tasaus[[#This Row],[Laskennallinen verotulo yhteensä, €]]/Tasaus[[#This Row],[Asukasluku 31.12.2024]]</f>
        <v>2089.8582361213153</v>
      </c>
      <c r="L262" s="34">
        <f>$K$11-Tasaus[[#This Row],[Laskennallinen verotulo yhteensä, €/asukas (=tasausraja)]]</f>
        <v>212.78176387868461</v>
      </c>
      <c r="M262" s="368">
        <v>191.50358749081616</v>
      </c>
      <c r="N262" s="369">
        <v>324024.07003446092</v>
      </c>
      <c r="P262" s="116"/>
      <c r="Q262" s="117"/>
    </row>
    <row r="263" spans="1:18" x14ac:dyDescent="0.25">
      <c r="A263" s="266">
        <v>834</v>
      </c>
      <c r="B263" s="13" t="s">
        <v>608</v>
      </c>
      <c r="C263" s="267">
        <v>5832</v>
      </c>
      <c r="D263" s="268">
        <v>8.9</v>
      </c>
      <c r="E263" s="14">
        <v>10788419.54983132</v>
      </c>
      <c r="F263" s="14">
        <v>121218197.18911594</v>
      </c>
      <c r="G263" s="269">
        <f>Tasaus[[#This Row],[Verotettava tulo (kunnallisvero), €]]*($D$11/100)</f>
        <v>9139852.068059342</v>
      </c>
      <c r="H263" s="14">
        <v>1018299.3622134237</v>
      </c>
      <c r="I263" s="15">
        <v>1127996.4060999998</v>
      </c>
      <c r="J263" s="15">
        <f>SUM(Tasaus[[#This Row],[Laskennallinen kunnallisvero, €]:[Laskennallinen kiinteistövero, €]])</f>
        <v>11286147.836372765</v>
      </c>
      <c r="K263" s="15">
        <f>Tasaus[[#This Row],[Laskennallinen verotulo yhteensä, €]]/Tasaus[[#This Row],[Asukasluku 31.12.2024]]</f>
        <v>1935.2105343574699</v>
      </c>
      <c r="L263" s="34">
        <f>$K$11-Tasaus[[#This Row],[Laskennallinen verotulo yhteensä, €/asukas (=tasausraja)]]</f>
        <v>367.42946564252998</v>
      </c>
      <c r="M263" s="368">
        <v>330.686519078277</v>
      </c>
      <c r="N263" s="369">
        <v>1928563.7792645115</v>
      </c>
      <c r="P263" s="116"/>
      <c r="Q263" s="117"/>
    </row>
    <row r="264" spans="1:18" x14ac:dyDescent="0.25">
      <c r="A264" s="266">
        <v>837</v>
      </c>
      <c r="B264" s="13" t="s">
        <v>609</v>
      </c>
      <c r="C264" s="267">
        <v>260180</v>
      </c>
      <c r="D264" s="268">
        <v>7.6</v>
      </c>
      <c r="E264" s="14">
        <v>465859065.92271614</v>
      </c>
      <c r="F264" s="14">
        <v>6129724551.614686</v>
      </c>
      <c r="G264" s="269">
        <f>Tasaus[[#This Row],[Verotettava tulo (kunnallisvero), €]]*($D$11/100)</f>
        <v>462181231.19174731</v>
      </c>
      <c r="H264" s="14">
        <v>76516252.935240686</v>
      </c>
      <c r="I264" s="15">
        <v>49276521.58405</v>
      </c>
      <c r="J264" s="15">
        <f>SUM(Tasaus[[#This Row],[Laskennallinen kunnallisvero, €]:[Laskennallinen kiinteistövero, €]])</f>
        <v>587974005.71103787</v>
      </c>
      <c r="K264" s="15">
        <f>Tasaus[[#This Row],[Laskennallinen verotulo yhteensä, €]]/Tasaus[[#This Row],[Asukasluku 31.12.2024]]</f>
        <v>2259.8739553810356</v>
      </c>
      <c r="L264" s="34">
        <f>$K$11-Tasaus[[#This Row],[Laskennallinen verotulo yhteensä, €/asukas (=tasausraja)]]</f>
        <v>42.766044618964315</v>
      </c>
      <c r="M264" s="368">
        <v>38.489440157067882</v>
      </c>
      <c r="N264" s="369">
        <v>10014182.540065922</v>
      </c>
      <c r="P264" s="116"/>
      <c r="Q264" s="117"/>
    </row>
    <row r="265" spans="1:18" x14ac:dyDescent="0.25">
      <c r="A265" s="266">
        <v>844</v>
      </c>
      <c r="B265" s="13" t="s">
        <v>610</v>
      </c>
      <c r="C265" s="267">
        <v>1388</v>
      </c>
      <c r="D265" s="268">
        <v>9.9</v>
      </c>
      <c r="E265" s="14">
        <v>2238362.4999650028</v>
      </c>
      <c r="F265" s="14">
        <v>22609722.221868716</v>
      </c>
      <c r="G265" s="269">
        <f>Tasaus[[#This Row],[Verotettava tulo (kunnallisvero), €]]*($D$11/100)</f>
        <v>1704773.0555289011</v>
      </c>
      <c r="H265" s="14">
        <v>453258.51137639896</v>
      </c>
      <c r="I265" s="15">
        <v>291036.06165000005</v>
      </c>
      <c r="J265" s="15">
        <f>SUM(Tasaus[[#This Row],[Laskennallinen kunnallisvero, €]:[Laskennallinen kiinteistövero, €]])</f>
        <v>2449067.6285553002</v>
      </c>
      <c r="K265" s="15">
        <f>Tasaus[[#This Row],[Laskennallinen verotulo yhteensä, €]]/Tasaus[[#This Row],[Asukasluku 31.12.2024]]</f>
        <v>1764.457945645029</v>
      </c>
      <c r="L265" s="34">
        <f>$K$11-Tasaus[[#This Row],[Laskennallinen verotulo yhteensä, €/asukas (=tasausraja)]]</f>
        <v>538.18205435497089</v>
      </c>
      <c r="M265" s="368">
        <v>484.36384891947381</v>
      </c>
      <c r="N265" s="369">
        <v>672297.02230022964</v>
      </c>
      <c r="P265" s="116"/>
      <c r="Q265" s="117"/>
    </row>
    <row r="266" spans="1:18" x14ac:dyDescent="0.25">
      <c r="A266" s="266">
        <v>845</v>
      </c>
      <c r="B266" s="13" t="s">
        <v>611</v>
      </c>
      <c r="C266" s="267">
        <v>2826</v>
      </c>
      <c r="D266" s="268">
        <v>6.9</v>
      </c>
      <c r="E266" s="14">
        <v>3717403.9699418773</v>
      </c>
      <c r="F266" s="14">
        <v>53875419.854230098</v>
      </c>
      <c r="G266" s="269">
        <f>Tasaus[[#This Row],[Verotettava tulo (kunnallisvero), €]]*($D$11/100)</f>
        <v>4062206.6570089492</v>
      </c>
      <c r="H266" s="14">
        <v>578804.64228945237</v>
      </c>
      <c r="I266" s="15">
        <v>536198.95965000009</v>
      </c>
      <c r="J266" s="15">
        <f>SUM(Tasaus[[#This Row],[Laskennallinen kunnallisvero, €]:[Laskennallinen kiinteistövero, €]])</f>
        <v>5177210.2589484025</v>
      </c>
      <c r="K266" s="15">
        <f>Tasaus[[#This Row],[Laskennallinen verotulo yhteensä, €]]/Tasaus[[#This Row],[Asukasluku 31.12.2024]]</f>
        <v>1831.992306775797</v>
      </c>
      <c r="L266" s="34">
        <f>$K$11-Tasaus[[#This Row],[Laskennallinen verotulo yhteensä, €/asukas (=tasausraja)]]</f>
        <v>470.64769322420284</v>
      </c>
      <c r="M266" s="368">
        <v>423.58292390178258</v>
      </c>
      <c r="N266" s="369">
        <v>1197045.3429464377</v>
      </c>
      <c r="P266" s="116"/>
      <c r="Q266" s="117"/>
    </row>
    <row r="267" spans="1:18" x14ac:dyDescent="0.25">
      <c r="A267" s="266">
        <v>846</v>
      </c>
      <c r="B267" s="13" t="s">
        <v>612</v>
      </c>
      <c r="C267" s="267">
        <v>4662</v>
      </c>
      <c r="D267" s="268">
        <v>9.6</v>
      </c>
      <c r="E267" s="14">
        <v>7963388.43987549</v>
      </c>
      <c r="F267" s="14">
        <v>82951962.915369689</v>
      </c>
      <c r="G267" s="269">
        <f>Tasaus[[#This Row],[Verotettava tulo (kunnallisvero), €]]*($D$11/100)</f>
        <v>6254578.0038188742</v>
      </c>
      <c r="H267" s="14">
        <v>763077.54994698404</v>
      </c>
      <c r="I267" s="15">
        <v>572345.25084999995</v>
      </c>
      <c r="J267" s="15">
        <f>SUM(Tasaus[[#This Row],[Laskennallinen kunnallisvero, €]:[Laskennallinen kiinteistövero, €]])</f>
        <v>7590000.8046158589</v>
      </c>
      <c r="K267" s="15">
        <f>Tasaus[[#This Row],[Laskennallinen verotulo yhteensä, €]]/Tasaus[[#This Row],[Asukasluku 31.12.2024]]</f>
        <v>1628.0568006469025</v>
      </c>
      <c r="L267" s="34">
        <f>$K$11-Tasaus[[#This Row],[Laskennallinen verotulo yhteensä, €/asukas (=tasausraja)]]</f>
        <v>674.58319935309737</v>
      </c>
      <c r="M267" s="368">
        <v>607.12487941778761</v>
      </c>
      <c r="N267" s="369">
        <v>2830416.187845726</v>
      </c>
      <c r="P267" s="116"/>
      <c r="Q267" s="117"/>
    </row>
    <row r="268" spans="1:18" x14ac:dyDescent="0.25">
      <c r="A268" s="266">
        <v>848</v>
      </c>
      <c r="B268" s="13" t="s">
        <v>613</v>
      </c>
      <c r="C268" s="267">
        <v>3976</v>
      </c>
      <c r="D268" s="268">
        <v>9.1</v>
      </c>
      <c r="E268" s="14">
        <v>5950851.3399069561</v>
      </c>
      <c r="F268" s="14">
        <v>65393970.76820831</v>
      </c>
      <c r="G268" s="269">
        <f>Tasaus[[#This Row],[Verotettava tulo (kunnallisvero), €]]*($D$11/100)</f>
        <v>4930705.3959229067</v>
      </c>
      <c r="H268" s="14">
        <v>847617.6100836026</v>
      </c>
      <c r="I268" s="15">
        <v>568630.32465000008</v>
      </c>
      <c r="J268" s="15">
        <f>SUM(Tasaus[[#This Row],[Laskennallinen kunnallisvero, €]:[Laskennallinen kiinteistövero, €]])</f>
        <v>6346953.3306565089</v>
      </c>
      <c r="K268" s="15">
        <f>Tasaus[[#This Row],[Laskennallinen verotulo yhteensä, €]]/Tasaus[[#This Row],[Asukasluku 31.12.2024]]</f>
        <v>1596.3162300443935</v>
      </c>
      <c r="L268" s="34">
        <f>$K$11-Tasaus[[#This Row],[Laskennallinen verotulo yhteensä, €/asukas (=tasausraja)]]</f>
        <v>706.32376995560639</v>
      </c>
      <c r="M268" s="368">
        <v>635.69139296004573</v>
      </c>
      <c r="N268" s="369">
        <v>2527508.9784091418</v>
      </c>
      <c r="P268" s="116"/>
      <c r="Q268" s="117"/>
    </row>
    <row r="269" spans="1:18" x14ac:dyDescent="0.25">
      <c r="A269" s="266">
        <v>849</v>
      </c>
      <c r="B269" s="13" t="s">
        <v>614</v>
      </c>
      <c r="C269" s="267">
        <v>2799</v>
      </c>
      <c r="D269" s="268">
        <v>9.9</v>
      </c>
      <c r="E269" s="14">
        <v>4696932.6699265614</v>
      </c>
      <c r="F269" s="14">
        <v>47443764.342692532</v>
      </c>
      <c r="G269" s="269">
        <f>Tasaus[[#This Row],[Verotettava tulo (kunnallisvero), €]]*($D$11/100)</f>
        <v>3577259.8314390169</v>
      </c>
      <c r="H269" s="14">
        <v>631115.97070813621</v>
      </c>
      <c r="I269" s="15">
        <v>374605.17560000002</v>
      </c>
      <c r="J269" s="15">
        <f>SUM(Tasaus[[#This Row],[Laskennallinen kunnallisvero, €]:[Laskennallinen kiinteistövero, €]])</f>
        <v>4582980.9777471526</v>
      </c>
      <c r="K269" s="15">
        <f>Tasaus[[#This Row],[Laskennallinen verotulo yhteensä, €]]/Tasaus[[#This Row],[Asukasluku 31.12.2024]]</f>
        <v>1637.3636933716157</v>
      </c>
      <c r="L269" s="34">
        <f>$K$11-Tasaus[[#This Row],[Laskennallinen verotulo yhteensä, €/asukas (=tasausraja)]]</f>
        <v>665.27630662838419</v>
      </c>
      <c r="M269" s="368">
        <v>598.74867596554577</v>
      </c>
      <c r="N269" s="369">
        <v>1675897.5440275627</v>
      </c>
      <c r="P269" s="116"/>
      <c r="Q269" s="117"/>
    </row>
    <row r="270" spans="1:18" x14ac:dyDescent="0.25">
      <c r="A270" s="266">
        <v>850</v>
      </c>
      <c r="B270" s="13" t="s">
        <v>615</v>
      </c>
      <c r="C270" s="267">
        <v>2349</v>
      </c>
      <c r="D270" s="268">
        <v>9.4</v>
      </c>
      <c r="E270" s="14">
        <v>4235741.0899337726</v>
      </c>
      <c r="F270" s="14">
        <v>45061075.424827367</v>
      </c>
      <c r="G270" s="269">
        <f>Tasaus[[#This Row],[Verotettava tulo (kunnallisvero), €]]*($D$11/100)</f>
        <v>3397605.0870319833</v>
      </c>
      <c r="H270" s="14">
        <v>549989.64143118227</v>
      </c>
      <c r="I270" s="15">
        <v>413275.46189999999</v>
      </c>
      <c r="J270" s="15">
        <f>SUM(Tasaus[[#This Row],[Laskennallinen kunnallisvero, €]:[Laskennallinen kiinteistövero, €]])</f>
        <v>4360870.190363165</v>
      </c>
      <c r="K270" s="15">
        <f>Tasaus[[#This Row],[Laskennallinen verotulo yhteensä, €]]/Tasaus[[#This Row],[Asukasluku 31.12.2024]]</f>
        <v>1856.4794339562218</v>
      </c>
      <c r="L270" s="34">
        <f>$K$11-Tasaus[[#This Row],[Laskennallinen verotulo yhteensä, €/asukas (=tasausraja)]]</f>
        <v>446.16056604377809</v>
      </c>
      <c r="M270" s="368">
        <v>401.54450943940031</v>
      </c>
      <c r="N270" s="369">
        <v>943228.05267315137</v>
      </c>
      <c r="P270" s="116"/>
      <c r="Q270" s="117"/>
    </row>
    <row r="271" spans="1:18" x14ac:dyDescent="0.25">
      <c r="A271" s="266">
        <v>851</v>
      </c>
      <c r="B271" s="13" t="s">
        <v>616</v>
      </c>
      <c r="C271" s="267">
        <v>20959</v>
      </c>
      <c r="D271" s="268">
        <v>8.6999999999999993</v>
      </c>
      <c r="E271" s="14">
        <v>39176872.879387461</v>
      </c>
      <c r="F271" s="14">
        <v>450308883.67112029</v>
      </c>
      <c r="G271" s="269">
        <f>Tasaus[[#This Row],[Verotettava tulo (kunnallisvero), €]]*($D$11/100)</f>
        <v>33953289.828802466</v>
      </c>
      <c r="H271" s="14">
        <v>5618907.6559674349</v>
      </c>
      <c r="I271" s="15">
        <v>3621467.8653000006</v>
      </c>
      <c r="J271" s="15">
        <f>SUM(Tasaus[[#This Row],[Laskennallinen kunnallisvero, €]:[Laskennallinen kiinteistövero, €]])</f>
        <v>43193665.350069903</v>
      </c>
      <c r="K271" s="15">
        <f>Tasaus[[#This Row],[Laskennallinen verotulo yhteensä, €]]/Tasaus[[#This Row],[Asukasluku 31.12.2024]]</f>
        <v>2060.8648003277781</v>
      </c>
      <c r="L271" s="34">
        <f>$K$11-Tasaus[[#This Row],[Laskennallinen verotulo yhteensä, €/asukas (=tasausraja)]]</f>
        <v>241.77519967222179</v>
      </c>
      <c r="M271" s="368">
        <v>217.59767970499962</v>
      </c>
      <c r="N271" s="369">
        <v>4560629.7689370867</v>
      </c>
      <c r="P271" s="116"/>
      <c r="Q271" s="117"/>
    </row>
    <row r="272" spans="1:18" x14ac:dyDescent="0.25">
      <c r="A272" s="266">
        <v>853</v>
      </c>
      <c r="B272" s="13" t="s">
        <v>617</v>
      </c>
      <c r="C272" s="267">
        <v>206073</v>
      </c>
      <c r="D272" s="268">
        <v>7.1</v>
      </c>
      <c r="E272" s="14">
        <v>329409267.91484958</v>
      </c>
      <c r="F272" s="14">
        <v>4639567153.7302761</v>
      </c>
      <c r="G272" s="269">
        <f>Tasaus[[#This Row],[Verotettava tulo (kunnallisvero), €]]*($D$11/100)</f>
        <v>349823363.39126277</v>
      </c>
      <c r="H272" s="14">
        <v>85902708.035171762</v>
      </c>
      <c r="I272" s="15">
        <v>40765102.613050006</v>
      </c>
      <c r="J272" s="15">
        <f>SUM(Tasaus[[#This Row],[Laskennallinen kunnallisvero, €]:[Laskennallinen kiinteistövero, €]])</f>
        <v>476491174.0394845</v>
      </c>
      <c r="K272" s="15">
        <f>Tasaus[[#This Row],[Laskennallinen verotulo yhteensä, €]]/Tasaus[[#This Row],[Asukasluku 31.12.2024]]</f>
        <v>2312.2445640112219</v>
      </c>
      <c r="L272" s="34">
        <f>$K$11-Tasaus[[#This Row],[Laskennallinen verotulo yhteensä, €/asukas (=tasausraja)]]</f>
        <v>-9.6045640112220099</v>
      </c>
      <c r="M272" s="368">
        <v>-0.96045640112220099</v>
      </c>
      <c r="N272" s="369">
        <v>-197924.13194845532</v>
      </c>
      <c r="P272" s="116"/>
      <c r="Q272" s="117"/>
    </row>
    <row r="273" spans="1:17" x14ac:dyDescent="0.25">
      <c r="A273" s="266">
        <v>854</v>
      </c>
      <c r="B273" s="13" t="s">
        <v>618</v>
      </c>
      <c r="C273" s="267">
        <v>3191</v>
      </c>
      <c r="D273" s="268">
        <v>9.5</v>
      </c>
      <c r="E273" s="14">
        <v>5403535.1399155138</v>
      </c>
      <c r="F273" s="14">
        <v>56879317.262268566</v>
      </c>
      <c r="G273" s="269">
        <f>Tasaus[[#This Row],[Verotettava tulo (kunnallisvero), €]]*($D$11/100)</f>
        <v>4288700.5215750495</v>
      </c>
      <c r="H273" s="14">
        <v>920975.32274829701</v>
      </c>
      <c r="I273" s="15">
        <v>665554.44550000015</v>
      </c>
      <c r="J273" s="15">
        <f>SUM(Tasaus[[#This Row],[Laskennallinen kunnallisvero, €]:[Laskennallinen kiinteistövero, €]])</f>
        <v>5875230.2898233468</v>
      </c>
      <c r="K273" s="15">
        <f>Tasaus[[#This Row],[Laskennallinen verotulo yhteensä, €]]/Tasaus[[#This Row],[Asukasluku 31.12.2024]]</f>
        <v>1841.1878062749443</v>
      </c>
      <c r="L273" s="34">
        <f>$K$11-Tasaus[[#This Row],[Laskennallinen verotulo yhteensä, €/asukas (=tasausraja)]]</f>
        <v>461.45219372505562</v>
      </c>
      <c r="M273" s="368">
        <v>415.30697435255007</v>
      </c>
      <c r="N273" s="369">
        <v>1325244.5551589872</v>
      </c>
      <c r="P273" s="116"/>
      <c r="Q273" s="117"/>
    </row>
    <row r="274" spans="1:17" x14ac:dyDescent="0.25">
      <c r="A274" s="266">
        <v>857</v>
      </c>
      <c r="B274" s="13" t="s">
        <v>619</v>
      </c>
      <c r="C274" s="267">
        <v>2311</v>
      </c>
      <c r="D274" s="268">
        <v>9.9</v>
      </c>
      <c r="E274" s="14">
        <v>3529426.1199448169</v>
      </c>
      <c r="F274" s="14">
        <v>35650768.88833148</v>
      </c>
      <c r="G274" s="269">
        <f>Tasaus[[#This Row],[Verotettava tulo (kunnallisvero), €]]*($D$11/100)</f>
        <v>2688067.9741801936</v>
      </c>
      <c r="H274" s="14">
        <v>732825.78867028083</v>
      </c>
      <c r="I274" s="15">
        <v>519942.08069999999</v>
      </c>
      <c r="J274" s="15">
        <f>SUM(Tasaus[[#This Row],[Laskennallinen kunnallisvero, €]:[Laskennallinen kiinteistövero, €]])</f>
        <v>3940835.8435504744</v>
      </c>
      <c r="K274" s="15">
        <f>Tasaus[[#This Row],[Laskennallinen verotulo yhteensä, €]]/Tasaus[[#This Row],[Asukasluku 31.12.2024]]</f>
        <v>1705.2513386198505</v>
      </c>
      <c r="L274" s="34">
        <f>$K$11-Tasaus[[#This Row],[Laskennallinen verotulo yhteensä, €/asukas (=tasausraja)]]</f>
        <v>597.38866138014941</v>
      </c>
      <c r="M274" s="368">
        <v>537.64979524213447</v>
      </c>
      <c r="N274" s="369">
        <v>1242508.6768045728</v>
      </c>
      <c r="P274" s="116"/>
      <c r="Q274" s="117"/>
    </row>
    <row r="275" spans="1:17" x14ac:dyDescent="0.25">
      <c r="A275" s="266">
        <v>858</v>
      </c>
      <c r="B275" s="13" t="s">
        <v>620</v>
      </c>
      <c r="C275" s="267">
        <v>42225</v>
      </c>
      <c r="D275" s="268">
        <v>7.3</v>
      </c>
      <c r="E275" s="14">
        <v>90625260.758583039</v>
      </c>
      <c r="F275" s="14">
        <v>1241441928.1997676</v>
      </c>
      <c r="G275" s="269">
        <f>Tasaus[[#This Row],[Verotettava tulo (kunnallisvero), €]]*($D$11/100)</f>
        <v>93604721.386262476</v>
      </c>
      <c r="H275" s="14">
        <v>6474743.3968749288</v>
      </c>
      <c r="I275" s="15">
        <v>8765720.0147000011</v>
      </c>
      <c r="J275" s="15">
        <f>SUM(Tasaus[[#This Row],[Laskennallinen kunnallisvero, €]:[Laskennallinen kiinteistövero, €]])</f>
        <v>108845184.79783741</v>
      </c>
      <c r="K275" s="15">
        <f>Tasaus[[#This Row],[Laskennallinen verotulo yhteensä, €]]/Tasaus[[#This Row],[Asukasluku 31.12.2024]]</f>
        <v>2577.7426831933076</v>
      </c>
      <c r="L275" s="34">
        <f>$K$11-Tasaus[[#This Row],[Laskennallinen verotulo yhteensä, €/asukas (=tasausraja)]]</f>
        <v>-275.10268319330771</v>
      </c>
      <c r="M275" s="368">
        <v>-27.510268319330773</v>
      </c>
      <c r="N275" s="369">
        <v>-1161621.0797837419</v>
      </c>
      <c r="P275" s="116"/>
      <c r="Q275" s="117"/>
    </row>
    <row r="276" spans="1:17" x14ac:dyDescent="0.25">
      <c r="A276" s="266">
        <v>859</v>
      </c>
      <c r="B276" s="13" t="s">
        <v>621</v>
      </c>
      <c r="C276" s="267">
        <v>6501</v>
      </c>
      <c r="D276" s="268">
        <v>9.9</v>
      </c>
      <c r="E276" s="14">
        <v>11295407.149823392</v>
      </c>
      <c r="F276" s="14">
        <v>114095021.71538779</v>
      </c>
      <c r="G276" s="269">
        <f>Tasaus[[#This Row],[Verotettava tulo (kunnallisvero), €]]*($D$11/100)</f>
        <v>8602764.6373402383</v>
      </c>
      <c r="H276" s="14">
        <v>427766.87597031012</v>
      </c>
      <c r="I276" s="15">
        <v>511907.41710000002</v>
      </c>
      <c r="J276" s="15">
        <f>SUM(Tasaus[[#This Row],[Laskennallinen kunnallisvero, €]:[Laskennallinen kiinteistövero, €]])</f>
        <v>9542438.9304105472</v>
      </c>
      <c r="K276" s="15">
        <f>Tasaus[[#This Row],[Laskennallinen verotulo yhteensä, €]]/Tasaus[[#This Row],[Asukasluku 31.12.2024]]</f>
        <v>1467.8417059545527</v>
      </c>
      <c r="L276" s="34">
        <f>$K$11-Tasaus[[#This Row],[Laskennallinen verotulo yhteensä, €/asukas (=tasausraja)]]</f>
        <v>834.79829404544716</v>
      </c>
      <c r="M276" s="368">
        <v>751.31846464090245</v>
      </c>
      <c r="N276" s="369">
        <v>4884321.3386305068</v>
      </c>
      <c r="P276" s="116"/>
      <c r="Q276" s="117"/>
    </row>
    <row r="277" spans="1:17" x14ac:dyDescent="0.25">
      <c r="A277" s="266">
        <v>886</v>
      </c>
      <c r="B277" s="13" t="s">
        <v>622</v>
      </c>
      <c r="C277" s="267">
        <v>12382</v>
      </c>
      <c r="D277" s="268">
        <v>9.4</v>
      </c>
      <c r="E277" s="14">
        <v>26258012.019589443</v>
      </c>
      <c r="F277" s="14">
        <v>279340553.39988768</v>
      </c>
      <c r="G277" s="269">
        <f>Tasaus[[#This Row],[Verotettava tulo (kunnallisvero), €]]*($D$11/100)</f>
        <v>21062277.726351529</v>
      </c>
      <c r="H277" s="14">
        <v>1507518.8453184788</v>
      </c>
      <c r="I277" s="15">
        <v>1433204.4618000002</v>
      </c>
      <c r="J277" s="15">
        <f>SUM(Tasaus[[#This Row],[Laskennallinen kunnallisvero, €]:[Laskennallinen kiinteistövero, €]])</f>
        <v>24003001.033470009</v>
      </c>
      <c r="K277" s="15">
        <f>Tasaus[[#This Row],[Laskennallinen verotulo yhteensä, €]]/Tasaus[[#This Row],[Asukasluku 31.12.2024]]</f>
        <v>1938.5398993272499</v>
      </c>
      <c r="L277" s="34">
        <f>$K$11-Tasaus[[#This Row],[Laskennallinen verotulo yhteensä, €/asukas (=tasausraja)]]</f>
        <v>364.10010067274993</v>
      </c>
      <c r="M277" s="368">
        <v>327.69009060547495</v>
      </c>
      <c r="N277" s="369">
        <v>4057458.701876991</v>
      </c>
      <c r="P277" s="116"/>
      <c r="Q277" s="117"/>
    </row>
    <row r="278" spans="1:17" x14ac:dyDescent="0.25">
      <c r="A278" s="266">
        <v>887</v>
      </c>
      <c r="B278" s="13" t="s">
        <v>623</v>
      </c>
      <c r="C278" s="267">
        <v>4493</v>
      </c>
      <c r="D278" s="268">
        <v>10.3</v>
      </c>
      <c r="E278" s="14">
        <v>8287507.2998704212</v>
      </c>
      <c r="F278" s="14">
        <v>80461235.921072036</v>
      </c>
      <c r="G278" s="269">
        <f>Tasaus[[#This Row],[Verotettava tulo (kunnallisvero), €]]*($D$11/100)</f>
        <v>6066777.1884488314</v>
      </c>
      <c r="H278" s="14">
        <v>814014.56424344808</v>
      </c>
      <c r="I278" s="15">
        <v>827745.58385000005</v>
      </c>
      <c r="J278" s="15">
        <f>SUM(Tasaus[[#This Row],[Laskennallinen kunnallisvero, €]:[Laskennallinen kiinteistövero, €]])</f>
        <v>7708537.3365422795</v>
      </c>
      <c r="K278" s="15">
        <f>Tasaus[[#This Row],[Laskennallinen verotulo yhteensä, €]]/Tasaus[[#This Row],[Asukasluku 31.12.2024]]</f>
        <v>1715.6771280975472</v>
      </c>
      <c r="L278" s="34">
        <f>$K$11-Tasaus[[#This Row],[Laskennallinen verotulo yhteensä, €/asukas (=tasausraja)]]</f>
        <v>586.96287190245266</v>
      </c>
      <c r="M278" s="368">
        <v>528.26658471220742</v>
      </c>
      <c r="N278" s="369">
        <v>2373501.7651119479</v>
      </c>
      <c r="P278" s="116"/>
      <c r="Q278" s="117"/>
    </row>
    <row r="279" spans="1:17" x14ac:dyDescent="0.25">
      <c r="A279" s="266">
        <v>889</v>
      </c>
      <c r="B279" s="13" t="s">
        <v>624</v>
      </c>
      <c r="C279" s="267">
        <v>2466</v>
      </c>
      <c r="D279" s="268">
        <v>8.4</v>
      </c>
      <c r="E279" s="14">
        <v>3426124.8799464311</v>
      </c>
      <c r="F279" s="14">
        <v>40787200.951743223</v>
      </c>
      <c r="G279" s="269">
        <f>Tasaus[[#This Row],[Verotettava tulo (kunnallisvero), €]]*($D$11/100)</f>
        <v>3075354.951761439</v>
      </c>
      <c r="H279" s="14">
        <v>716125.86488293158</v>
      </c>
      <c r="I279" s="15">
        <v>604564.54515000002</v>
      </c>
      <c r="J279" s="15">
        <f>SUM(Tasaus[[#This Row],[Laskennallinen kunnallisvero, €]:[Laskennallinen kiinteistövero, €]])</f>
        <v>4396045.3617943702</v>
      </c>
      <c r="K279" s="15">
        <f>Tasaus[[#This Row],[Laskennallinen verotulo yhteensä, €]]/Tasaus[[#This Row],[Asukasluku 31.12.2024]]</f>
        <v>1782.6623527146676</v>
      </c>
      <c r="L279" s="34">
        <f>$K$11-Tasaus[[#This Row],[Laskennallinen verotulo yhteensä, €/asukas (=tasausraja)]]</f>
        <v>519.9776472853323</v>
      </c>
      <c r="M279" s="368">
        <v>467.97988255679905</v>
      </c>
      <c r="N279" s="369">
        <v>1154038.3903850664</v>
      </c>
      <c r="P279" s="116"/>
      <c r="Q279" s="117"/>
    </row>
    <row r="280" spans="1:17" x14ac:dyDescent="0.25">
      <c r="A280" s="266">
        <v>890</v>
      </c>
      <c r="B280" s="13" t="s">
        <v>625</v>
      </c>
      <c r="C280" s="267">
        <v>1137</v>
      </c>
      <c r="D280" s="268">
        <v>8.9</v>
      </c>
      <c r="E280" s="14">
        <v>1939038.4999696824</v>
      </c>
      <c r="F280" s="14">
        <v>21786949.437861599</v>
      </c>
      <c r="G280" s="269">
        <f>Tasaus[[#This Row],[Verotettava tulo (kunnallisvero), €]]*($D$11/100)</f>
        <v>1642735.9876147644</v>
      </c>
      <c r="H280" s="14">
        <v>169275.38885028538</v>
      </c>
      <c r="I280" s="15">
        <v>338161.85515000008</v>
      </c>
      <c r="J280" s="15">
        <f>SUM(Tasaus[[#This Row],[Laskennallinen kunnallisvero, €]:[Laskennallinen kiinteistövero, €]])</f>
        <v>2150173.2316150498</v>
      </c>
      <c r="K280" s="15">
        <f>Tasaus[[#This Row],[Laskennallinen verotulo yhteensä, €]]/Tasaus[[#This Row],[Asukasluku 31.12.2024]]</f>
        <v>1891.0934314996041</v>
      </c>
      <c r="L280" s="34">
        <f>$K$11-Tasaus[[#This Row],[Laskennallinen verotulo yhteensä, €/asukas (=tasausraja)]]</f>
        <v>411.54656850039578</v>
      </c>
      <c r="M280" s="368">
        <v>370.39191165035623</v>
      </c>
      <c r="N280" s="369">
        <v>421135.60354645504</v>
      </c>
      <c r="P280" s="116"/>
      <c r="Q280" s="117"/>
    </row>
    <row r="281" spans="1:17" x14ac:dyDescent="0.25">
      <c r="A281" s="266">
        <v>892</v>
      </c>
      <c r="B281" s="13" t="s">
        <v>626</v>
      </c>
      <c r="C281" s="267">
        <v>3657</v>
      </c>
      <c r="D281" s="268">
        <v>9.1999999999999993</v>
      </c>
      <c r="E281" s="14">
        <v>5928520.1199073056</v>
      </c>
      <c r="F281" s="14">
        <v>64440436.085948974</v>
      </c>
      <c r="G281" s="269">
        <f>Tasaus[[#This Row],[Verotettava tulo (kunnallisvero), €]]*($D$11/100)</f>
        <v>4858808.8808805523</v>
      </c>
      <c r="H281" s="14">
        <v>466317.88217524491</v>
      </c>
      <c r="I281" s="15">
        <v>455524.50450000004</v>
      </c>
      <c r="J281" s="15">
        <f>SUM(Tasaus[[#This Row],[Laskennallinen kunnallisvero, €]:[Laskennallinen kiinteistövero, €]])</f>
        <v>5780651.2675557975</v>
      </c>
      <c r="K281" s="15">
        <f>Tasaus[[#This Row],[Laskennallinen verotulo yhteensä, €]]/Tasaus[[#This Row],[Asukasluku 31.12.2024]]</f>
        <v>1580.7085774010932</v>
      </c>
      <c r="L281" s="34">
        <f>$K$11-Tasaus[[#This Row],[Laskennallinen verotulo yhteensä, €/asukas (=tasausraja)]]</f>
        <v>721.93142259890669</v>
      </c>
      <c r="M281" s="368">
        <v>649.738280339016</v>
      </c>
      <c r="N281" s="369">
        <v>2376092.8911997816</v>
      </c>
      <c r="P281" s="116"/>
      <c r="Q281" s="117"/>
    </row>
    <row r="282" spans="1:17" x14ac:dyDescent="0.25">
      <c r="A282" s="266">
        <v>893</v>
      </c>
      <c r="B282" s="13" t="s">
        <v>627</v>
      </c>
      <c r="C282" s="267">
        <v>7439</v>
      </c>
      <c r="D282" s="268">
        <v>8.6</v>
      </c>
      <c r="E282" s="14">
        <v>12451263.489805318</v>
      </c>
      <c r="F282" s="14">
        <v>144782133.60238743</v>
      </c>
      <c r="G282" s="269">
        <f>Tasaus[[#This Row],[Verotettava tulo (kunnallisvero), €]]*($D$11/100)</f>
        <v>10916572.873620011</v>
      </c>
      <c r="H282" s="14">
        <v>2154848.5507934457</v>
      </c>
      <c r="I282" s="15">
        <v>2009697.8174000001</v>
      </c>
      <c r="J282" s="15">
        <f>SUM(Tasaus[[#This Row],[Laskennallinen kunnallisvero, €]:[Laskennallinen kiinteistövero, €]])</f>
        <v>15081119.241813459</v>
      </c>
      <c r="K282" s="15">
        <f>Tasaus[[#This Row],[Laskennallinen verotulo yhteensä, €]]/Tasaus[[#This Row],[Asukasluku 31.12.2024]]</f>
        <v>2027.3046433409677</v>
      </c>
      <c r="L282" s="34">
        <f>$K$11-Tasaus[[#This Row],[Laskennallinen verotulo yhteensä, €/asukas (=tasausraja)]]</f>
        <v>275.33535665903219</v>
      </c>
      <c r="M282" s="368">
        <v>247.80182099312898</v>
      </c>
      <c r="N282" s="369">
        <v>1843397.7463678864</v>
      </c>
      <c r="P282" s="116"/>
      <c r="Q282" s="117"/>
    </row>
    <row r="283" spans="1:17" x14ac:dyDescent="0.25">
      <c r="A283" s="266">
        <v>895</v>
      </c>
      <c r="B283" s="13" t="s">
        <v>628</v>
      </c>
      <c r="C283" s="267">
        <v>14814</v>
      </c>
      <c r="D283" s="268">
        <v>8.9</v>
      </c>
      <c r="E283" s="14">
        <v>28035621.059561651</v>
      </c>
      <c r="F283" s="14">
        <v>315006978.19732195</v>
      </c>
      <c r="G283" s="269">
        <f>Tasaus[[#This Row],[Verotettava tulo (kunnallisvero), €]]*($D$11/100)</f>
        <v>23751526.156078074</v>
      </c>
      <c r="H283" s="14">
        <v>4453277.1611601068</v>
      </c>
      <c r="I283" s="15">
        <v>3500411.6864000005</v>
      </c>
      <c r="J283" s="15">
        <f>SUM(Tasaus[[#This Row],[Laskennallinen kunnallisvero, €]:[Laskennallinen kiinteistövero, €]])</f>
        <v>31705215.003638182</v>
      </c>
      <c r="K283" s="15">
        <f>Tasaus[[#This Row],[Laskennallinen verotulo yhteensä, €]]/Tasaus[[#This Row],[Asukasluku 31.12.2024]]</f>
        <v>2140.2197248304428</v>
      </c>
      <c r="L283" s="34">
        <f>$K$11-Tasaus[[#This Row],[Laskennallinen verotulo yhteensä, €/asukas (=tasausraja)]]</f>
        <v>162.42027516955704</v>
      </c>
      <c r="M283" s="368">
        <v>146.17824765260136</v>
      </c>
      <c r="N283" s="369">
        <v>2165484.5607256363</v>
      </c>
      <c r="P283" s="116"/>
      <c r="Q283" s="117"/>
    </row>
    <row r="284" spans="1:17" x14ac:dyDescent="0.25">
      <c r="A284" s="266">
        <v>905</v>
      </c>
      <c r="B284" s="13" t="s">
        <v>629</v>
      </c>
      <c r="C284" s="267">
        <v>70361</v>
      </c>
      <c r="D284" s="268">
        <v>8.4</v>
      </c>
      <c r="E284" s="14">
        <v>136910785.76785934</v>
      </c>
      <c r="F284" s="14">
        <v>1629890306.7602303</v>
      </c>
      <c r="G284" s="269">
        <f>Tasaus[[#This Row],[Verotettava tulo (kunnallisvero), €]]*($D$11/100)</f>
        <v>122893729.12972136</v>
      </c>
      <c r="H284" s="14">
        <v>17443174.307844743</v>
      </c>
      <c r="I284" s="15">
        <v>13178403.733999999</v>
      </c>
      <c r="J284" s="15">
        <f>SUM(Tasaus[[#This Row],[Laskennallinen kunnallisvero, €]:[Laskennallinen kiinteistövero, €]])</f>
        <v>153515307.1715661</v>
      </c>
      <c r="K284" s="15">
        <f>Tasaus[[#This Row],[Laskennallinen verotulo yhteensä, €]]/Tasaus[[#This Row],[Asukasluku 31.12.2024]]</f>
        <v>2181.8238395071999</v>
      </c>
      <c r="L284" s="34">
        <f>$K$11-Tasaus[[#This Row],[Laskennallinen verotulo yhteensä, €/asukas (=tasausraja)]]</f>
        <v>120.81616049280001</v>
      </c>
      <c r="M284" s="368">
        <v>108.73454444352001</v>
      </c>
      <c r="N284" s="369">
        <v>7650671.2815905111</v>
      </c>
      <c r="P284" s="116"/>
      <c r="Q284" s="117"/>
    </row>
    <row r="285" spans="1:17" x14ac:dyDescent="0.25">
      <c r="A285" s="266">
        <v>908</v>
      </c>
      <c r="B285" s="13" t="s">
        <v>630</v>
      </c>
      <c r="C285" s="267">
        <v>20847</v>
      </c>
      <c r="D285" s="268">
        <v>9.1</v>
      </c>
      <c r="E285" s="14">
        <v>41729380.329347543</v>
      </c>
      <c r="F285" s="14">
        <v>458564619.00381917</v>
      </c>
      <c r="G285" s="269">
        <f>Tasaus[[#This Row],[Verotettava tulo (kunnallisvero), €]]*($D$11/100)</f>
        <v>34575772.27288796</v>
      </c>
      <c r="H285" s="14">
        <v>4172842.0785910683</v>
      </c>
      <c r="I285" s="15">
        <v>2659396.23545</v>
      </c>
      <c r="J285" s="15">
        <f>SUM(Tasaus[[#This Row],[Laskennallinen kunnallisvero, €]:[Laskennallinen kiinteistövero, €]])</f>
        <v>41408010.586929031</v>
      </c>
      <c r="K285" s="15">
        <f>Tasaus[[#This Row],[Laskennallinen verotulo yhteensä, €]]/Tasaus[[#This Row],[Asukasluku 31.12.2024]]</f>
        <v>1986.281507503671</v>
      </c>
      <c r="L285" s="34">
        <f>$K$11-Tasaus[[#This Row],[Laskennallinen verotulo yhteensä, €/asukas (=tasausraja)]]</f>
        <v>316.35849249632884</v>
      </c>
      <c r="M285" s="368">
        <v>284.72264324669595</v>
      </c>
      <c r="N285" s="369">
        <v>5935612.9437638707</v>
      </c>
      <c r="P285" s="116"/>
      <c r="Q285" s="117"/>
    </row>
    <row r="286" spans="1:17" x14ac:dyDescent="0.25">
      <c r="A286" s="266">
        <v>915</v>
      </c>
      <c r="B286" s="13" t="s">
        <v>631</v>
      </c>
      <c r="C286" s="267">
        <v>19669</v>
      </c>
      <c r="D286" s="268">
        <v>9.3000000000000007</v>
      </c>
      <c r="E286" s="14">
        <v>38278857.689401492</v>
      </c>
      <c r="F286" s="14">
        <v>411600620.31614506</v>
      </c>
      <c r="G286" s="269">
        <f>Tasaus[[#This Row],[Verotettava tulo (kunnallisvero), €]]*($D$11/100)</f>
        <v>31034686.771837335</v>
      </c>
      <c r="H286" s="14">
        <v>3292181.1265074462</v>
      </c>
      <c r="I286" s="15">
        <v>3290135.3115000003</v>
      </c>
      <c r="J286" s="15">
        <f>SUM(Tasaus[[#This Row],[Laskennallinen kunnallisvero, €]:[Laskennallinen kiinteistövero, €]])</f>
        <v>37617003.209844783</v>
      </c>
      <c r="K286" s="15">
        <f>Tasaus[[#This Row],[Laskennallinen verotulo yhteensä, €]]/Tasaus[[#This Row],[Asukasluku 31.12.2024]]</f>
        <v>1912.5020697465445</v>
      </c>
      <c r="L286" s="34">
        <f>$K$11-Tasaus[[#This Row],[Laskennallinen verotulo yhteensä, €/asukas (=tasausraja)]]</f>
        <v>390.13793025345535</v>
      </c>
      <c r="M286" s="368">
        <v>351.12413722810982</v>
      </c>
      <c r="N286" s="369">
        <v>6906260.6551396921</v>
      </c>
      <c r="P286" s="116"/>
      <c r="Q286" s="117"/>
    </row>
    <row r="287" spans="1:17" x14ac:dyDescent="0.25">
      <c r="A287" s="266">
        <v>918</v>
      </c>
      <c r="B287" s="13" t="s">
        <v>632</v>
      </c>
      <c r="C287" s="267">
        <v>2246</v>
      </c>
      <c r="D287" s="268">
        <v>9.1</v>
      </c>
      <c r="E287" s="14">
        <v>4007720.8599373382</v>
      </c>
      <c r="F287" s="14">
        <v>44040888.570739985</v>
      </c>
      <c r="G287" s="269">
        <f>Tasaus[[#This Row],[Verotettava tulo (kunnallisvero), €]]*($D$11/100)</f>
        <v>3320682.9982337947</v>
      </c>
      <c r="H287" s="14">
        <v>296406.30103205552</v>
      </c>
      <c r="I287" s="15">
        <v>413550.10250000004</v>
      </c>
      <c r="J287" s="15">
        <f>SUM(Tasaus[[#This Row],[Laskennallinen kunnallisvero, €]:[Laskennallinen kiinteistövero, €]])</f>
        <v>4030639.4017658504</v>
      </c>
      <c r="K287" s="15">
        <f>Tasaus[[#This Row],[Laskennallinen verotulo yhteensä, €]]/Tasaus[[#This Row],[Asukasluku 31.12.2024]]</f>
        <v>1794.5856641878229</v>
      </c>
      <c r="L287" s="34">
        <f>$K$11-Tasaus[[#This Row],[Laskennallinen verotulo yhteensä, €/asukas (=tasausraja)]]</f>
        <v>508.05433581217699</v>
      </c>
      <c r="M287" s="368">
        <v>457.24890223095929</v>
      </c>
      <c r="N287" s="369">
        <v>1026981.0344107345</v>
      </c>
      <c r="P287" s="116"/>
      <c r="Q287" s="117"/>
    </row>
    <row r="288" spans="1:17" x14ac:dyDescent="0.25">
      <c r="A288" s="266">
        <v>921</v>
      </c>
      <c r="B288" s="13" t="s">
        <v>633</v>
      </c>
      <c r="C288" s="267">
        <v>1851</v>
      </c>
      <c r="D288" s="268">
        <v>9.5</v>
      </c>
      <c r="E288" s="14">
        <v>2791090.2199563603</v>
      </c>
      <c r="F288" s="14">
        <v>29379897.052172214</v>
      </c>
      <c r="G288" s="269">
        <f>Tasaus[[#This Row],[Verotettava tulo (kunnallisvero), €]]*($D$11/100)</f>
        <v>2215244.2377337846</v>
      </c>
      <c r="H288" s="14">
        <v>522113.81304374035</v>
      </c>
      <c r="I288" s="15">
        <v>335929.9632</v>
      </c>
      <c r="J288" s="15">
        <f>SUM(Tasaus[[#This Row],[Laskennallinen kunnallisvero, €]:[Laskennallinen kiinteistövero, €]])</f>
        <v>3073288.0139775248</v>
      </c>
      <c r="K288" s="15">
        <f>Tasaus[[#This Row],[Laskennallinen verotulo yhteensä, €]]/Tasaus[[#This Row],[Asukasluku 31.12.2024]]</f>
        <v>1660.3392836183277</v>
      </c>
      <c r="L288" s="34">
        <f>$K$11-Tasaus[[#This Row],[Laskennallinen verotulo yhteensä, €/asukas (=tasausraja)]]</f>
        <v>642.30071638167215</v>
      </c>
      <c r="M288" s="368">
        <v>578.070644743505</v>
      </c>
      <c r="N288" s="369">
        <v>1070008.7634202277</v>
      </c>
      <c r="P288" s="116"/>
      <c r="Q288" s="117"/>
    </row>
    <row r="289" spans="1:17" x14ac:dyDescent="0.25">
      <c r="A289" s="266">
        <v>922</v>
      </c>
      <c r="B289" s="13" t="s">
        <v>634</v>
      </c>
      <c r="C289" s="267">
        <v>4511</v>
      </c>
      <c r="D289" s="268">
        <v>9.3000000000000007</v>
      </c>
      <c r="E289" s="14">
        <v>9930390.5598447341</v>
      </c>
      <c r="F289" s="14">
        <v>106778393.11661004</v>
      </c>
      <c r="G289" s="269">
        <f>Tasaus[[#This Row],[Verotettava tulo (kunnallisvero), €]]*($D$11/100)</f>
        <v>8051090.8409923958</v>
      </c>
      <c r="H289" s="14">
        <v>497261.8391692341</v>
      </c>
      <c r="I289" s="15">
        <v>705438.67710000009</v>
      </c>
      <c r="J289" s="15">
        <f>SUM(Tasaus[[#This Row],[Laskennallinen kunnallisvero, €]:[Laskennallinen kiinteistövero, €]])</f>
        <v>9253791.3572616316</v>
      </c>
      <c r="K289" s="15">
        <f>Tasaus[[#This Row],[Laskennallinen verotulo yhteensä, €]]/Tasaus[[#This Row],[Asukasluku 31.12.2024]]</f>
        <v>2051.3835861808093</v>
      </c>
      <c r="L289" s="34">
        <f>$K$11-Tasaus[[#This Row],[Laskennallinen verotulo yhteensä, €/asukas (=tasausraja)]]</f>
        <v>251.25641381919058</v>
      </c>
      <c r="M289" s="368">
        <v>226.13077243727153</v>
      </c>
      <c r="N289" s="369">
        <v>1020075.9144645319</v>
      </c>
      <c r="P289" s="116"/>
      <c r="Q289" s="117"/>
    </row>
    <row r="290" spans="1:17" x14ac:dyDescent="0.25">
      <c r="A290" s="266">
        <v>924</v>
      </c>
      <c r="B290" s="13" t="s">
        <v>635</v>
      </c>
      <c r="C290" s="267">
        <v>2931</v>
      </c>
      <c r="D290" s="268">
        <v>9.8000000000000007</v>
      </c>
      <c r="E290" s="14">
        <v>5022215.4299214762</v>
      </c>
      <c r="F290" s="14">
        <v>51247096.223688528</v>
      </c>
      <c r="G290" s="269">
        <f>Tasaus[[#This Row],[Verotettava tulo (kunnallisvero), €]]*($D$11/100)</f>
        <v>3864031.0552661149</v>
      </c>
      <c r="H290" s="14">
        <v>600862.22700933088</v>
      </c>
      <c r="I290" s="15">
        <v>429211.71915000008</v>
      </c>
      <c r="J290" s="15">
        <f>SUM(Tasaus[[#This Row],[Laskennallinen kunnallisvero, €]:[Laskennallinen kiinteistövero, €]])</f>
        <v>4894105.001425446</v>
      </c>
      <c r="K290" s="15">
        <f>Tasaus[[#This Row],[Laskennallinen verotulo yhteensä, €]]/Tasaus[[#This Row],[Asukasluku 31.12.2024]]</f>
        <v>1669.7731154641576</v>
      </c>
      <c r="L290" s="34">
        <f>$K$11-Tasaus[[#This Row],[Laskennallinen verotulo yhteensä, €/asukas (=tasausraja)]]</f>
        <v>632.86688453584225</v>
      </c>
      <c r="M290" s="368">
        <v>569.580196082258</v>
      </c>
      <c r="N290" s="369">
        <v>1669439.5547170981</v>
      </c>
      <c r="P290" s="116"/>
      <c r="Q290" s="117"/>
    </row>
    <row r="291" spans="1:17" x14ac:dyDescent="0.25">
      <c r="A291" s="266">
        <v>925</v>
      </c>
      <c r="B291" s="13" t="s">
        <v>636</v>
      </c>
      <c r="C291" s="267">
        <v>3352</v>
      </c>
      <c r="D291" s="268">
        <v>8.4</v>
      </c>
      <c r="E291" s="14">
        <v>5130157.1799197877</v>
      </c>
      <c r="F291" s="14">
        <v>61073299.76094985</v>
      </c>
      <c r="G291" s="269">
        <f>Tasaus[[#This Row],[Verotettava tulo (kunnallisvero), €]]*($D$11/100)</f>
        <v>4604926.8019756181</v>
      </c>
      <c r="H291" s="14">
        <v>2298275.6334611219</v>
      </c>
      <c r="I291" s="15">
        <v>688632.50754999998</v>
      </c>
      <c r="J291" s="15">
        <f>SUM(Tasaus[[#This Row],[Laskennallinen kunnallisvero, €]:[Laskennallinen kiinteistövero, €]])</f>
        <v>7591834.9429867407</v>
      </c>
      <c r="K291" s="15">
        <f>Tasaus[[#This Row],[Laskennallinen verotulo yhteensä, €]]/Tasaus[[#This Row],[Asukasluku 31.12.2024]]</f>
        <v>2264.8672264280253</v>
      </c>
      <c r="L291" s="34">
        <f>$K$11-Tasaus[[#This Row],[Laskennallinen verotulo yhteensä, €/asukas (=tasausraja)]]</f>
        <v>37.77277357197454</v>
      </c>
      <c r="M291" s="368">
        <v>33.995496214777084</v>
      </c>
      <c r="N291" s="369">
        <v>113952.90331193278</v>
      </c>
      <c r="P291" s="116"/>
      <c r="Q291" s="117"/>
    </row>
    <row r="292" spans="1:17" x14ac:dyDescent="0.25">
      <c r="A292" s="266">
        <v>927</v>
      </c>
      <c r="B292" s="13" t="s">
        <v>637</v>
      </c>
      <c r="C292" s="267">
        <v>28799</v>
      </c>
      <c r="D292" s="268">
        <v>7.8</v>
      </c>
      <c r="E292" s="14">
        <v>59008697.919077374</v>
      </c>
      <c r="F292" s="14">
        <v>756521768.19329977</v>
      </c>
      <c r="G292" s="269">
        <f>Tasaus[[#This Row],[Verotettava tulo (kunnallisvero), €]]*($D$11/100)</f>
        <v>57041741.321774796</v>
      </c>
      <c r="H292" s="14">
        <v>3357270.9825938572</v>
      </c>
      <c r="I292" s="15">
        <v>4913450.7580500012</v>
      </c>
      <c r="J292" s="15">
        <f>SUM(Tasaus[[#This Row],[Laskennallinen kunnallisvero, €]:[Laskennallinen kiinteistövero, €]])</f>
        <v>65312463.062418655</v>
      </c>
      <c r="K292" s="15">
        <f>Tasaus[[#This Row],[Laskennallinen verotulo yhteensä, €]]/Tasaus[[#This Row],[Asukasluku 31.12.2024]]</f>
        <v>2267.8726019104361</v>
      </c>
      <c r="L292" s="34">
        <f>$K$11-Tasaus[[#This Row],[Laskennallinen verotulo yhteensä, €/asukas (=tasausraja)]]</f>
        <v>34.767398089563812</v>
      </c>
      <c r="M292" s="368">
        <v>31.290658280607431</v>
      </c>
      <c r="N292" s="369">
        <v>901139.66782321339</v>
      </c>
      <c r="P292" s="116"/>
      <c r="Q292" s="117"/>
    </row>
    <row r="293" spans="1:17" x14ac:dyDescent="0.25">
      <c r="A293" s="266">
        <v>931</v>
      </c>
      <c r="B293" s="13" t="s">
        <v>638</v>
      </c>
      <c r="C293" s="267">
        <v>5764</v>
      </c>
      <c r="D293" s="268">
        <v>8.4</v>
      </c>
      <c r="E293" s="14">
        <v>8511056.1398669276</v>
      </c>
      <c r="F293" s="14">
        <v>101322096.90317771</v>
      </c>
      <c r="G293" s="269">
        <f>Tasaus[[#This Row],[Verotettava tulo (kunnallisvero), €]]*($D$11/100)</f>
        <v>7639686.1064995984</v>
      </c>
      <c r="H293" s="14">
        <v>2267225.1212791498</v>
      </c>
      <c r="I293" s="15">
        <v>1177312.7849999999</v>
      </c>
      <c r="J293" s="15">
        <f>SUM(Tasaus[[#This Row],[Laskennallinen kunnallisvero, €]:[Laskennallinen kiinteistövero, €]])</f>
        <v>11084224.012778748</v>
      </c>
      <c r="K293" s="15">
        <f>Tasaus[[#This Row],[Laskennallinen verotulo yhteensä, €]]/Tasaus[[#This Row],[Asukasluku 31.12.2024]]</f>
        <v>1923.0090237298314</v>
      </c>
      <c r="L293" s="34">
        <f>$K$11-Tasaus[[#This Row],[Laskennallinen verotulo yhteensä, €/asukas (=tasausraja)]]</f>
        <v>379.6309762701685</v>
      </c>
      <c r="M293" s="368">
        <v>341.66787864315165</v>
      </c>
      <c r="N293" s="369">
        <v>1969373.652499126</v>
      </c>
      <c r="P293" s="116"/>
      <c r="Q293" s="117"/>
    </row>
    <row r="294" spans="1:17" x14ac:dyDescent="0.25">
      <c r="A294" s="266">
        <v>934</v>
      </c>
      <c r="B294" s="13" t="s">
        <v>639</v>
      </c>
      <c r="C294" s="267">
        <v>2607</v>
      </c>
      <c r="D294" s="268">
        <v>9.8000000000000007</v>
      </c>
      <c r="E294" s="14">
        <v>4720830.8199261883</v>
      </c>
      <c r="F294" s="14">
        <v>48171743.060471311</v>
      </c>
      <c r="G294" s="269">
        <f>Tasaus[[#This Row],[Verotettava tulo (kunnallisvero), €]]*($D$11/100)</f>
        <v>3632149.4267595368</v>
      </c>
      <c r="H294" s="14">
        <v>628586.06970228523</v>
      </c>
      <c r="I294" s="15">
        <v>407077.81780000002</v>
      </c>
      <c r="J294" s="15">
        <f>SUM(Tasaus[[#This Row],[Laskennallinen kunnallisvero, €]:[Laskennallinen kiinteistövero, €]])</f>
        <v>4667813.314261822</v>
      </c>
      <c r="K294" s="15">
        <f>Tasaus[[#This Row],[Laskennallinen verotulo yhteensä, €]]/Tasaus[[#This Row],[Asukasluku 31.12.2024]]</f>
        <v>1790.492257100814</v>
      </c>
      <c r="L294" s="34">
        <f>$K$11-Tasaus[[#This Row],[Laskennallinen verotulo yhteensä, €/asukas (=tasausraja)]]</f>
        <v>512.14774289918591</v>
      </c>
      <c r="M294" s="368">
        <v>460.93296860926733</v>
      </c>
      <c r="N294" s="369">
        <v>1201652.2491643599</v>
      </c>
      <c r="P294" s="116"/>
      <c r="Q294" s="117"/>
    </row>
    <row r="295" spans="1:17" x14ac:dyDescent="0.25">
      <c r="A295" s="266">
        <v>935</v>
      </c>
      <c r="B295" s="13" t="s">
        <v>640</v>
      </c>
      <c r="C295" s="267">
        <v>2831</v>
      </c>
      <c r="D295" s="268">
        <v>10.1</v>
      </c>
      <c r="E295" s="14">
        <v>5286974.2899173358</v>
      </c>
      <c r="F295" s="14">
        <v>52346280.098191448</v>
      </c>
      <c r="G295" s="269">
        <f>Tasaus[[#This Row],[Verotettava tulo (kunnallisvero), €]]*($D$11/100)</f>
        <v>3946909.5194036351</v>
      </c>
      <c r="H295" s="14">
        <v>663210.88893418515</v>
      </c>
      <c r="I295" s="15">
        <v>795684.26659999997</v>
      </c>
      <c r="J295" s="15">
        <f>SUM(Tasaus[[#This Row],[Laskennallinen kunnallisvero, €]:[Laskennallinen kiinteistövero, €]])</f>
        <v>5405804.6749378201</v>
      </c>
      <c r="K295" s="15">
        <f>Tasaus[[#This Row],[Laskennallinen verotulo yhteensä, €]]/Tasaus[[#This Row],[Asukasluku 31.12.2024]]</f>
        <v>1909.5035941143835</v>
      </c>
      <c r="L295" s="34">
        <f>$K$11-Tasaus[[#This Row],[Laskennallinen verotulo yhteensä, €/asukas (=tasausraja)]]</f>
        <v>393.13640588561634</v>
      </c>
      <c r="M295" s="368">
        <v>353.82276529705473</v>
      </c>
      <c r="N295" s="369">
        <v>1001672.248555962</v>
      </c>
      <c r="P295" s="116"/>
      <c r="Q295" s="117"/>
    </row>
    <row r="296" spans="1:17" x14ac:dyDescent="0.25">
      <c r="A296" s="266">
        <v>936</v>
      </c>
      <c r="B296" s="13" t="s">
        <v>641</v>
      </c>
      <c r="C296" s="267">
        <v>6190</v>
      </c>
      <c r="D296" s="268">
        <v>8.6</v>
      </c>
      <c r="E296" s="14">
        <v>9547013.4498507287</v>
      </c>
      <c r="F296" s="14">
        <v>111011784.30058987</v>
      </c>
      <c r="G296" s="269">
        <f>Tasaus[[#This Row],[Verotettava tulo (kunnallisvero), €]]*($D$11/100)</f>
        <v>8370288.5362644764</v>
      </c>
      <c r="H296" s="14">
        <v>2142940.3064285014</v>
      </c>
      <c r="I296" s="15">
        <v>1334347.6718000001</v>
      </c>
      <c r="J296" s="15">
        <f>SUM(Tasaus[[#This Row],[Laskennallinen kunnallisvero, €]:[Laskennallinen kiinteistövero, €]])</f>
        <v>11847576.514492979</v>
      </c>
      <c r="K296" s="15">
        <f>Tasaus[[#This Row],[Laskennallinen verotulo yhteensä, €]]/Tasaus[[#This Row],[Asukasluku 31.12.2024]]</f>
        <v>1913.9865128421613</v>
      </c>
      <c r="L296" s="34">
        <f>$K$11-Tasaus[[#This Row],[Laskennallinen verotulo yhteensä, €/asukas (=tasausraja)]]</f>
        <v>388.65348715783853</v>
      </c>
      <c r="M296" s="368">
        <v>349.78813844205467</v>
      </c>
      <c r="N296" s="369">
        <v>2165188.5769563182</v>
      </c>
      <c r="P296" s="116"/>
      <c r="Q296" s="117"/>
    </row>
    <row r="297" spans="1:17" x14ac:dyDescent="0.25">
      <c r="A297" s="266">
        <v>946</v>
      </c>
      <c r="B297" s="13" t="s">
        <v>297</v>
      </c>
      <c r="C297" s="267">
        <v>6210</v>
      </c>
      <c r="D297" s="268">
        <v>9.1999999999999993</v>
      </c>
      <c r="E297" s="14">
        <v>11480709.789820494</v>
      </c>
      <c r="F297" s="14">
        <v>124790323.80239668</v>
      </c>
      <c r="G297" s="269">
        <f>Tasaus[[#This Row],[Verotettava tulo (kunnallisvero), €]]*($D$11/100)</f>
        <v>9409190.4147007093</v>
      </c>
      <c r="H297" s="14">
        <v>1349144.1347997901</v>
      </c>
      <c r="I297" s="15">
        <v>1252820.7750000001</v>
      </c>
      <c r="J297" s="15">
        <f>SUM(Tasaus[[#This Row],[Laskennallinen kunnallisvero, €]:[Laskennallinen kiinteistövero, €]])</f>
        <v>12011155.324500499</v>
      </c>
      <c r="K297" s="15">
        <f>Tasaus[[#This Row],[Laskennallinen verotulo yhteensä, €]]/Tasaus[[#This Row],[Asukasluku 31.12.2024]]</f>
        <v>1934.1634983092592</v>
      </c>
      <c r="L297" s="34">
        <f>$K$11-Tasaus[[#This Row],[Laskennallinen verotulo yhteensä, €/asukas (=tasausraja)]]</f>
        <v>368.47650169074063</v>
      </c>
      <c r="M297" s="368">
        <v>331.6288515216666</v>
      </c>
      <c r="N297" s="369">
        <v>2059415.1679495496</v>
      </c>
      <c r="P297" s="116"/>
      <c r="Q297" s="117"/>
    </row>
    <row r="298" spans="1:17" x14ac:dyDescent="0.25">
      <c r="A298" s="266">
        <v>976</v>
      </c>
      <c r="B298" s="13" t="s">
        <v>642</v>
      </c>
      <c r="C298" s="267">
        <v>3721</v>
      </c>
      <c r="D298" s="268">
        <v>8.4</v>
      </c>
      <c r="E298" s="14">
        <v>5784994.0799095491</v>
      </c>
      <c r="F298" s="14">
        <v>68868977.141780347</v>
      </c>
      <c r="G298" s="269">
        <f>Tasaus[[#This Row],[Verotettava tulo (kunnallisvero), €]]*($D$11/100)</f>
        <v>5192720.8764902381</v>
      </c>
      <c r="H298" s="14">
        <v>615841.40841213358</v>
      </c>
      <c r="I298" s="15">
        <v>666007.45540000009</v>
      </c>
      <c r="J298" s="15">
        <f>SUM(Tasaus[[#This Row],[Laskennallinen kunnallisvero, €]:[Laskennallinen kiinteistövero, €]])</f>
        <v>6474569.7403023718</v>
      </c>
      <c r="K298" s="15">
        <f>Tasaus[[#This Row],[Laskennallinen verotulo yhteensä, €]]/Tasaus[[#This Row],[Asukasluku 31.12.2024]]</f>
        <v>1740.0079925564021</v>
      </c>
      <c r="L298" s="34">
        <f>$K$11-Tasaus[[#This Row],[Laskennallinen verotulo yhteensä, €/asukas (=tasausraja)]]</f>
        <v>562.63200744359779</v>
      </c>
      <c r="M298" s="368">
        <v>506.36880669923801</v>
      </c>
      <c r="N298" s="369">
        <v>1884198.3297278646</v>
      </c>
      <c r="P298" s="116"/>
      <c r="Q298" s="117"/>
    </row>
    <row r="299" spans="1:17" x14ac:dyDescent="0.25">
      <c r="A299" s="266">
        <v>977</v>
      </c>
      <c r="B299" s="13" t="s">
        <v>643</v>
      </c>
      <c r="C299" s="267">
        <v>15406</v>
      </c>
      <c r="D299" s="268">
        <v>10.3</v>
      </c>
      <c r="E299" s="14">
        <v>31585661.969506148</v>
      </c>
      <c r="F299" s="14">
        <v>306656912.32530242</v>
      </c>
      <c r="G299" s="269">
        <f>Tasaus[[#This Row],[Verotettava tulo (kunnallisvero), €]]*($D$11/100)</f>
        <v>23121931.189327803</v>
      </c>
      <c r="H299" s="14">
        <v>3075474.802049947</v>
      </c>
      <c r="I299" s="15">
        <v>2229445.9335500002</v>
      </c>
      <c r="J299" s="15">
        <f>SUM(Tasaus[[#This Row],[Laskennallinen kunnallisvero, €]:[Laskennallinen kiinteistövero, €]])</f>
        <v>28426851.924927749</v>
      </c>
      <c r="K299" s="15">
        <f>Tasaus[[#This Row],[Laskennallinen verotulo yhteensä, €]]/Tasaus[[#This Row],[Asukasluku 31.12.2024]]</f>
        <v>1845.1805741222738</v>
      </c>
      <c r="L299" s="34">
        <f>$K$11-Tasaus[[#This Row],[Laskennallinen verotulo yhteensä, €/asukas (=tasausraja)]]</f>
        <v>457.45942587772606</v>
      </c>
      <c r="M299" s="368">
        <v>411.71348328995344</v>
      </c>
      <c r="N299" s="369">
        <v>6342857.9235650226</v>
      </c>
      <c r="P299" s="116"/>
      <c r="Q299" s="117"/>
    </row>
    <row r="300" spans="1:17" x14ac:dyDescent="0.25">
      <c r="A300" s="266">
        <v>980</v>
      </c>
      <c r="B300" s="13" t="s">
        <v>644</v>
      </c>
      <c r="C300" s="267">
        <v>33704</v>
      </c>
      <c r="D300" s="268">
        <v>9.1999999999999993</v>
      </c>
      <c r="E300" s="14">
        <v>67736488.578940928</v>
      </c>
      <c r="F300" s="14">
        <v>736266180.20587969</v>
      </c>
      <c r="G300" s="269">
        <f>Tasaus[[#This Row],[Verotettava tulo (kunnallisvero), €]]*($D$11/100)</f>
        <v>55514469.987523325</v>
      </c>
      <c r="H300" s="14">
        <v>7165248.2733096154</v>
      </c>
      <c r="I300" s="15">
        <v>5249448.6886000009</v>
      </c>
      <c r="J300" s="15">
        <f>SUM(Tasaus[[#This Row],[Laskennallinen kunnallisvero, €]:[Laskennallinen kiinteistövero, €]])</f>
        <v>67929166.949432939</v>
      </c>
      <c r="K300" s="15">
        <f>Tasaus[[#This Row],[Laskennallinen verotulo yhteensä, €]]/Tasaus[[#This Row],[Asukasluku 31.12.2024]]</f>
        <v>2015.4630592639728</v>
      </c>
      <c r="L300" s="34">
        <f>$K$11-Tasaus[[#This Row],[Laskennallinen verotulo yhteensä, €/asukas (=tasausraja)]]</f>
        <v>287.17694073602706</v>
      </c>
      <c r="M300" s="368">
        <v>258.45924666242439</v>
      </c>
      <c r="N300" s="369">
        <v>8711110.4495103508</v>
      </c>
      <c r="P300" s="116"/>
      <c r="Q300" s="117"/>
    </row>
    <row r="301" spans="1:17" x14ac:dyDescent="0.25">
      <c r="A301" s="266">
        <v>981</v>
      </c>
      <c r="B301" s="13" t="s">
        <v>645</v>
      </c>
      <c r="C301" s="267">
        <v>2193</v>
      </c>
      <c r="D301" s="268">
        <v>9.3000000000000007</v>
      </c>
      <c r="E301" s="14">
        <v>3981023.0699377549</v>
      </c>
      <c r="F301" s="14">
        <v>42806699.676750049</v>
      </c>
      <c r="G301" s="269">
        <f>Tasaus[[#This Row],[Verotettava tulo (kunnallisvero), €]]*($D$11/100)</f>
        <v>3227625.1556269536</v>
      </c>
      <c r="H301" s="14">
        <v>265868.74056897883</v>
      </c>
      <c r="I301" s="15">
        <v>274591.51569999999</v>
      </c>
      <c r="J301" s="15">
        <f>SUM(Tasaus[[#This Row],[Laskennallinen kunnallisvero, €]:[Laskennallinen kiinteistövero, €]])</f>
        <v>3768085.4118959322</v>
      </c>
      <c r="K301" s="15">
        <f>Tasaus[[#This Row],[Laskennallinen verotulo yhteensä, €]]/Tasaus[[#This Row],[Asukasluku 31.12.2024]]</f>
        <v>1718.2332019589294</v>
      </c>
      <c r="L301" s="34">
        <f>$K$11-Tasaus[[#This Row],[Laskennallinen verotulo yhteensä, €/asukas (=tasausraja)]]</f>
        <v>584.40679804107049</v>
      </c>
      <c r="M301" s="368">
        <v>525.96611823696344</v>
      </c>
      <c r="N301" s="369">
        <v>1153443.6972936608</v>
      </c>
      <c r="P301" s="116"/>
      <c r="Q301" s="117"/>
    </row>
    <row r="302" spans="1:17" x14ac:dyDescent="0.25">
      <c r="A302" s="266">
        <v>989</v>
      </c>
      <c r="B302" s="13" t="s">
        <v>646</v>
      </c>
      <c r="C302" s="267">
        <v>5220</v>
      </c>
      <c r="D302" s="268">
        <v>10.6</v>
      </c>
      <c r="E302" s="14">
        <v>10101754.909842055</v>
      </c>
      <c r="F302" s="14">
        <v>95299574.621151462</v>
      </c>
      <c r="G302" s="269">
        <f>Tasaus[[#This Row],[Verotettava tulo (kunnallisvero), €]]*($D$11/100)</f>
        <v>7185587.9264348196</v>
      </c>
      <c r="H302" s="14">
        <v>1194569.0666432912</v>
      </c>
      <c r="I302" s="15">
        <v>1064362.3925000001</v>
      </c>
      <c r="J302" s="15">
        <f>SUM(Tasaus[[#This Row],[Laskennallinen kunnallisvero, €]:[Laskennallinen kiinteistövero, €]])</f>
        <v>9444519.3855781108</v>
      </c>
      <c r="K302" s="15">
        <f>Tasaus[[#This Row],[Laskennallinen verotulo yhteensä, €]]/Tasaus[[#This Row],[Asukasluku 31.12.2024]]</f>
        <v>1809.2949014517453</v>
      </c>
      <c r="L302" s="34">
        <f>$K$11-Tasaus[[#This Row],[Laskennallinen verotulo yhteensä, €/asukas (=tasausraja)]]</f>
        <v>493.34509854825455</v>
      </c>
      <c r="M302" s="368">
        <v>444.0105886934291</v>
      </c>
      <c r="N302" s="369">
        <v>2317735.2729797</v>
      </c>
      <c r="P302" s="116"/>
      <c r="Q302" s="117"/>
    </row>
    <row r="303" spans="1:17" x14ac:dyDescent="0.25">
      <c r="A303" s="266">
        <v>992</v>
      </c>
      <c r="B303" s="13" t="s">
        <v>647</v>
      </c>
      <c r="C303" s="267">
        <v>17740</v>
      </c>
      <c r="D303" s="268">
        <v>9.4</v>
      </c>
      <c r="E303" s="14">
        <v>33647129.859473914</v>
      </c>
      <c r="F303" s="14">
        <v>357948189.99440336</v>
      </c>
      <c r="G303" s="269">
        <f>Tasaus[[#This Row],[Verotettava tulo (kunnallisvero), €]]*($D$11/100)</f>
        <v>26989293.525578011</v>
      </c>
      <c r="H303" s="14">
        <v>4261460.1461933674</v>
      </c>
      <c r="I303" s="15">
        <v>3554465.6958500003</v>
      </c>
      <c r="J303" s="15">
        <f>SUM(Tasaus[[#This Row],[Laskennallinen kunnallisvero, €]:[Laskennallinen kiinteistövero, €]])</f>
        <v>34805219.367621377</v>
      </c>
      <c r="K303" s="15">
        <f>Tasaus[[#This Row],[Laskennallinen verotulo yhteensä, €]]/Tasaus[[#This Row],[Asukasluku 31.12.2024]]</f>
        <v>1961.9627602943278</v>
      </c>
      <c r="L303" s="34">
        <f>$K$11-Tasaus[[#This Row],[Laskennallinen verotulo yhteensä, €/asukas (=tasausraja)]]</f>
        <v>340.67723970567204</v>
      </c>
      <c r="M303" s="368">
        <v>306.60951573510482</v>
      </c>
      <c r="N303" s="369">
        <v>5439252.8091407595</v>
      </c>
    </row>
  </sheetData>
  <pageMargins left="0.7" right="0.7" top="0.75" bottom="0.75" header="0.3" footer="0.3"/>
  <pageSetup paperSize="9" orientation="portrait" r:id="rId1"/>
  <tableParts count="1">
    <tablePart r:id="rId2"/>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H297"/>
  <sheetViews>
    <sheetView zoomScale="90" zoomScaleNormal="90" workbookViewId="0">
      <pane xSplit="2" ySplit="4" topLeftCell="C5" activePane="bottomRight" state="frozen"/>
      <selection activeCell="G29" sqref="G29"/>
      <selection pane="topRight" activeCell="G29" sqref="G29"/>
      <selection pane="bottomLeft" activeCell="G29" sqref="G29"/>
      <selection pane="bottomRight" activeCell="I10" sqref="I10"/>
    </sheetView>
  </sheetViews>
  <sheetFormatPr defaultRowHeight="15" x14ac:dyDescent="0.25"/>
  <cols>
    <col min="1" max="1" width="8.375" style="297" customWidth="1"/>
    <col min="2" max="2" width="12.5" style="296" bestFit="1" customWidth="1"/>
    <col min="3" max="3" width="21.375" customWidth="1"/>
    <col min="4" max="7" width="16.875" customWidth="1"/>
    <col min="8" max="8" width="24.375" customWidth="1"/>
    <col min="9" max="10" width="9.625" bestFit="1" customWidth="1"/>
  </cols>
  <sheetData>
    <row r="1" spans="1:8" ht="23.25" x14ac:dyDescent="0.35">
      <c r="A1" s="313" t="s">
        <v>1128</v>
      </c>
      <c r="C1" s="326"/>
      <c r="H1" s="326"/>
    </row>
    <row r="2" spans="1:8" x14ac:dyDescent="0.25">
      <c r="A2" s="297" t="s">
        <v>355</v>
      </c>
      <c r="B2" s="298"/>
    </row>
    <row r="3" spans="1:8" s="212" customFormat="1" ht="28.5" x14ac:dyDescent="0.2">
      <c r="A3" s="220" t="s">
        <v>656</v>
      </c>
      <c r="B3" s="221" t="s">
        <v>3</v>
      </c>
      <c r="C3" s="220" t="s">
        <v>748</v>
      </c>
      <c r="D3" s="220" t="s">
        <v>729</v>
      </c>
      <c r="E3" s="220" t="s">
        <v>747</v>
      </c>
      <c r="F3" s="220" t="s">
        <v>1090</v>
      </c>
      <c r="G3" s="220" t="s">
        <v>1127</v>
      </c>
      <c r="H3" s="220" t="s">
        <v>749</v>
      </c>
    </row>
    <row r="4" spans="1:8" x14ac:dyDescent="0.25">
      <c r="A4" s="296"/>
      <c r="B4" s="296" t="s">
        <v>359</v>
      </c>
      <c r="C4" s="169">
        <f t="shared" ref="C4:H4" si="0">SUM(C5:C296)</f>
        <v>851000000.00000155</v>
      </c>
      <c r="D4" s="169">
        <f t="shared" si="0"/>
        <v>-3000000.0000000061</v>
      </c>
      <c r="E4" s="169">
        <f t="shared" si="0"/>
        <v>-307499999.99999964</v>
      </c>
      <c r="F4" s="169">
        <f t="shared" si="0"/>
        <v>-999999.99999999651</v>
      </c>
      <c r="G4" s="169">
        <f t="shared" si="0"/>
        <v>74999999.99999994</v>
      </c>
      <c r="H4" s="299">
        <f t="shared" si="0"/>
        <v>614500000.00000167</v>
      </c>
    </row>
    <row r="5" spans="1:8" x14ac:dyDescent="0.25">
      <c r="A5" s="32">
        <v>5</v>
      </c>
      <c r="B5" s="13" t="s">
        <v>12</v>
      </c>
      <c r="C5" s="164">
        <v>1995400.0337450588</v>
      </c>
      <c r="D5" s="164">
        <v>3436.7496087450891</v>
      </c>
      <c r="E5" s="164">
        <v>-604340.37526899914</v>
      </c>
      <c r="F5" s="164">
        <v>7716.4308550279939</v>
      </c>
      <c r="G5" s="164">
        <v>160232.3597571803</v>
      </c>
      <c r="H5" s="299">
        <f>Verokompensaatiot[[#This Row],[Korvaukset vuosilta 2010-2023, €]]+Verokompensaatiot[[#This Row],[Veromenetysten korvaus 2024]]+Verokompensaatiot[[#This Row],[Veromenetysten korvaus 2025]]+Verokompensaatiot[[#This Row],[Veromenetysten korvaus 2026]]+Verokompensaatiot[[#This Row],[Veromenetysten korvaus 2027]]</f>
        <v>1562445.1986970131</v>
      </c>
    </row>
    <row r="6" spans="1:8" x14ac:dyDescent="0.25">
      <c r="A6" s="32">
        <v>9</v>
      </c>
      <c r="B6" s="13" t="s">
        <v>13</v>
      </c>
      <c r="C6" s="164">
        <v>527121.88997430378</v>
      </c>
      <c r="D6" s="164">
        <v>-2403.1163006271436</v>
      </c>
      <c r="E6" s="164">
        <v>-167228.40758307453</v>
      </c>
      <c r="F6" s="164">
        <v>3219.1099005077249</v>
      </c>
      <c r="G6" s="164">
        <v>41633.77920709824</v>
      </c>
      <c r="H6" s="299">
        <f>Verokompensaatiot[[#This Row],[Korvaukset vuosilta 2010-2023, €]]+Verokompensaatiot[[#This Row],[Veromenetysten korvaus 2024]]+Verokompensaatiot[[#This Row],[Veromenetysten korvaus 2025]]+Verokompensaatiot[[#This Row],[Veromenetysten korvaus 2026]]+Verokompensaatiot[[#This Row],[Veromenetysten korvaus 2027]]</f>
        <v>402343.25519820809</v>
      </c>
    </row>
    <row r="7" spans="1:8" x14ac:dyDescent="0.25">
      <c r="A7" s="32">
        <v>10</v>
      </c>
      <c r="B7" s="13" t="s">
        <v>14</v>
      </c>
      <c r="C7" s="164">
        <v>2441205.4908443792</v>
      </c>
      <c r="D7" s="164">
        <v>5165.6234524411557</v>
      </c>
      <c r="E7" s="164">
        <v>-795670.00829805888</v>
      </c>
      <c r="F7" s="164">
        <v>7269.9640964228784</v>
      </c>
      <c r="G7" s="164">
        <v>193185.69022359085</v>
      </c>
      <c r="H7" s="299">
        <f>Verokompensaatiot[[#This Row],[Korvaukset vuosilta 2010-2023, €]]+Verokompensaatiot[[#This Row],[Veromenetysten korvaus 2024]]+Verokompensaatiot[[#This Row],[Veromenetysten korvaus 2025]]+Verokompensaatiot[[#This Row],[Veromenetysten korvaus 2026]]+Verokompensaatiot[[#This Row],[Veromenetysten korvaus 2027]]</f>
        <v>1851156.7603187752</v>
      </c>
    </row>
    <row r="8" spans="1:8" x14ac:dyDescent="0.25">
      <c r="A8" s="32">
        <v>16</v>
      </c>
      <c r="B8" s="13" t="s">
        <v>15</v>
      </c>
      <c r="C8" s="164">
        <v>1409657.9092009971</v>
      </c>
      <c r="D8" s="164">
        <v>-29276.210337117154</v>
      </c>
      <c r="E8" s="164">
        <v>-394233.59785624396</v>
      </c>
      <c r="F8" s="164">
        <v>-204.22212764637067</v>
      </c>
      <c r="G8" s="164">
        <v>119487.78526545124</v>
      </c>
      <c r="H8" s="299">
        <f>Verokompensaatiot[[#This Row],[Korvaukset vuosilta 2010-2023, €]]+Verokompensaatiot[[#This Row],[Veromenetysten korvaus 2024]]+Verokompensaatiot[[#This Row],[Veromenetysten korvaus 2025]]+Verokompensaatiot[[#This Row],[Veromenetysten korvaus 2026]]+Verokompensaatiot[[#This Row],[Veromenetysten korvaus 2027]]</f>
        <v>1105431.664145441</v>
      </c>
    </row>
    <row r="9" spans="1:8" x14ac:dyDescent="0.25">
      <c r="A9" s="32">
        <v>18</v>
      </c>
      <c r="B9" s="13" t="s">
        <v>16</v>
      </c>
      <c r="C9" s="164">
        <v>844062.0157252152</v>
      </c>
      <c r="D9" s="164">
        <v>-33517.066494043691</v>
      </c>
      <c r="E9" s="164">
        <v>-370783.49762091861</v>
      </c>
      <c r="F9" s="164">
        <v>-2404.4562223033822</v>
      </c>
      <c r="G9" s="164">
        <v>67854.478176685836</v>
      </c>
      <c r="H9" s="299">
        <f>Verokompensaatiot[[#This Row],[Korvaukset vuosilta 2010-2023, €]]+Verokompensaatiot[[#This Row],[Veromenetysten korvaus 2024]]+Verokompensaatiot[[#This Row],[Veromenetysten korvaus 2025]]+Verokompensaatiot[[#This Row],[Veromenetysten korvaus 2026]]+Verokompensaatiot[[#This Row],[Veromenetysten korvaus 2027]]</f>
        <v>505211.47356463538</v>
      </c>
    </row>
    <row r="10" spans="1:8" x14ac:dyDescent="0.25">
      <c r="A10" s="32">
        <v>19</v>
      </c>
      <c r="B10" s="13" t="s">
        <v>17</v>
      </c>
      <c r="C10" s="164">
        <v>661630.39903514739</v>
      </c>
      <c r="D10" s="164">
        <v>-26280.386824124002</v>
      </c>
      <c r="E10" s="164">
        <v>-319806.42078676022</v>
      </c>
      <c r="F10" s="164">
        <v>-233.55570234706016</v>
      </c>
      <c r="G10" s="164">
        <v>56005.000321761203</v>
      </c>
      <c r="H10" s="299">
        <f>Verokompensaatiot[[#This Row],[Korvaukset vuosilta 2010-2023, €]]+Verokompensaatiot[[#This Row],[Veromenetysten korvaus 2024]]+Verokompensaatiot[[#This Row],[Veromenetysten korvaus 2025]]+Verokompensaatiot[[#This Row],[Veromenetysten korvaus 2026]]+Verokompensaatiot[[#This Row],[Veromenetysten korvaus 2027]]</f>
        <v>371315.03604367725</v>
      </c>
    </row>
    <row r="11" spans="1:8" x14ac:dyDescent="0.25">
      <c r="A11" s="32">
        <v>20</v>
      </c>
      <c r="B11" s="13" t="s">
        <v>18</v>
      </c>
      <c r="C11" s="164">
        <v>2774244.065687079</v>
      </c>
      <c r="D11" s="164">
        <v>-86446.32441932059</v>
      </c>
      <c r="E11" s="164">
        <v>-1486098.6948532972</v>
      </c>
      <c r="F11" s="164">
        <v>-2844.4135096858267</v>
      </c>
      <c r="G11" s="164">
        <v>247481.62110485259</v>
      </c>
      <c r="H11" s="299">
        <f>Verokompensaatiot[[#This Row],[Korvaukset vuosilta 2010-2023, €]]+Verokompensaatiot[[#This Row],[Veromenetysten korvaus 2024]]+Verokompensaatiot[[#This Row],[Veromenetysten korvaus 2025]]+Verokompensaatiot[[#This Row],[Veromenetysten korvaus 2026]]+Verokompensaatiot[[#This Row],[Veromenetysten korvaus 2027]]</f>
        <v>1446336.254009628</v>
      </c>
    </row>
    <row r="12" spans="1:8" x14ac:dyDescent="0.25">
      <c r="A12" s="32">
        <v>46</v>
      </c>
      <c r="B12" s="13" t="s">
        <v>19</v>
      </c>
      <c r="C12" s="164">
        <v>299258.7460745069</v>
      </c>
      <c r="D12" s="164">
        <v>-1059.9879670155156</v>
      </c>
      <c r="E12" s="164">
        <v>-56533.642310466297</v>
      </c>
      <c r="F12" s="164">
        <v>1154.8208191794345</v>
      </c>
      <c r="G12" s="164">
        <v>24033.276017893088</v>
      </c>
      <c r="H12" s="299">
        <f>Verokompensaatiot[[#This Row],[Korvaukset vuosilta 2010-2023, €]]+Verokompensaatiot[[#This Row],[Veromenetysten korvaus 2024]]+Verokompensaatiot[[#This Row],[Veromenetysten korvaus 2025]]+Verokompensaatiot[[#This Row],[Veromenetysten korvaus 2026]]+Verokompensaatiot[[#This Row],[Veromenetysten korvaus 2027]]</f>
        <v>266853.21263409761</v>
      </c>
    </row>
    <row r="13" spans="1:8" x14ac:dyDescent="0.25">
      <c r="A13" s="32">
        <v>47</v>
      </c>
      <c r="B13" s="13" t="s">
        <v>20</v>
      </c>
      <c r="C13" s="164">
        <v>388613.91736976686</v>
      </c>
      <c r="D13" s="164">
        <v>214.58720829088975</v>
      </c>
      <c r="E13" s="164">
        <v>-108039.22099670433</v>
      </c>
      <c r="F13" s="164">
        <v>1469.6237933292446</v>
      </c>
      <c r="G13" s="164">
        <v>30793.925488674777</v>
      </c>
      <c r="H13" s="299">
        <f>Verokompensaatiot[[#This Row],[Korvaukset vuosilta 2010-2023, €]]+Verokompensaatiot[[#This Row],[Veromenetysten korvaus 2024]]+Verokompensaatiot[[#This Row],[Veromenetysten korvaus 2025]]+Verokompensaatiot[[#This Row],[Veromenetysten korvaus 2026]]+Verokompensaatiot[[#This Row],[Veromenetysten korvaus 2027]]</f>
        <v>313052.83286335738</v>
      </c>
    </row>
    <row r="14" spans="1:8" x14ac:dyDescent="0.25">
      <c r="A14" s="32">
        <v>49</v>
      </c>
      <c r="B14" s="13" t="s">
        <v>21</v>
      </c>
      <c r="C14" s="164">
        <v>30593192.016809568</v>
      </c>
      <c r="D14" s="164">
        <v>256709.25596878759</v>
      </c>
      <c r="E14" s="164">
        <v>-7551179.294572494</v>
      </c>
      <c r="F14" s="164">
        <v>-682151.49259426445</v>
      </c>
      <c r="G14" s="164">
        <v>2893724.1765483017</v>
      </c>
      <c r="H14" s="299">
        <f>Verokompensaatiot[[#This Row],[Korvaukset vuosilta 2010-2023, €]]+Verokompensaatiot[[#This Row],[Veromenetysten korvaus 2024]]+Verokompensaatiot[[#This Row],[Veromenetysten korvaus 2025]]+Verokompensaatiot[[#This Row],[Veromenetysten korvaus 2026]]+Verokompensaatiot[[#This Row],[Veromenetysten korvaus 2027]]</f>
        <v>25510294.662159897</v>
      </c>
    </row>
    <row r="15" spans="1:8" x14ac:dyDescent="0.25">
      <c r="A15" s="32">
        <v>50</v>
      </c>
      <c r="B15" s="13" t="s">
        <v>22</v>
      </c>
      <c r="C15" s="164">
        <v>2090451.7902924223</v>
      </c>
      <c r="D15" s="164">
        <v>-41616.654817366471</v>
      </c>
      <c r="E15" s="164">
        <v>-921706.52351261978</v>
      </c>
      <c r="F15" s="164">
        <v>5003.507239204625</v>
      </c>
      <c r="G15" s="164">
        <v>165233.14457729337</v>
      </c>
      <c r="H15" s="299">
        <f>Verokompensaatiot[[#This Row],[Korvaukset vuosilta 2010-2023, €]]+Verokompensaatiot[[#This Row],[Veromenetysten korvaus 2024]]+Verokompensaatiot[[#This Row],[Veromenetysten korvaus 2025]]+Verokompensaatiot[[#This Row],[Veromenetysten korvaus 2026]]+Verokompensaatiot[[#This Row],[Veromenetysten korvaus 2027]]</f>
        <v>1297365.263778934</v>
      </c>
    </row>
    <row r="16" spans="1:8" x14ac:dyDescent="0.25">
      <c r="A16" s="32">
        <v>51</v>
      </c>
      <c r="B16" s="13" t="s">
        <v>23</v>
      </c>
      <c r="C16" s="164">
        <v>1803744.0505200345</v>
      </c>
      <c r="D16" s="164">
        <v>-20371.966430214528</v>
      </c>
      <c r="E16" s="164">
        <v>-471799.55114748649</v>
      </c>
      <c r="F16" s="164">
        <v>7293.8157541648497</v>
      </c>
      <c r="G16" s="164">
        <v>108333.6792306461</v>
      </c>
      <c r="H16" s="299">
        <f>Verokompensaatiot[[#This Row],[Korvaukset vuosilta 2010-2023, €]]+Verokompensaatiot[[#This Row],[Veromenetysten korvaus 2024]]+Verokompensaatiot[[#This Row],[Veromenetysten korvaus 2025]]+Verokompensaatiot[[#This Row],[Veromenetysten korvaus 2026]]+Verokompensaatiot[[#This Row],[Veromenetysten korvaus 2027]]</f>
        <v>1427200.0279271444</v>
      </c>
    </row>
    <row r="17" spans="1:8" x14ac:dyDescent="0.25">
      <c r="A17" s="32">
        <v>52</v>
      </c>
      <c r="B17" s="13" t="s">
        <v>24</v>
      </c>
      <c r="C17" s="164">
        <v>548990.38673231238</v>
      </c>
      <c r="D17" s="164">
        <v>-2911.492499777406</v>
      </c>
      <c r="E17" s="164">
        <v>-184214.11356300506</v>
      </c>
      <c r="F17" s="164">
        <v>2101.6746518546015</v>
      </c>
      <c r="G17" s="164">
        <v>43297.80413446841</v>
      </c>
      <c r="H17" s="299">
        <f>Verokompensaatiot[[#This Row],[Korvaukset vuosilta 2010-2023, €]]+Verokompensaatiot[[#This Row],[Veromenetysten korvaus 2024]]+Verokompensaatiot[[#This Row],[Veromenetysten korvaus 2025]]+Verokompensaatiot[[#This Row],[Veromenetysten korvaus 2026]]+Verokompensaatiot[[#This Row],[Veromenetysten korvaus 2027]]</f>
        <v>407264.25945585303</v>
      </c>
    </row>
    <row r="18" spans="1:8" x14ac:dyDescent="0.25">
      <c r="A18" s="32">
        <v>61</v>
      </c>
      <c r="B18" s="13" t="s">
        <v>25</v>
      </c>
      <c r="C18" s="164">
        <v>3033193.7414299296</v>
      </c>
      <c r="D18" s="164">
        <v>-5565.1227767796081</v>
      </c>
      <c r="E18" s="164">
        <v>-1093826.3885617543</v>
      </c>
      <c r="F18" s="164">
        <v>12038.752940623892</v>
      </c>
      <c r="G18" s="164">
        <v>250060.86489837681</v>
      </c>
      <c r="H18" s="299">
        <f>Verokompensaatiot[[#This Row],[Korvaukset vuosilta 2010-2023, €]]+Verokompensaatiot[[#This Row],[Veromenetysten korvaus 2024]]+Verokompensaatiot[[#This Row],[Veromenetysten korvaus 2025]]+Verokompensaatiot[[#This Row],[Veromenetysten korvaus 2026]]+Verokompensaatiot[[#This Row],[Veromenetysten korvaus 2027]]</f>
        <v>2195901.847930396</v>
      </c>
    </row>
    <row r="19" spans="1:8" x14ac:dyDescent="0.25">
      <c r="A19" s="32">
        <v>69</v>
      </c>
      <c r="B19" s="13" t="s">
        <v>26</v>
      </c>
      <c r="C19" s="164">
        <v>1358836.9357966036</v>
      </c>
      <c r="D19" s="164">
        <v>1873.121967449817</v>
      </c>
      <c r="E19" s="164">
        <v>-581729.65076901764</v>
      </c>
      <c r="F19" s="164">
        <v>6862.0592276955313</v>
      </c>
      <c r="G19" s="164">
        <v>116664.05328993383</v>
      </c>
      <c r="H19" s="299">
        <f>Verokompensaatiot[[#This Row],[Korvaukset vuosilta 2010-2023, €]]+Verokompensaatiot[[#This Row],[Veromenetysten korvaus 2024]]+Verokompensaatiot[[#This Row],[Veromenetysten korvaus 2025]]+Verokompensaatiot[[#This Row],[Veromenetysten korvaus 2026]]+Verokompensaatiot[[#This Row],[Veromenetysten korvaus 2027]]</f>
        <v>902506.51951266511</v>
      </c>
    </row>
    <row r="20" spans="1:8" x14ac:dyDescent="0.25">
      <c r="A20" s="32">
        <v>71</v>
      </c>
      <c r="B20" s="13" t="s">
        <v>27</v>
      </c>
      <c r="C20" s="164">
        <v>1381039.5184965217</v>
      </c>
      <c r="D20" s="164">
        <v>1833.9800033458559</v>
      </c>
      <c r="E20" s="164">
        <v>-453051.38100909308</v>
      </c>
      <c r="F20" s="164">
        <v>6732.0186617438385</v>
      </c>
      <c r="G20" s="164">
        <v>109660.29749559266</v>
      </c>
      <c r="H20" s="299">
        <f>Verokompensaatiot[[#This Row],[Korvaukset vuosilta 2010-2023, €]]+Verokompensaatiot[[#This Row],[Veromenetysten korvaus 2024]]+Verokompensaatiot[[#This Row],[Veromenetysten korvaus 2025]]+Verokompensaatiot[[#This Row],[Veromenetysten korvaus 2026]]+Verokompensaatiot[[#This Row],[Veromenetysten korvaus 2027]]</f>
        <v>1046214.4336481109</v>
      </c>
    </row>
    <row r="21" spans="1:8" x14ac:dyDescent="0.25">
      <c r="A21" s="32">
        <v>72</v>
      </c>
      <c r="B21" s="13" t="s">
        <v>28</v>
      </c>
      <c r="C21" s="164">
        <v>170460.73771434132</v>
      </c>
      <c r="D21" s="164">
        <v>177.07913371267523</v>
      </c>
      <c r="E21" s="164">
        <v>-62374.471410195263</v>
      </c>
      <c r="F21" s="164">
        <v>280.54335620095014</v>
      </c>
      <c r="G21" s="164">
        <v>13428.651717689027</v>
      </c>
      <c r="H21" s="299">
        <f>Verokompensaatiot[[#This Row],[Korvaukset vuosilta 2010-2023, €]]+Verokompensaatiot[[#This Row],[Veromenetysten korvaus 2024]]+Verokompensaatiot[[#This Row],[Veromenetysten korvaus 2025]]+Verokompensaatiot[[#This Row],[Veromenetysten korvaus 2026]]+Verokompensaatiot[[#This Row],[Veromenetysten korvaus 2027]]</f>
        <v>121972.54051174872</v>
      </c>
    </row>
    <row r="22" spans="1:8" x14ac:dyDescent="0.25">
      <c r="A22" s="32">
        <v>74</v>
      </c>
      <c r="B22" s="13" t="s">
        <v>29</v>
      </c>
      <c r="C22" s="164">
        <v>286522.37275305961</v>
      </c>
      <c r="D22" s="164">
        <v>1297.8568536715866</v>
      </c>
      <c r="E22" s="164">
        <v>-81291.188988000315</v>
      </c>
      <c r="F22" s="164">
        <v>1216.0459951132991</v>
      </c>
      <c r="G22" s="164">
        <v>22965.08876087502</v>
      </c>
      <c r="H22" s="299">
        <f>Verokompensaatiot[[#This Row],[Korvaukset vuosilta 2010-2023, €]]+Verokompensaatiot[[#This Row],[Veromenetysten korvaus 2024]]+Verokompensaatiot[[#This Row],[Veromenetysten korvaus 2025]]+Verokompensaatiot[[#This Row],[Veromenetysten korvaus 2026]]+Verokompensaatiot[[#This Row],[Veromenetysten korvaus 2027]]</f>
        <v>230710.1753747192</v>
      </c>
    </row>
    <row r="23" spans="1:8" x14ac:dyDescent="0.25">
      <c r="A23" s="32">
        <v>75</v>
      </c>
      <c r="B23" s="13" t="s">
        <v>30</v>
      </c>
      <c r="C23" s="164">
        <v>3237145.3558460632</v>
      </c>
      <c r="D23" s="164">
        <v>-62269.166173174111</v>
      </c>
      <c r="E23" s="164">
        <v>-1569372.8794420813</v>
      </c>
      <c r="F23" s="164">
        <v>8882.7568058666748</v>
      </c>
      <c r="G23" s="164">
        <v>281390.08538603049</v>
      </c>
      <c r="H23" s="299">
        <f>Verokompensaatiot[[#This Row],[Korvaukset vuosilta 2010-2023, €]]+Verokompensaatiot[[#This Row],[Veromenetysten korvaus 2024]]+Verokompensaatiot[[#This Row],[Veromenetysten korvaus 2025]]+Verokompensaatiot[[#This Row],[Veromenetysten korvaus 2026]]+Verokompensaatiot[[#This Row],[Veromenetysten korvaus 2027]]</f>
        <v>1895776.1524227052</v>
      </c>
    </row>
    <row r="24" spans="1:8" x14ac:dyDescent="0.25">
      <c r="A24" s="32">
        <v>77</v>
      </c>
      <c r="B24" s="13" t="s">
        <v>31</v>
      </c>
      <c r="C24" s="164">
        <v>1062975.310328146</v>
      </c>
      <c r="D24" s="164">
        <v>-15869.574127233285</v>
      </c>
      <c r="E24" s="164">
        <v>-307899.06259975146</v>
      </c>
      <c r="F24" s="164">
        <v>4237.2514846449576</v>
      </c>
      <c r="G24" s="164">
        <v>83720.150490595101</v>
      </c>
      <c r="H24" s="299">
        <f>Verokompensaatiot[[#This Row],[Korvaukset vuosilta 2010-2023, €]]+Verokompensaatiot[[#This Row],[Veromenetysten korvaus 2024]]+Verokompensaatiot[[#This Row],[Veromenetysten korvaus 2025]]+Verokompensaatiot[[#This Row],[Veromenetysten korvaus 2026]]+Verokompensaatiot[[#This Row],[Veromenetysten korvaus 2027]]</f>
        <v>827164.07557640132</v>
      </c>
    </row>
    <row r="25" spans="1:8" x14ac:dyDescent="0.25">
      <c r="A25" s="32">
        <v>78</v>
      </c>
      <c r="B25" s="13" t="s">
        <v>32</v>
      </c>
      <c r="C25" s="164">
        <v>1250756.2643230706</v>
      </c>
      <c r="D25" s="164">
        <v>-7940.970779633657</v>
      </c>
      <c r="E25" s="164">
        <v>-610070.10247853037</v>
      </c>
      <c r="F25" s="164">
        <v>3206.787264483482</v>
      </c>
      <c r="G25" s="164">
        <v>110768.54554762469</v>
      </c>
      <c r="H25" s="299">
        <f>Verokompensaatiot[[#This Row],[Korvaukset vuosilta 2010-2023, €]]+Verokompensaatiot[[#This Row],[Veromenetysten korvaus 2024]]+Verokompensaatiot[[#This Row],[Veromenetysten korvaus 2025]]+Verokompensaatiot[[#This Row],[Veromenetysten korvaus 2026]]+Verokompensaatiot[[#This Row],[Veromenetysten korvaus 2027]]</f>
        <v>746720.52387701487</v>
      </c>
    </row>
    <row r="26" spans="1:8" x14ac:dyDescent="0.25">
      <c r="A26" s="32">
        <v>79</v>
      </c>
      <c r="B26" s="13" t="s">
        <v>33</v>
      </c>
      <c r="C26" s="164">
        <v>1086400.6993279201</v>
      </c>
      <c r="D26" s="164">
        <v>-22170.345703692783</v>
      </c>
      <c r="E26" s="164">
        <v>-472833.31486961956</v>
      </c>
      <c r="F26" s="164">
        <v>5558.3756243776024</v>
      </c>
      <c r="G26" s="164">
        <v>99788.778344120816</v>
      </c>
      <c r="H26" s="299">
        <f>Verokompensaatiot[[#This Row],[Korvaukset vuosilta 2010-2023, €]]+Verokompensaatiot[[#This Row],[Veromenetysten korvaus 2024]]+Verokompensaatiot[[#This Row],[Veromenetysten korvaus 2025]]+Verokompensaatiot[[#This Row],[Veromenetysten korvaus 2026]]+Verokompensaatiot[[#This Row],[Veromenetysten korvaus 2027]]</f>
        <v>696744.19272310613</v>
      </c>
    </row>
    <row r="27" spans="1:8" x14ac:dyDescent="0.25">
      <c r="A27" s="32">
        <v>81</v>
      </c>
      <c r="B27" s="13" t="s">
        <v>34</v>
      </c>
      <c r="C27" s="164">
        <v>628569.95055504865</v>
      </c>
      <c r="D27" s="164">
        <v>-8466.3149361640935</v>
      </c>
      <c r="E27" s="164">
        <v>-160530.36352572602</v>
      </c>
      <c r="F27" s="164">
        <v>2574.6227361075239</v>
      </c>
      <c r="G27" s="164">
        <v>48811.432666742505</v>
      </c>
      <c r="H27" s="299">
        <f>Verokompensaatiot[[#This Row],[Korvaukset vuosilta 2010-2023, €]]+Verokompensaatiot[[#This Row],[Veromenetysten korvaus 2024]]+Verokompensaatiot[[#This Row],[Veromenetysten korvaus 2025]]+Verokompensaatiot[[#This Row],[Veromenetysten korvaus 2026]]+Verokompensaatiot[[#This Row],[Veromenetysten korvaus 2027]]</f>
        <v>510959.3274960086</v>
      </c>
    </row>
    <row r="28" spans="1:8" x14ac:dyDescent="0.25">
      <c r="A28" s="32">
        <v>82</v>
      </c>
      <c r="B28" s="36" t="s">
        <v>35</v>
      </c>
      <c r="C28" s="164">
        <v>1420815.5510925855</v>
      </c>
      <c r="D28" s="164">
        <v>-31462.21124120017</v>
      </c>
      <c r="E28" s="164">
        <v>-693148.27609887638</v>
      </c>
      <c r="F28" s="164">
        <v>-4958.4020220965258</v>
      </c>
      <c r="G28" s="164">
        <v>118994.21566109546</v>
      </c>
      <c r="H28" s="299">
        <f>Verokompensaatiot[[#This Row],[Korvaukset vuosilta 2010-2023, €]]+Verokompensaatiot[[#This Row],[Veromenetysten korvaus 2024]]+Verokompensaatiot[[#This Row],[Veromenetysten korvaus 2025]]+Verokompensaatiot[[#This Row],[Veromenetysten korvaus 2026]]+Verokompensaatiot[[#This Row],[Veromenetysten korvaus 2027]]</f>
        <v>810240.87739150797</v>
      </c>
    </row>
    <row r="29" spans="1:8" x14ac:dyDescent="0.25">
      <c r="A29" s="32">
        <v>86</v>
      </c>
      <c r="B29" s="13" t="s">
        <v>36</v>
      </c>
      <c r="C29" s="164">
        <v>1438485.8113037464</v>
      </c>
      <c r="D29" s="164">
        <v>-46787.881045552524</v>
      </c>
      <c r="E29" s="164">
        <v>-658901.99564755941</v>
      </c>
      <c r="F29" s="164">
        <v>-1686.0886049047826</v>
      </c>
      <c r="G29" s="164">
        <v>114346.12220589357</v>
      </c>
      <c r="H29" s="299">
        <f>Verokompensaatiot[[#This Row],[Korvaukset vuosilta 2010-2023, €]]+Verokompensaatiot[[#This Row],[Veromenetysten korvaus 2024]]+Verokompensaatiot[[#This Row],[Veromenetysten korvaus 2025]]+Verokompensaatiot[[#This Row],[Veromenetysten korvaus 2026]]+Verokompensaatiot[[#This Row],[Veromenetysten korvaus 2027]]</f>
        <v>845455.96821162337</v>
      </c>
    </row>
    <row r="30" spans="1:8" x14ac:dyDescent="0.25">
      <c r="A30" s="32">
        <v>90</v>
      </c>
      <c r="B30" s="13" t="s">
        <v>37</v>
      </c>
      <c r="C30" s="164">
        <v>713124.3294630067</v>
      </c>
      <c r="D30" s="164">
        <v>-9095.1327604986145</v>
      </c>
      <c r="E30" s="164">
        <v>-185479.11909392165</v>
      </c>
      <c r="F30" s="164">
        <v>2976.7055916925856</v>
      </c>
      <c r="G30" s="164">
        <v>55501.274554928859</v>
      </c>
      <c r="H30" s="299">
        <f>Verokompensaatiot[[#This Row],[Korvaukset vuosilta 2010-2023, €]]+Verokompensaatiot[[#This Row],[Veromenetysten korvaus 2024]]+Verokompensaatiot[[#This Row],[Veromenetysten korvaus 2025]]+Verokompensaatiot[[#This Row],[Veromenetysten korvaus 2026]]+Verokompensaatiot[[#This Row],[Veromenetysten korvaus 2027]]</f>
        <v>577028.05775520788</v>
      </c>
    </row>
    <row r="31" spans="1:8" x14ac:dyDescent="0.25">
      <c r="A31" s="32">
        <v>91</v>
      </c>
      <c r="B31" s="13" t="s">
        <v>38</v>
      </c>
      <c r="C31" s="164">
        <v>88279488.98038578</v>
      </c>
      <c r="D31" s="164">
        <v>864623.90791999176</v>
      </c>
      <c r="E31" s="164">
        <v>-17120517.279426616</v>
      </c>
      <c r="F31" s="164">
        <v>-482396.86502468819</v>
      </c>
      <c r="G31" s="164">
        <v>7133842.6854600627</v>
      </c>
      <c r="H31" s="299">
        <f>Verokompensaatiot[[#This Row],[Korvaukset vuosilta 2010-2023, €]]+Verokompensaatiot[[#This Row],[Veromenetysten korvaus 2024]]+Verokompensaatiot[[#This Row],[Veromenetysten korvaus 2025]]+Verokompensaatiot[[#This Row],[Veromenetysten korvaus 2026]]+Verokompensaatiot[[#This Row],[Veromenetysten korvaus 2027]]</f>
        <v>78675041.429314524</v>
      </c>
    </row>
    <row r="32" spans="1:8" x14ac:dyDescent="0.25">
      <c r="A32" s="32">
        <v>92</v>
      </c>
      <c r="B32" s="13" t="s">
        <v>39</v>
      </c>
      <c r="C32" s="164">
        <v>30036233.761776581</v>
      </c>
      <c r="D32" s="164">
        <v>262043.73591744184</v>
      </c>
      <c r="E32" s="164">
        <v>-10858804.085182799</v>
      </c>
      <c r="F32" s="164">
        <v>-178578.94787258876</v>
      </c>
      <c r="G32" s="164">
        <v>2893439.5817387816</v>
      </c>
      <c r="H32" s="299">
        <f>Verokompensaatiot[[#This Row],[Korvaukset vuosilta 2010-2023, €]]+Verokompensaatiot[[#This Row],[Veromenetysten korvaus 2024]]+Verokompensaatiot[[#This Row],[Veromenetysten korvaus 2025]]+Verokompensaatiot[[#This Row],[Veromenetysten korvaus 2026]]+Verokompensaatiot[[#This Row],[Veromenetysten korvaus 2027]]</f>
        <v>22154334.046377413</v>
      </c>
    </row>
    <row r="33" spans="1:8" x14ac:dyDescent="0.25">
      <c r="A33" s="32">
        <v>97</v>
      </c>
      <c r="B33" s="13" t="s">
        <v>40</v>
      </c>
      <c r="C33" s="164">
        <v>454103.4057926219</v>
      </c>
      <c r="D33" s="164">
        <v>-5420.4505482063032</v>
      </c>
      <c r="E33" s="164">
        <v>-96709.610457059098</v>
      </c>
      <c r="F33" s="164">
        <v>1914.1169195312511</v>
      </c>
      <c r="G33" s="164">
        <v>33754.235661375555</v>
      </c>
      <c r="H33" s="299">
        <f>Verokompensaatiot[[#This Row],[Korvaukset vuosilta 2010-2023, €]]+Verokompensaatiot[[#This Row],[Veromenetysten korvaus 2024]]+Verokompensaatiot[[#This Row],[Veromenetysten korvaus 2025]]+Verokompensaatiot[[#This Row],[Veromenetysten korvaus 2026]]+Verokompensaatiot[[#This Row],[Veromenetysten korvaus 2027]]</f>
        <v>387641.69736826333</v>
      </c>
    </row>
    <row r="34" spans="1:8" x14ac:dyDescent="0.25">
      <c r="A34" s="32">
        <v>98</v>
      </c>
      <c r="B34" s="13" t="s">
        <v>41</v>
      </c>
      <c r="C34" s="164">
        <v>3487316.6869670535</v>
      </c>
      <c r="D34" s="164">
        <v>-69957.278490511992</v>
      </c>
      <c r="E34" s="164">
        <v>-1524478.4289035576</v>
      </c>
      <c r="F34" s="164">
        <v>-10559.740566807559</v>
      </c>
      <c r="G34" s="164">
        <v>303851.28602295299</v>
      </c>
      <c r="H34" s="299">
        <f>Verokompensaatiot[[#This Row],[Korvaukset vuosilta 2010-2023, €]]+Verokompensaatiot[[#This Row],[Veromenetysten korvaus 2024]]+Verokompensaatiot[[#This Row],[Veromenetysten korvaus 2025]]+Verokompensaatiot[[#This Row],[Veromenetysten korvaus 2026]]+Verokompensaatiot[[#This Row],[Veromenetysten korvaus 2027]]</f>
        <v>2186172.5250291293</v>
      </c>
    </row>
    <row r="35" spans="1:8" x14ac:dyDescent="0.25">
      <c r="A35" s="32">
        <v>102</v>
      </c>
      <c r="B35" s="13" t="s">
        <v>42</v>
      </c>
      <c r="C35" s="164">
        <v>2161681.9961973326</v>
      </c>
      <c r="D35" s="164">
        <v>-21125.583266550253</v>
      </c>
      <c r="E35" s="164">
        <v>-700077.21155449282</v>
      </c>
      <c r="F35" s="164">
        <v>5296.8103455626751</v>
      </c>
      <c r="G35" s="164">
        <v>158077.62321579945</v>
      </c>
      <c r="H35" s="299">
        <f>Verokompensaatiot[[#This Row],[Korvaukset vuosilta 2010-2023, €]]+Verokompensaatiot[[#This Row],[Veromenetysten korvaus 2024]]+Verokompensaatiot[[#This Row],[Veromenetysten korvaus 2025]]+Verokompensaatiot[[#This Row],[Veromenetysten korvaus 2026]]+Verokompensaatiot[[#This Row],[Veromenetysten korvaus 2027]]</f>
        <v>1603853.6349376517</v>
      </c>
    </row>
    <row r="36" spans="1:8" x14ac:dyDescent="0.25">
      <c r="A36" s="32">
        <v>103</v>
      </c>
      <c r="B36" s="13" t="s">
        <v>43</v>
      </c>
      <c r="C36" s="164">
        <v>497462.0541783215</v>
      </c>
      <c r="D36" s="164">
        <v>-8575.700025051141</v>
      </c>
      <c r="E36" s="164">
        <v>-141401.99399780415</v>
      </c>
      <c r="F36" s="164">
        <v>2056.6082528474967</v>
      </c>
      <c r="G36" s="164">
        <v>36847.599025913529</v>
      </c>
      <c r="H36" s="299">
        <f>Verokompensaatiot[[#This Row],[Korvaukset vuosilta 2010-2023, €]]+Verokompensaatiot[[#This Row],[Veromenetysten korvaus 2024]]+Verokompensaatiot[[#This Row],[Veromenetysten korvaus 2025]]+Verokompensaatiot[[#This Row],[Veromenetysten korvaus 2026]]+Verokompensaatiot[[#This Row],[Veromenetysten korvaus 2027]]</f>
        <v>386388.56743422727</v>
      </c>
    </row>
    <row r="37" spans="1:8" x14ac:dyDescent="0.25">
      <c r="A37" s="32">
        <v>105</v>
      </c>
      <c r="B37" s="13" t="s">
        <v>44</v>
      </c>
      <c r="C37" s="164">
        <v>501643.3981361636</v>
      </c>
      <c r="D37" s="164">
        <v>-1219.6400483971347</v>
      </c>
      <c r="E37" s="164">
        <v>-139292.55632785035</v>
      </c>
      <c r="F37" s="164">
        <v>1973.0784398363498</v>
      </c>
      <c r="G37" s="164">
        <v>39390.248841480192</v>
      </c>
      <c r="H37" s="299">
        <f>Verokompensaatiot[[#This Row],[Korvaukset vuosilta 2010-2023, €]]+Verokompensaatiot[[#This Row],[Veromenetysten korvaus 2024]]+Verokompensaatiot[[#This Row],[Veromenetysten korvaus 2025]]+Verokompensaatiot[[#This Row],[Veromenetysten korvaus 2026]]+Verokompensaatiot[[#This Row],[Veromenetysten korvaus 2027]]</f>
        <v>402494.52904123266</v>
      </c>
    </row>
    <row r="38" spans="1:8" x14ac:dyDescent="0.25">
      <c r="A38" s="32">
        <v>106</v>
      </c>
      <c r="B38" s="13" t="s">
        <v>45</v>
      </c>
      <c r="C38" s="164">
        <v>6711225.9388995431</v>
      </c>
      <c r="D38" s="164">
        <v>-100130.58104322977</v>
      </c>
      <c r="E38" s="164">
        <v>-2862001.6708336044</v>
      </c>
      <c r="F38" s="164">
        <v>-60706.687306589614</v>
      </c>
      <c r="G38" s="164">
        <v>584538.16778621264</v>
      </c>
      <c r="H38" s="299">
        <f>Verokompensaatiot[[#This Row],[Korvaukset vuosilta 2010-2023, €]]+Verokompensaatiot[[#This Row],[Veromenetysten korvaus 2024]]+Verokompensaatiot[[#This Row],[Veromenetysten korvaus 2025]]+Verokompensaatiot[[#This Row],[Veromenetysten korvaus 2026]]+Verokompensaatiot[[#This Row],[Veromenetysten korvaus 2027]]</f>
        <v>4272925.1675023325</v>
      </c>
    </row>
    <row r="39" spans="1:8" x14ac:dyDescent="0.25">
      <c r="A39" s="32">
        <v>108</v>
      </c>
      <c r="B39" s="13" t="s">
        <v>46</v>
      </c>
      <c r="C39" s="164">
        <v>1764880.517693779</v>
      </c>
      <c r="D39" s="164">
        <v>-51325.121760581576</v>
      </c>
      <c r="E39" s="164">
        <v>-793008.94870812958</v>
      </c>
      <c r="F39" s="164">
        <v>2591.229042365967</v>
      </c>
      <c r="G39" s="164">
        <v>160612.67138839839</v>
      </c>
      <c r="H39" s="299">
        <f>Verokompensaatiot[[#This Row],[Korvaukset vuosilta 2010-2023, €]]+Verokompensaatiot[[#This Row],[Veromenetysten korvaus 2024]]+Verokompensaatiot[[#This Row],[Veromenetysten korvaus 2025]]+Verokompensaatiot[[#This Row],[Veromenetysten korvaus 2026]]+Verokompensaatiot[[#This Row],[Veromenetysten korvaus 2027]]</f>
        <v>1083750.3476558321</v>
      </c>
    </row>
    <row r="40" spans="1:8" x14ac:dyDescent="0.25">
      <c r="A40" s="32">
        <v>109</v>
      </c>
      <c r="B40" s="36" t="s">
        <v>47</v>
      </c>
      <c r="C40" s="164">
        <v>10510009.629210036</v>
      </c>
      <c r="D40" s="164">
        <v>-106987.82768813119</v>
      </c>
      <c r="E40" s="164">
        <v>-4291239.3461501384</v>
      </c>
      <c r="F40" s="164">
        <v>-6734.5143854324378</v>
      </c>
      <c r="G40" s="164">
        <v>955736.54885059793</v>
      </c>
      <c r="H40" s="299">
        <f>Verokompensaatiot[[#This Row],[Korvaukset vuosilta 2010-2023, €]]+Verokompensaatiot[[#This Row],[Veromenetysten korvaus 2024]]+Verokompensaatiot[[#This Row],[Veromenetysten korvaus 2025]]+Verokompensaatiot[[#This Row],[Veromenetysten korvaus 2026]]+Verokompensaatiot[[#This Row],[Veromenetysten korvaus 2027]]</f>
        <v>7060784.4898369322</v>
      </c>
    </row>
    <row r="41" spans="1:8" x14ac:dyDescent="0.25">
      <c r="A41" s="32">
        <v>111</v>
      </c>
      <c r="B41" s="36" t="s">
        <v>48</v>
      </c>
      <c r="C41" s="164">
        <v>3115929.416874825</v>
      </c>
      <c r="D41" s="164">
        <v>-43032.664248994748</v>
      </c>
      <c r="E41" s="164">
        <v>-1129151.4581371457</v>
      </c>
      <c r="F41" s="164">
        <v>10719.754630321075</v>
      </c>
      <c r="G41" s="164">
        <v>266731.43440667563</v>
      </c>
      <c r="H41" s="299">
        <f>Verokompensaatiot[[#This Row],[Korvaukset vuosilta 2010-2023, €]]+Verokompensaatiot[[#This Row],[Veromenetysten korvaus 2024]]+Verokompensaatiot[[#This Row],[Veromenetysten korvaus 2025]]+Verokompensaatiot[[#This Row],[Veromenetysten korvaus 2026]]+Verokompensaatiot[[#This Row],[Veromenetysten korvaus 2027]]</f>
        <v>2221196.4835256813</v>
      </c>
    </row>
    <row r="42" spans="1:8" x14ac:dyDescent="0.25">
      <c r="A42" s="32">
        <v>139</v>
      </c>
      <c r="B42" s="36" t="s">
        <v>49</v>
      </c>
      <c r="C42" s="164">
        <v>1480868.7365664411</v>
      </c>
      <c r="D42" s="164">
        <v>-31671.882484217636</v>
      </c>
      <c r="E42" s="164">
        <v>-727512.60997754312</v>
      </c>
      <c r="F42" s="164">
        <v>2502.798355443289</v>
      </c>
      <c r="G42" s="164">
        <v>139015.05068861035</v>
      </c>
      <c r="H42" s="299">
        <f>Verokompensaatiot[[#This Row],[Korvaukset vuosilta 2010-2023, €]]+Verokompensaatiot[[#This Row],[Veromenetysten korvaus 2024]]+Verokompensaatiot[[#This Row],[Veromenetysten korvaus 2025]]+Verokompensaatiot[[#This Row],[Veromenetysten korvaus 2026]]+Verokompensaatiot[[#This Row],[Veromenetysten korvaus 2027]]</f>
        <v>863202.09314873395</v>
      </c>
    </row>
    <row r="43" spans="1:8" x14ac:dyDescent="0.25">
      <c r="A43" s="32">
        <v>140</v>
      </c>
      <c r="B43" s="36" t="s">
        <v>50</v>
      </c>
      <c r="C43" s="164">
        <v>3680626.5974915642</v>
      </c>
      <c r="D43" s="164">
        <v>-1209.9344271720656</v>
      </c>
      <c r="E43" s="164">
        <v>-1383093.6665097817</v>
      </c>
      <c r="F43" s="164">
        <v>14325.129111006177</v>
      </c>
      <c r="G43" s="164">
        <v>305188.52712215425</v>
      </c>
      <c r="H43" s="299">
        <f>Verokompensaatiot[[#This Row],[Korvaukset vuosilta 2010-2023, €]]+Verokompensaatiot[[#This Row],[Veromenetysten korvaus 2024]]+Verokompensaatiot[[#This Row],[Veromenetysten korvaus 2025]]+Verokompensaatiot[[#This Row],[Veromenetysten korvaus 2026]]+Verokompensaatiot[[#This Row],[Veromenetysten korvaus 2027]]</f>
        <v>2615836.6527877711</v>
      </c>
    </row>
    <row r="44" spans="1:8" x14ac:dyDescent="0.25">
      <c r="A44" s="32">
        <v>142</v>
      </c>
      <c r="B44" s="36" t="s">
        <v>51</v>
      </c>
      <c r="C44" s="164">
        <v>1192204.6543184984</v>
      </c>
      <c r="D44" s="164">
        <v>-23240.354477863897</v>
      </c>
      <c r="E44" s="164">
        <v>-370515.55812432914</v>
      </c>
      <c r="F44" s="164">
        <v>2510.8146451415591</v>
      </c>
      <c r="G44" s="164">
        <v>103041.011685262</v>
      </c>
      <c r="H44" s="299">
        <f>Verokompensaatiot[[#This Row],[Korvaukset vuosilta 2010-2023, €]]+Verokompensaatiot[[#This Row],[Veromenetysten korvaus 2024]]+Verokompensaatiot[[#This Row],[Veromenetysten korvaus 2025]]+Verokompensaatiot[[#This Row],[Veromenetysten korvaus 2026]]+Verokompensaatiot[[#This Row],[Veromenetysten korvaus 2027]]</f>
        <v>904000.56804670882</v>
      </c>
    </row>
    <row r="45" spans="1:8" x14ac:dyDescent="0.25">
      <c r="A45" s="32">
        <v>143</v>
      </c>
      <c r="B45" s="13" t="s">
        <v>52</v>
      </c>
      <c r="C45" s="164">
        <v>1376624.8416008945</v>
      </c>
      <c r="D45" s="164">
        <v>-22604.627406575411</v>
      </c>
      <c r="E45" s="164">
        <v>-505189.36273942376</v>
      </c>
      <c r="F45" s="164">
        <v>6092.9602820972268</v>
      </c>
      <c r="G45" s="164">
        <v>115042.63734376001</v>
      </c>
      <c r="H45" s="299">
        <f>Verokompensaatiot[[#This Row],[Korvaukset vuosilta 2010-2023, €]]+Verokompensaatiot[[#This Row],[Veromenetysten korvaus 2024]]+Verokompensaatiot[[#This Row],[Veromenetysten korvaus 2025]]+Verokompensaatiot[[#This Row],[Veromenetysten korvaus 2026]]+Verokompensaatiot[[#This Row],[Veromenetysten korvaus 2027]]</f>
        <v>969966.44908075244</v>
      </c>
    </row>
    <row r="46" spans="1:8" x14ac:dyDescent="0.25">
      <c r="A46" s="32">
        <v>145</v>
      </c>
      <c r="B46" s="13" t="s">
        <v>53</v>
      </c>
      <c r="C46" s="164">
        <v>2214616.8171209665</v>
      </c>
      <c r="D46" s="164">
        <v>-35743.902947357696</v>
      </c>
      <c r="E46" s="164">
        <v>-1052566.1688117725</v>
      </c>
      <c r="F46" s="164">
        <v>9311.9078255740278</v>
      </c>
      <c r="G46" s="164">
        <v>180316.90765291531</v>
      </c>
      <c r="H46" s="299">
        <f>Verokompensaatiot[[#This Row],[Korvaukset vuosilta 2010-2023, €]]+Verokompensaatiot[[#This Row],[Veromenetysten korvaus 2024]]+Verokompensaatiot[[#This Row],[Veromenetysten korvaus 2025]]+Verokompensaatiot[[#This Row],[Veromenetysten korvaus 2026]]+Verokompensaatiot[[#This Row],[Veromenetysten korvaus 2027]]</f>
        <v>1315935.5608403254</v>
      </c>
    </row>
    <row r="47" spans="1:8" x14ac:dyDescent="0.25">
      <c r="A47" s="32">
        <v>146</v>
      </c>
      <c r="B47" s="13" t="s">
        <v>54</v>
      </c>
      <c r="C47" s="164">
        <v>1027671.2188625727</v>
      </c>
      <c r="D47" s="164">
        <v>-712.4371671934905</v>
      </c>
      <c r="E47" s="164">
        <v>-280670.68641917239</v>
      </c>
      <c r="F47" s="164">
        <v>4860.2657234558692</v>
      </c>
      <c r="G47" s="164">
        <v>79153.521315831254</v>
      </c>
      <c r="H47" s="299">
        <f>Verokompensaatiot[[#This Row],[Korvaukset vuosilta 2010-2023, €]]+Verokompensaatiot[[#This Row],[Veromenetysten korvaus 2024]]+Verokompensaatiot[[#This Row],[Veromenetysten korvaus 2025]]+Verokompensaatiot[[#This Row],[Veromenetysten korvaus 2026]]+Verokompensaatiot[[#This Row],[Veromenetysten korvaus 2027]]</f>
        <v>830301.88231549377</v>
      </c>
    </row>
    <row r="48" spans="1:8" x14ac:dyDescent="0.25">
      <c r="A48" s="32">
        <v>148</v>
      </c>
      <c r="B48" s="13" t="s">
        <v>55</v>
      </c>
      <c r="C48" s="164">
        <v>1158727.0007333471</v>
      </c>
      <c r="D48" s="164">
        <v>4167.097592062124</v>
      </c>
      <c r="E48" s="164">
        <v>-398365.31930656818</v>
      </c>
      <c r="F48" s="164">
        <v>5013.0572639189495</v>
      </c>
      <c r="G48" s="164">
        <v>91583.667979326608</v>
      </c>
      <c r="H48" s="299">
        <f>Verokompensaatiot[[#This Row],[Korvaukset vuosilta 2010-2023, €]]+Verokompensaatiot[[#This Row],[Veromenetysten korvaus 2024]]+Verokompensaatiot[[#This Row],[Veromenetysten korvaus 2025]]+Verokompensaatiot[[#This Row],[Veromenetysten korvaus 2026]]+Verokompensaatiot[[#This Row],[Veromenetysten korvaus 2027]]</f>
        <v>861125.50426208647</v>
      </c>
    </row>
    <row r="49" spans="1:8" x14ac:dyDescent="0.25">
      <c r="A49" s="32">
        <v>149</v>
      </c>
      <c r="B49" s="13" t="s">
        <v>56</v>
      </c>
      <c r="C49" s="164">
        <v>894655.11603372497</v>
      </c>
      <c r="D49" s="164">
        <v>-32224.288829976264</v>
      </c>
      <c r="E49" s="164">
        <v>-294981.47827279987</v>
      </c>
      <c r="F49" s="164">
        <v>-7857.4636732225235</v>
      </c>
      <c r="G49" s="164">
        <v>68041.169927952258</v>
      </c>
      <c r="H49" s="299">
        <f>Verokompensaatiot[[#This Row],[Korvaukset vuosilta 2010-2023, €]]+Verokompensaatiot[[#This Row],[Veromenetysten korvaus 2024]]+Verokompensaatiot[[#This Row],[Veromenetysten korvaus 2025]]+Verokompensaatiot[[#This Row],[Veromenetysten korvaus 2026]]+Verokompensaatiot[[#This Row],[Veromenetysten korvaus 2027]]</f>
        <v>627633.05518567853</v>
      </c>
    </row>
    <row r="50" spans="1:8" x14ac:dyDescent="0.25">
      <c r="A50" s="32">
        <v>151</v>
      </c>
      <c r="B50" s="13" t="s">
        <v>57</v>
      </c>
      <c r="C50" s="164">
        <v>502072.84695007186</v>
      </c>
      <c r="D50" s="164">
        <v>-2635.8584675075663</v>
      </c>
      <c r="E50" s="164">
        <v>-138525.54919588505</v>
      </c>
      <c r="F50" s="164">
        <v>1963.540632709396</v>
      </c>
      <c r="G50" s="164">
        <v>37496.15828499847</v>
      </c>
      <c r="H50" s="299">
        <f>Verokompensaatiot[[#This Row],[Korvaukset vuosilta 2010-2023, €]]+Verokompensaatiot[[#This Row],[Veromenetysten korvaus 2024]]+Verokompensaatiot[[#This Row],[Veromenetysten korvaus 2025]]+Verokompensaatiot[[#This Row],[Veromenetysten korvaus 2026]]+Verokompensaatiot[[#This Row],[Veromenetysten korvaus 2027]]</f>
        <v>400371.13820438716</v>
      </c>
    </row>
    <row r="51" spans="1:8" x14ac:dyDescent="0.25">
      <c r="A51" s="32">
        <v>152</v>
      </c>
      <c r="B51" s="13" t="s">
        <v>58</v>
      </c>
      <c r="C51" s="164">
        <v>939656.42120935954</v>
      </c>
      <c r="D51" s="164">
        <v>-12019.920498620108</v>
      </c>
      <c r="E51" s="164">
        <v>-304137.39143519994</v>
      </c>
      <c r="F51" s="164">
        <v>3267.0548666617415</v>
      </c>
      <c r="G51" s="164">
        <v>71789.173553850982</v>
      </c>
      <c r="H51" s="299">
        <f>Verokompensaatiot[[#This Row],[Korvaukset vuosilta 2010-2023, €]]+Verokompensaatiot[[#This Row],[Veromenetysten korvaus 2024]]+Verokompensaatiot[[#This Row],[Veromenetysten korvaus 2025]]+Verokompensaatiot[[#This Row],[Veromenetysten korvaus 2026]]+Verokompensaatiot[[#This Row],[Veromenetysten korvaus 2027]]</f>
        <v>698555.33769605216</v>
      </c>
    </row>
    <row r="52" spans="1:8" x14ac:dyDescent="0.25">
      <c r="A52" s="32">
        <v>153</v>
      </c>
      <c r="B52" s="13" t="s">
        <v>59</v>
      </c>
      <c r="C52" s="164">
        <v>3918225.3298471756</v>
      </c>
      <c r="D52" s="164">
        <v>-52268.085566149122</v>
      </c>
      <c r="E52" s="164">
        <v>-1787176.000254127</v>
      </c>
      <c r="F52" s="164">
        <v>20580.637029215792</v>
      </c>
      <c r="G52" s="164">
        <v>334192.46976499504</v>
      </c>
      <c r="H52" s="299">
        <f>Verokompensaatiot[[#This Row],[Korvaukset vuosilta 2010-2023, €]]+Verokompensaatiot[[#This Row],[Veromenetysten korvaus 2024]]+Verokompensaatiot[[#This Row],[Veromenetysten korvaus 2025]]+Verokompensaatiot[[#This Row],[Veromenetysten korvaus 2026]]+Verokompensaatiot[[#This Row],[Veromenetysten korvaus 2027]]</f>
        <v>2433554.3508211104</v>
      </c>
    </row>
    <row r="53" spans="1:8" x14ac:dyDescent="0.25">
      <c r="A53" s="32">
        <v>165</v>
      </c>
      <c r="B53" s="13" t="s">
        <v>60</v>
      </c>
      <c r="C53" s="164">
        <v>2578411.4744891906</v>
      </c>
      <c r="D53" s="164">
        <v>-65662.161854742211</v>
      </c>
      <c r="E53" s="164">
        <v>-1215810.2410024065</v>
      </c>
      <c r="F53" s="164">
        <v>1116.5179262638239</v>
      </c>
      <c r="G53" s="164">
        <v>216458.71017072469</v>
      </c>
      <c r="H53" s="299">
        <f>Verokompensaatiot[[#This Row],[Korvaukset vuosilta 2010-2023, €]]+Verokompensaatiot[[#This Row],[Veromenetysten korvaus 2024]]+Verokompensaatiot[[#This Row],[Veromenetysten korvaus 2025]]+Verokompensaatiot[[#This Row],[Veromenetysten korvaus 2026]]+Verokompensaatiot[[#This Row],[Veromenetysten korvaus 2027]]</f>
        <v>1514514.2997290306</v>
      </c>
    </row>
    <row r="54" spans="1:8" x14ac:dyDescent="0.25">
      <c r="A54" s="32">
        <v>167</v>
      </c>
      <c r="B54" s="13" t="s">
        <v>61</v>
      </c>
      <c r="C54" s="164">
        <v>12599686.028364584</v>
      </c>
      <c r="D54" s="164">
        <v>73193.443997824288</v>
      </c>
      <c r="E54" s="164">
        <v>-4034821.0858713635</v>
      </c>
      <c r="F54" s="164">
        <v>54245.713715648082</v>
      </c>
      <c r="G54" s="164">
        <v>1186476.6492264806</v>
      </c>
      <c r="H54" s="299">
        <f>Verokompensaatiot[[#This Row],[Korvaukset vuosilta 2010-2023, €]]+Verokompensaatiot[[#This Row],[Veromenetysten korvaus 2024]]+Verokompensaatiot[[#This Row],[Veromenetysten korvaus 2025]]+Verokompensaatiot[[#This Row],[Veromenetysten korvaus 2026]]+Verokompensaatiot[[#This Row],[Veromenetysten korvaus 2027]]</f>
        <v>9878780.7494331747</v>
      </c>
    </row>
    <row r="55" spans="1:8" x14ac:dyDescent="0.25">
      <c r="A55" s="32">
        <v>169</v>
      </c>
      <c r="B55" s="13" t="s">
        <v>62</v>
      </c>
      <c r="C55" s="164">
        <v>915355.61309493193</v>
      </c>
      <c r="D55" s="164">
        <v>-11822.327550822249</v>
      </c>
      <c r="E55" s="164">
        <v>-415600.58331881219</v>
      </c>
      <c r="F55" s="164">
        <v>4303.0643015755259</v>
      </c>
      <c r="G55" s="164">
        <v>72717.016640640533</v>
      </c>
      <c r="H55" s="299">
        <f>Verokompensaatiot[[#This Row],[Korvaukset vuosilta 2010-2023, €]]+Verokompensaatiot[[#This Row],[Veromenetysten korvaus 2024]]+Verokompensaatiot[[#This Row],[Veromenetysten korvaus 2025]]+Verokompensaatiot[[#This Row],[Veromenetysten korvaus 2026]]+Verokompensaatiot[[#This Row],[Veromenetysten korvaus 2027]]</f>
        <v>564952.78316751355</v>
      </c>
    </row>
    <row r="56" spans="1:8" x14ac:dyDescent="0.25">
      <c r="A56" s="32">
        <v>171</v>
      </c>
      <c r="B56" s="13" t="s">
        <v>63</v>
      </c>
      <c r="C56" s="164">
        <v>946112.66206561215</v>
      </c>
      <c r="D56" s="164">
        <v>-6841.1614095781597</v>
      </c>
      <c r="E56" s="164">
        <v>-259075.11019130671</v>
      </c>
      <c r="F56" s="164">
        <v>1501.4512432546526</v>
      </c>
      <c r="G56" s="164">
        <v>75152.644094125964</v>
      </c>
      <c r="H56" s="299">
        <f>Verokompensaatiot[[#This Row],[Korvaukset vuosilta 2010-2023, €]]+Verokompensaatiot[[#This Row],[Veromenetysten korvaus 2024]]+Verokompensaatiot[[#This Row],[Veromenetysten korvaus 2025]]+Verokompensaatiot[[#This Row],[Veromenetysten korvaus 2026]]+Verokompensaatiot[[#This Row],[Veromenetysten korvaus 2027]]</f>
        <v>756850.48580210796</v>
      </c>
    </row>
    <row r="57" spans="1:8" x14ac:dyDescent="0.25">
      <c r="A57" s="32">
        <v>172</v>
      </c>
      <c r="B57" s="13" t="s">
        <v>64</v>
      </c>
      <c r="C57" s="164">
        <v>943783.46906109573</v>
      </c>
      <c r="D57" s="164">
        <v>-13801.466014616803</v>
      </c>
      <c r="E57" s="164">
        <v>-248503.32053070053</v>
      </c>
      <c r="F57" s="164">
        <v>4185.8211464827455</v>
      </c>
      <c r="G57" s="164">
        <v>73147.48652460122</v>
      </c>
      <c r="H57" s="299">
        <f>Verokompensaatiot[[#This Row],[Korvaukset vuosilta 2010-2023, €]]+Verokompensaatiot[[#This Row],[Veromenetysten korvaus 2024]]+Verokompensaatiot[[#This Row],[Veromenetysten korvaus 2025]]+Verokompensaatiot[[#This Row],[Veromenetysten korvaus 2026]]+Verokompensaatiot[[#This Row],[Veromenetysten korvaus 2027]]</f>
        <v>758811.99018686241</v>
      </c>
    </row>
    <row r="58" spans="1:8" x14ac:dyDescent="0.25">
      <c r="A58" s="32">
        <v>176</v>
      </c>
      <c r="B58" s="13" t="s">
        <v>65</v>
      </c>
      <c r="C58" s="164">
        <v>997650.35001855297</v>
      </c>
      <c r="D58" s="164">
        <v>-940.68110962621267</v>
      </c>
      <c r="E58" s="164">
        <v>-251825.01126608351</v>
      </c>
      <c r="F58" s="164">
        <v>4617.6433609574333</v>
      </c>
      <c r="G58" s="164">
        <v>76012.757892510213</v>
      </c>
      <c r="H58" s="299">
        <f>Verokompensaatiot[[#This Row],[Korvaukset vuosilta 2010-2023, €]]+Verokompensaatiot[[#This Row],[Veromenetysten korvaus 2024]]+Verokompensaatiot[[#This Row],[Veromenetysten korvaus 2025]]+Verokompensaatiot[[#This Row],[Veromenetysten korvaus 2026]]+Verokompensaatiot[[#This Row],[Veromenetysten korvaus 2027]]</f>
        <v>825515.05889631086</v>
      </c>
    </row>
    <row r="59" spans="1:8" x14ac:dyDescent="0.25">
      <c r="A59" s="32">
        <v>177</v>
      </c>
      <c r="B59" s="13" t="s">
        <v>66</v>
      </c>
      <c r="C59" s="164">
        <v>378838.24359697849</v>
      </c>
      <c r="D59" s="164">
        <v>-6150.712737367302</v>
      </c>
      <c r="E59" s="164">
        <v>-96412.578025346767</v>
      </c>
      <c r="F59" s="164">
        <v>1187.3989072476272</v>
      </c>
      <c r="G59" s="164">
        <v>28184.883457470711</v>
      </c>
      <c r="H59" s="299">
        <f>Verokompensaatiot[[#This Row],[Korvaukset vuosilta 2010-2023, €]]+Verokompensaatiot[[#This Row],[Veromenetysten korvaus 2024]]+Verokompensaatiot[[#This Row],[Veromenetysten korvaus 2025]]+Verokompensaatiot[[#This Row],[Veromenetysten korvaus 2026]]+Verokompensaatiot[[#This Row],[Veromenetysten korvaus 2027]]</f>
        <v>305647.2351989827</v>
      </c>
    </row>
    <row r="60" spans="1:8" x14ac:dyDescent="0.25">
      <c r="A60" s="32">
        <v>178</v>
      </c>
      <c r="B60" s="13" t="s">
        <v>67</v>
      </c>
      <c r="C60" s="164">
        <v>1352222.9635741962</v>
      </c>
      <c r="D60" s="164">
        <v>-8208.1533091010642</v>
      </c>
      <c r="E60" s="164">
        <v>-394021.84710676421</v>
      </c>
      <c r="F60" s="164">
        <v>5567.3860946492405</v>
      </c>
      <c r="G60" s="164">
        <v>100399.53822841594</v>
      </c>
      <c r="H60" s="299">
        <f>Verokompensaatiot[[#This Row],[Korvaukset vuosilta 2010-2023, €]]+Verokompensaatiot[[#This Row],[Veromenetysten korvaus 2024]]+Verokompensaatiot[[#This Row],[Veromenetysten korvaus 2025]]+Verokompensaatiot[[#This Row],[Veromenetysten korvaus 2026]]+Verokompensaatiot[[#This Row],[Veromenetysten korvaus 2027]]</f>
        <v>1055959.8874813961</v>
      </c>
    </row>
    <row r="61" spans="1:8" x14ac:dyDescent="0.25">
      <c r="A61" s="32">
        <v>179</v>
      </c>
      <c r="B61" s="13" t="s">
        <v>68</v>
      </c>
      <c r="C61" s="164">
        <v>21122633.565577343</v>
      </c>
      <c r="D61" s="164">
        <v>98855.513757516979</v>
      </c>
      <c r="E61" s="164">
        <v>-8115914.9217606802</v>
      </c>
      <c r="F61" s="164">
        <v>51990.845768553685</v>
      </c>
      <c r="G61" s="164">
        <v>2004165.8415498945</v>
      </c>
      <c r="H61" s="299">
        <f>Verokompensaatiot[[#This Row],[Korvaukset vuosilta 2010-2023, €]]+Verokompensaatiot[[#This Row],[Veromenetysten korvaus 2024]]+Verokompensaatiot[[#This Row],[Veromenetysten korvaus 2025]]+Verokompensaatiot[[#This Row],[Veromenetysten korvaus 2026]]+Verokompensaatiot[[#This Row],[Veromenetysten korvaus 2027]]</f>
        <v>15161730.844892627</v>
      </c>
    </row>
    <row r="62" spans="1:8" x14ac:dyDescent="0.25">
      <c r="A62" s="32">
        <v>181</v>
      </c>
      <c r="B62" s="13" t="s">
        <v>69</v>
      </c>
      <c r="C62" s="164">
        <v>431797.35128548706</v>
      </c>
      <c r="D62" s="164">
        <v>-5436.04570398958</v>
      </c>
      <c r="E62" s="164">
        <v>-140164.33943780555</v>
      </c>
      <c r="F62" s="164">
        <v>1842.2866901143586</v>
      </c>
      <c r="G62" s="164">
        <v>30939.018880733249</v>
      </c>
      <c r="H62" s="299">
        <f>Verokompensaatiot[[#This Row],[Korvaukset vuosilta 2010-2023, €]]+Verokompensaatiot[[#This Row],[Veromenetysten korvaus 2024]]+Verokompensaatiot[[#This Row],[Veromenetysten korvaus 2025]]+Verokompensaatiot[[#This Row],[Veromenetysten korvaus 2026]]+Verokompensaatiot[[#This Row],[Veromenetysten korvaus 2027]]</f>
        <v>318978.2717145395</v>
      </c>
    </row>
    <row r="63" spans="1:8" x14ac:dyDescent="0.25">
      <c r="A63" s="32">
        <v>182</v>
      </c>
      <c r="B63" s="13" t="s">
        <v>70</v>
      </c>
      <c r="C63" s="164">
        <v>3333770.6346947895</v>
      </c>
      <c r="D63" s="164">
        <v>-58381.046861065261</v>
      </c>
      <c r="E63" s="164">
        <v>-1459981.9455990696</v>
      </c>
      <c r="F63" s="164">
        <v>12206.753079187361</v>
      </c>
      <c r="G63" s="164">
        <v>286015.76532790344</v>
      </c>
      <c r="H63" s="299">
        <f>Verokompensaatiot[[#This Row],[Korvaukset vuosilta 2010-2023, €]]+Verokompensaatiot[[#This Row],[Veromenetysten korvaus 2024]]+Verokompensaatiot[[#This Row],[Veromenetysten korvaus 2025]]+Verokompensaatiot[[#This Row],[Veromenetysten korvaus 2026]]+Verokompensaatiot[[#This Row],[Veromenetysten korvaus 2027]]</f>
        <v>2113630.1606417457</v>
      </c>
    </row>
    <row r="64" spans="1:8" x14ac:dyDescent="0.25">
      <c r="A64" s="32">
        <v>186</v>
      </c>
      <c r="B64" s="13" t="s">
        <v>71</v>
      </c>
      <c r="C64" s="164">
        <v>5476934.4101341143</v>
      </c>
      <c r="D64" s="164">
        <v>-78069.60294812551</v>
      </c>
      <c r="E64" s="164">
        <v>-2815168.4664406958</v>
      </c>
      <c r="F64" s="164">
        <v>-54956.249604007127</v>
      </c>
      <c r="G64" s="164">
        <v>532105.58347402082</v>
      </c>
      <c r="H64" s="299">
        <f>Verokompensaatiot[[#This Row],[Korvaukset vuosilta 2010-2023, €]]+Verokompensaatiot[[#This Row],[Veromenetysten korvaus 2024]]+Verokompensaatiot[[#This Row],[Veromenetysten korvaus 2025]]+Verokompensaatiot[[#This Row],[Veromenetysten korvaus 2026]]+Verokompensaatiot[[#This Row],[Veromenetysten korvaus 2027]]</f>
        <v>3060845.6746153068</v>
      </c>
    </row>
    <row r="65" spans="1:8" x14ac:dyDescent="0.25">
      <c r="A65" s="32">
        <v>202</v>
      </c>
      <c r="B65" s="13" t="s">
        <v>72</v>
      </c>
      <c r="C65" s="164">
        <v>3823613.8257266618</v>
      </c>
      <c r="D65" s="164">
        <v>-84699.916626238351</v>
      </c>
      <c r="E65" s="164">
        <v>-2434802.2342072586</v>
      </c>
      <c r="F65" s="164">
        <v>-38583.997790688125</v>
      </c>
      <c r="G65" s="164">
        <v>407667.84634466958</v>
      </c>
      <c r="H65" s="299">
        <f>Verokompensaatiot[[#This Row],[Korvaukset vuosilta 2010-2023, €]]+Verokompensaatiot[[#This Row],[Veromenetysten korvaus 2024]]+Verokompensaatiot[[#This Row],[Veromenetysten korvaus 2025]]+Verokompensaatiot[[#This Row],[Veromenetysten korvaus 2026]]+Verokompensaatiot[[#This Row],[Veromenetysten korvaus 2027]]</f>
        <v>1673195.5234471464</v>
      </c>
    </row>
    <row r="66" spans="1:8" x14ac:dyDescent="0.25">
      <c r="A66" s="32">
        <v>204</v>
      </c>
      <c r="B66" s="13" t="s">
        <v>73</v>
      </c>
      <c r="C66" s="164">
        <v>625921.38121557003</v>
      </c>
      <c r="D66" s="164">
        <v>-7622.9627569143486</v>
      </c>
      <c r="E66" s="164">
        <v>-213293.81140049134</v>
      </c>
      <c r="F66" s="164">
        <v>2770.2752421926666</v>
      </c>
      <c r="G66" s="164">
        <v>51540.032650051151</v>
      </c>
      <c r="H66" s="299">
        <f>Verokompensaatiot[[#This Row],[Korvaukset vuosilta 2010-2023, €]]+Verokompensaatiot[[#This Row],[Veromenetysten korvaus 2024]]+Verokompensaatiot[[#This Row],[Veromenetysten korvaus 2025]]+Verokompensaatiot[[#This Row],[Veromenetysten korvaus 2026]]+Verokompensaatiot[[#This Row],[Veromenetysten korvaus 2027]]</f>
        <v>459314.91495040822</v>
      </c>
    </row>
    <row r="67" spans="1:8" x14ac:dyDescent="0.25">
      <c r="A67" s="32">
        <v>205</v>
      </c>
      <c r="B67" s="13" t="s">
        <v>74</v>
      </c>
      <c r="C67" s="164">
        <v>5725031.784805065</v>
      </c>
      <c r="D67" s="164">
        <v>-6910.8818579301087</v>
      </c>
      <c r="E67" s="164">
        <v>-2582027.2366346787</v>
      </c>
      <c r="F67" s="164">
        <v>28461.174613934654</v>
      </c>
      <c r="G67" s="164">
        <v>512481.54815851181</v>
      </c>
      <c r="H67" s="299">
        <f>Verokompensaatiot[[#This Row],[Korvaukset vuosilta 2010-2023, €]]+Verokompensaatiot[[#This Row],[Veromenetysten korvaus 2024]]+Verokompensaatiot[[#This Row],[Veromenetysten korvaus 2025]]+Verokompensaatiot[[#This Row],[Veromenetysten korvaus 2026]]+Verokompensaatiot[[#This Row],[Veromenetysten korvaus 2027]]</f>
        <v>3677036.3890849031</v>
      </c>
    </row>
    <row r="68" spans="1:8" x14ac:dyDescent="0.25">
      <c r="A68" s="32">
        <v>208</v>
      </c>
      <c r="B68" s="13" t="s">
        <v>75</v>
      </c>
      <c r="C68" s="164">
        <v>2430519.1975263674</v>
      </c>
      <c r="D68" s="164">
        <v>-7376.2791315075774</v>
      </c>
      <c r="E68" s="164">
        <v>-775174.21859611059</v>
      </c>
      <c r="F68" s="164">
        <v>8173.9969687907851</v>
      </c>
      <c r="G68" s="164">
        <v>194658.4264091131</v>
      </c>
      <c r="H68" s="299">
        <f>Verokompensaatiot[[#This Row],[Korvaukset vuosilta 2010-2023, €]]+Verokompensaatiot[[#This Row],[Veromenetysten korvaus 2024]]+Verokompensaatiot[[#This Row],[Veromenetysten korvaus 2025]]+Verokompensaatiot[[#This Row],[Veromenetysten korvaus 2026]]+Verokompensaatiot[[#This Row],[Veromenetysten korvaus 2027]]</f>
        <v>1850801.1231766534</v>
      </c>
    </row>
    <row r="69" spans="1:8" x14ac:dyDescent="0.25">
      <c r="A69" s="32">
        <v>211</v>
      </c>
      <c r="B69" s="13" t="s">
        <v>76</v>
      </c>
      <c r="C69" s="164">
        <v>4309006.4312020615</v>
      </c>
      <c r="D69" s="164">
        <v>-86875.951082001819</v>
      </c>
      <c r="E69" s="164">
        <v>-2826716.4680005722</v>
      </c>
      <c r="F69" s="164">
        <v>-21864.25439235671</v>
      </c>
      <c r="G69" s="164">
        <v>417182.50233396975</v>
      </c>
      <c r="H69" s="299">
        <f>Verokompensaatiot[[#This Row],[Korvaukset vuosilta 2010-2023, €]]+Verokompensaatiot[[#This Row],[Veromenetysten korvaus 2024]]+Verokompensaatiot[[#This Row],[Veromenetysten korvaus 2025]]+Verokompensaatiot[[#This Row],[Veromenetysten korvaus 2026]]+Verokompensaatiot[[#This Row],[Veromenetysten korvaus 2027]]</f>
        <v>1790732.2600611011</v>
      </c>
    </row>
    <row r="70" spans="1:8" x14ac:dyDescent="0.25">
      <c r="A70" s="32">
        <v>213</v>
      </c>
      <c r="B70" s="13" t="s">
        <v>77</v>
      </c>
      <c r="C70" s="164">
        <v>1126664.5288037318</v>
      </c>
      <c r="D70" s="164">
        <v>-16368.791765506567</v>
      </c>
      <c r="E70" s="164">
        <v>-337812.59908118763</v>
      </c>
      <c r="F70" s="164">
        <v>5076.732459937034</v>
      </c>
      <c r="G70" s="164">
        <v>91855.655977152564</v>
      </c>
      <c r="H70" s="299">
        <f>Verokompensaatiot[[#This Row],[Korvaukset vuosilta 2010-2023, €]]+Verokompensaatiot[[#This Row],[Veromenetysten korvaus 2024]]+Verokompensaatiot[[#This Row],[Veromenetysten korvaus 2025]]+Verokompensaatiot[[#This Row],[Veromenetysten korvaus 2026]]+Verokompensaatiot[[#This Row],[Veromenetysten korvaus 2027]]</f>
        <v>869415.52639412705</v>
      </c>
    </row>
    <row r="71" spans="1:8" x14ac:dyDescent="0.25">
      <c r="A71" s="32">
        <v>214</v>
      </c>
      <c r="B71" s="13" t="s">
        <v>78</v>
      </c>
      <c r="C71" s="164">
        <v>2642332.2678220179</v>
      </c>
      <c r="D71" s="164">
        <v>4609.9258001460439</v>
      </c>
      <c r="E71" s="164">
        <v>-868222.71913751832</v>
      </c>
      <c r="F71" s="164">
        <v>8545.7085235374561</v>
      </c>
      <c r="G71" s="164">
        <v>217902.63444652339</v>
      </c>
      <c r="H71" s="299">
        <f>Verokompensaatiot[[#This Row],[Korvaukset vuosilta 2010-2023, €]]+Verokompensaatiot[[#This Row],[Veromenetysten korvaus 2024]]+Verokompensaatiot[[#This Row],[Veromenetysten korvaus 2025]]+Verokompensaatiot[[#This Row],[Veromenetysten korvaus 2026]]+Verokompensaatiot[[#This Row],[Veromenetysten korvaus 2027]]</f>
        <v>2005167.8174547066</v>
      </c>
    </row>
    <row r="72" spans="1:8" x14ac:dyDescent="0.25">
      <c r="A72" s="32">
        <v>216</v>
      </c>
      <c r="B72" s="13" t="s">
        <v>79</v>
      </c>
      <c r="C72" s="164">
        <v>301479.03133509611</v>
      </c>
      <c r="D72" s="164">
        <v>-687.33554110710202</v>
      </c>
      <c r="E72" s="164">
        <v>-73478.203416065357</v>
      </c>
      <c r="F72" s="164">
        <v>1423.3316253421324</v>
      </c>
      <c r="G72" s="164">
        <v>24170.951862986331</v>
      </c>
      <c r="H72" s="299">
        <f>Verokompensaatiot[[#This Row],[Korvaukset vuosilta 2010-2023, €]]+Verokompensaatiot[[#This Row],[Veromenetysten korvaus 2024]]+Verokompensaatiot[[#This Row],[Veromenetysten korvaus 2025]]+Verokompensaatiot[[#This Row],[Veromenetysten korvaus 2026]]+Verokompensaatiot[[#This Row],[Veromenetysten korvaus 2027]]</f>
        <v>252907.77586625208</v>
      </c>
    </row>
    <row r="73" spans="1:8" x14ac:dyDescent="0.25">
      <c r="A73" s="32">
        <v>217</v>
      </c>
      <c r="B73" s="13" t="s">
        <v>80</v>
      </c>
      <c r="C73" s="164">
        <v>1064158.2011571038</v>
      </c>
      <c r="D73" s="164">
        <v>-12654.128782342796</v>
      </c>
      <c r="E73" s="164">
        <v>-457644.77174236166</v>
      </c>
      <c r="F73" s="164">
        <v>5701.4476885845343</v>
      </c>
      <c r="G73" s="164">
        <v>86666.658914286207</v>
      </c>
      <c r="H73" s="299">
        <f>Verokompensaatiot[[#This Row],[Korvaukset vuosilta 2010-2023, €]]+Verokompensaatiot[[#This Row],[Veromenetysten korvaus 2024]]+Verokompensaatiot[[#This Row],[Veromenetysten korvaus 2025]]+Verokompensaatiot[[#This Row],[Veromenetysten korvaus 2026]]+Verokompensaatiot[[#This Row],[Veromenetysten korvaus 2027]]</f>
        <v>686227.40723527002</v>
      </c>
    </row>
    <row r="74" spans="1:8" x14ac:dyDescent="0.25">
      <c r="A74" s="32">
        <v>218</v>
      </c>
      <c r="B74" s="13" t="s">
        <v>81</v>
      </c>
      <c r="C74" s="164">
        <v>340927.93071164901</v>
      </c>
      <c r="D74" s="164">
        <v>-4156.5162519142486</v>
      </c>
      <c r="E74" s="164">
        <v>-87377.570778844733</v>
      </c>
      <c r="F74" s="164">
        <v>1193.1701151249897</v>
      </c>
      <c r="G74" s="164">
        <v>24155.184627426359</v>
      </c>
      <c r="H74" s="299">
        <f>Verokompensaatiot[[#This Row],[Korvaukset vuosilta 2010-2023, €]]+Verokompensaatiot[[#This Row],[Veromenetysten korvaus 2024]]+Verokompensaatiot[[#This Row],[Veromenetysten korvaus 2025]]+Verokompensaatiot[[#This Row],[Veromenetysten korvaus 2026]]+Verokompensaatiot[[#This Row],[Veromenetysten korvaus 2027]]</f>
        <v>274742.19842344138</v>
      </c>
    </row>
    <row r="75" spans="1:8" x14ac:dyDescent="0.25">
      <c r="A75" s="32">
        <v>224</v>
      </c>
      <c r="B75" s="13" t="s">
        <v>82</v>
      </c>
      <c r="C75" s="164">
        <v>1484090.8745698924</v>
      </c>
      <c r="D75" s="164">
        <v>-49414.161021954918</v>
      </c>
      <c r="E75" s="164">
        <v>-632022.86562951514</v>
      </c>
      <c r="F75" s="164">
        <v>-1106.4712088936419</v>
      </c>
      <c r="G75" s="164">
        <v>128707.99760738357</v>
      </c>
      <c r="H75" s="299">
        <f>Verokompensaatiot[[#This Row],[Korvaukset vuosilta 2010-2023, €]]+Verokompensaatiot[[#This Row],[Veromenetysten korvaus 2024]]+Verokompensaatiot[[#This Row],[Veromenetysten korvaus 2025]]+Verokompensaatiot[[#This Row],[Veromenetysten korvaus 2026]]+Verokompensaatiot[[#This Row],[Veromenetysten korvaus 2027]]</f>
        <v>930255.37431691226</v>
      </c>
    </row>
    <row r="76" spans="1:8" x14ac:dyDescent="0.25">
      <c r="A76" s="32">
        <v>226</v>
      </c>
      <c r="B76" s="13" t="s">
        <v>83</v>
      </c>
      <c r="C76" s="164">
        <v>806360.18822150188</v>
      </c>
      <c r="D76" s="164">
        <v>-3052.0547335777237</v>
      </c>
      <c r="E76" s="164">
        <v>-241793.45411743215</v>
      </c>
      <c r="F76" s="164">
        <v>3915.3742497629451</v>
      </c>
      <c r="G76" s="164">
        <v>66646.750577356041</v>
      </c>
      <c r="H76" s="299">
        <f>Verokompensaatiot[[#This Row],[Korvaukset vuosilta 2010-2023, €]]+Verokompensaatiot[[#This Row],[Veromenetysten korvaus 2024]]+Verokompensaatiot[[#This Row],[Veromenetysten korvaus 2025]]+Verokompensaatiot[[#This Row],[Veromenetysten korvaus 2026]]+Verokompensaatiot[[#This Row],[Veromenetysten korvaus 2027]]</f>
        <v>632076.80419761105</v>
      </c>
    </row>
    <row r="77" spans="1:8" x14ac:dyDescent="0.25">
      <c r="A77" s="32">
        <v>230</v>
      </c>
      <c r="B77" s="13" t="s">
        <v>84</v>
      </c>
      <c r="C77" s="164">
        <v>591678.54719004012</v>
      </c>
      <c r="D77" s="164">
        <v>2846.7097255042809</v>
      </c>
      <c r="E77" s="164">
        <v>-123666.7238317186</v>
      </c>
      <c r="F77" s="164">
        <v>1972.1221222528141</v>
      </c>
      <c r="G77" s="164">
        <v>42250.677187250825</v>
      </c>
      <c r="H77" s="299">
        <f>Verokompensaatiot[[#This Row],[Korvaukset vuosilta 2010-2023, €]]+Verokompensaatiot[[#This Row],[Veromenetysten korvaus 2024]]+Verokompensaatiot[[#This Row],[Veromenetysten korvaus 2025]]+Verokompensaatiot[[#This Row],[Veromenetysten korvaus 2026]]+Verokompensaatiot[[#This Row],[Veromenetysten korvaus 2027]]</f>
        <v>515081.33239332942</v>
      </c>
    </row>
    <row r="78" spans="1:8" x14ac:dyDescent="0.25">
      <c r="A78" s="32">
        <v>231</v>
      </c>
      <c r="B78" s="13" t="s">
        <v>85</v>
      </c>
      <c r="C78" s="164">
        <v>224270.99566541263</v>
      </c>
      <c r="D78" s="164">
        <v>-1246.3639410380288</v>
      </c>
      <c r="E78" s="164">
        <v>-83845.022433221689</v>
      </c>
      <c r="F78" s="164">
        <v>1525.8261507333623</v>
      </c>
      <c r="G78" s="164">
        <v>22767.502572693567</v>
      </c>
      <c r="H78" s="299">
        <f>Verokompensaatiot[[#This Row],[Korvaukset vuosilta 2010-2023, €]]+Verokompensaatiot[[#This Row],[Veromenetysten korvaus 2024]]+Verokompensaatiot[[#This Row],[Veromenetysten korvaus 2025]]+Verokompensaatiot[[#This Row],[Veromenetysten korvaus 2026]]+Verokompensaatiot[[#This Row],[Veromenetysten korvaus 2027]]</f>
        <v>163472.93801457985</v>
      </c>
    </row>
    <row r="79" spans="1:8" x14ac:dyDescent="0.25">
      <c r="A79" s="32">
        <v>232</v>
      </c>
      <c r="B79" s="13" t="s">
        <v>86</v>
      </c>
      <c r="C79" s="164">
        <v>2831877.4419475589</v>
      </c>
      <c r="D79" s="164">
        <v>1967.1027031883168</v>
      </c>
      <c r="E79" s="164">
        <v>-1006484.232378429</v>
      </c>
      <c r="F79" s="164">
        <v>10182.411891490947</v>
      </c>
      <c r="G79" s="164">
        <v>226473.62355438145</v>
      </c>
      <c r="H79" s="299">
        <f>Verokompensaatiot[[#This Row],[Korvaukset vuosilta 2010-2023, €]]+Verokompensaatiot[[#This Row],[Veromenetysten korvaus 2024]]+Verokompensaatiot[[#This Row],[Veromenetysten korvaus 2025]]+Verokompensaatiot[[#This Row],[Veromenetysten korvaus 2026]]+Verokompensaatiot[[#This Row],[Veromenetysten korvaus 2027]]</f>
        <v>2064016.3477181909</v>
      </c>
    </row>
    <row r="80" spans="1:8" x14ac:dyDescent="0.25">
      <c r="A80" s="32">
        <v>233</v>
      </c>
      <c r="B80" s="13" t="s">
        <v>87</v>
      </c>
      <c r="C80" s="164">
        <v>3403075.8114378415</v>
      </c>
      <c r="D80" s="164">
        <v>-11068.960172852014</v>
      </c>
      <c r="E80" s="164">
        <v>-1091353.6796533908</v>
      </c>
      <c r="F80" s="164">
        <v>14578.022705914473</v>
      </c>
      <c r="G80" s="164">
        <v>259685.19554073134</v>
      </c>
      <c r="H80" s="299">
        <f>Verokompensaatiot[[#This Row],[Korvaukset vuosilta 2010-2023, €]]+Verokompensaatiot[[#This Row],[Veromenetysten korvaus 2024]]+Verokompensaatiot[[#This Row],[Veromenetysten korvaus 2025]]+Verokompensaatiot[[#This Row],[Veromenetysten korvaus 2026]]+Verokompensaatiot[[#This Row],[Veromenetysten korvaus 2027]]</f>
        <v>2574916.3898582445</v>
      </c>
    </row>
    <row r="81" spans="1:8" x14ac:dyDescent="0.25">
      <c r="A81" s="32">
        <v>235</v>
      </c>
      <c r="B81" s="13" t="s">
        <v>88</v>
      </c>
      <c r="C81" s="164">
        <v>662205.84094886249</v>
      </c>
      <c r="D81" s="164">
        <v>-6729.8321869220408</v>
      </c>
      <c r="E81" s="164">
        <v>-188186.23578759551</v>
      </c>
      <c r="F81" s="164">
        <v>-52907.263509710028</v>
      </c>
      <c r="G81" s="164">
        <v>78632.342922537107</v>
      </c>
      <c r="H81" s="299">
        <f>Verokompensaatiot[[#This Row],[Korvaukset vuosilta 2010-2023, €]]+Verokompensaatiot[[#This Row],[Veromenetysten korvaus 2024]]+Verokompensaatiot[[#This Row],[Veromenetysten korvaus 2025]]+Verokompensaatiot[[#This Row],[Veromenetysten korvaus 2026]]+Verokompensaatiot[[#This Row],[Veromenetysten korvaus 2027]]</f>
        <v>493014.852387172</v>
      </c>
    </row>
    <row r="82" spans="1:8" x14ac:dyDescent="0.25">
      <c r="A82" s="32">
        <v>236</v>
      </c>
      <c r="B82" s="13" t="s">
        <v>89</v>
      </c>
      <c r="C82" s="164">
        <v>896489.68078274722</v>
      </c>
      <c r="D82" s="164">
        <v>-8636.7222732605333</v>
      </c>
      <c r="E82" s="164">
        <v>-374354.40056763758</v>
      </c>
      <c r="F82" s="164">
        <v>4323.8639374147888</v>
      </c>
      <c r="G82" s="164">
        <v>69742.311210395768</v>
      </c>
      <c r="H82" s="299">
        <f>Verokompensaatiot[[#This Row],[Korvaukset vuosilta 2010-2023, €]]+Verokompensaatiot[[#This Row],[Veromenetysten korvaus 2024]]+Verokompensaatiot[[#This Row],[Veromenetysten korvaus 2025]]+Verokompensaatiot[[#This Row],[Veromenetysten korvaus 2026]]+Verokompensaatiot[[#This Row],[Veromenetysten korvaus 2027]]</f>
        <v>587564.7330896596</v>
      </c>
    </row>
    <row r="83" spans="1:8" x14ac:dyDescent="0.25">
      <c r="A83" s="32">
        <v>239</v>
      </c>
      <c r="B83" s="13" t="s">
        <v>90</v>
      </c>
      <c r="C83" s="164">
        <v>464543.67246879428</v>
      </c>
      <c r="D83" s="164">
        <v>-2243.5300380938052</v>
      </c>
      <c r="E83" s="164">
        <v>-152359.19775809319</v>
      </c>
      <c r="F83" s="164">
        <v>1690.9968364282161</v>
      </c>
      <c r="G83" s="164">
        <v>34612.894483249285</v>
      </c>
      <c r="H83" s="299">
        <f>Verokompensaatiot[[#This Row],[Korvaukset vuosilta 2010-2023, €]]+Verokompensaatiot[[#This Row],[Veromenetysten korvaus 2024]]+Verokompensaatiot[[#This Row],[Veromenetysten korvaus 2025]]+Verokompensaatiot[[#This Row],[Veromenetysten korvaus 2026]]+Verokompensaatiot[[#This Row],[Veromenetysten korvaus 2027]]</f>
        <v>346244.83599228482</v>
      </c>
    </row>
    <row r="84" spans="1:8" x14ac:dyDescent="0.25">
      <c r="A84" s="32">
        <v>240</v>
      </c>
      <c r="B84" s="13" t="s">
        <v>91</v>
      </c>
      <c r="C84" s="164">
        <v>3195185.7131914506</v>
      </c>
      <c r="D84" s="164">
        <v>19632.211339547281</v>
      </c>
      <c r="E84" s="164">
        <v>-1408534.7817503214</v>
      </c>
      <c r="F84" s="164">
        <v>17341.781500182802</v>
      </c>
      <c r="G84" s="164">
        <v>290632.42222588434</v>
      </c>
      <c r="H84" s="299">
        <f>Verokompensaatiot[[#This Row],[Korvaukset vuosilta 2010-2023, €]]+Verokompensaatiot[[#This Row],[Veromenetysten korvaus 2024]]+Verokompensaatiot[[#This Row],[Veromenetysten korvaus 2025]]+Verokompensaatiot[[#This Row],[Veromenetysten korvaus 2026]]+Verokompensaatiot[[#This Row],[Veromenetysten korvaus 2027]]</f>
        <v>2114257.3465067437</v>
      </c>
    </row>
    <row r="85" spans="1:8" x14ac:dyDescent="0.25">
      <c r="A85" s="32">
        <v>241</v>
      </c>
      <c r="B85" s="13" t="s">
        <v>92</v>
      </c>
      <c r="C85" s="164">
        <v>1149668.2692131842</v>
      </c>
      <c r="D85" s="164">
        <v>-17125.707925909752</v>
      </c>
      <c r="E85" s="164">
        <v>-623107.69379535713</v>
      </c>
      <c r="F85" s="164">
        <v>3913.2193135175453</v>
      </c>
      <c r="G85" s="164">
        <v>101041.63394708736</v>
      </c>
      <c r="H85" s="299">
        <f>Verokompensaatiot[[#This Row],[Korvaukset vuosilta 2010-2023, €]]+Verokompensaatiot[[#This Row],[Veromenetysten korvaus 2024]]+Verokompensaatiot[[#This Row],[Veromenetysten korvaus 2025]]+Verokompensaatiot[[#This Row],[Veromenetysten korvaus 2026]]+Verokompensaatiot[[#This Row],[Veromenetysten korvaus 2027]]</f>
        <v>614389.72075252235</v>
      </c>
    </row>
    <row r="86" spans="1:8" x14ac:dyDescent="0.25">
      <c r="A86" s="32">
        <v>244</v>
      </c>
      <c r="B86" s="13" t="s">
        <v>93</v>
      </c>
      <c r="C86" s="164">
        <v>2097985.6613888899</v>
      </c>
      <c r="D86" s="164">
        <v>-22608.691577213824</v>
      </c>
      <c r="E86" s="164">
        <v>-1595586.8156310872</v>
      </c>
      <c r="F86" s="164">
        <v>-8448.1031800002256</v>
      </c>
      <c r="G86" s="164">
        <v>222582.67869563526</v>
      </c>
      <c r="H86" s="299">
        <f>Verokompensaatiot[[#This Row],[Korvaukset vuosilta 2010-2023, €]]+Verokompensaatiot[[#This Row],[Veromenetysten korvaus 2024]]+Verokompensaatiot[[#This Row],[Veromenetysten korvaus 2025]]+Verokompensaatiot[[#This Row],[Veromenetysten korvaus 2026]]+Verokompensaatiot[[#This Row],[Veromenetysten korvaus 2027]]</f>
        <v>693924.72969622398</v>
      </c>
    </row>
    <row r="87" spans="1:8" x14ac:dyDescent="0.25">
      <c r="A87" s="32">
        <v>245</v>
      </c>
      <c r="B87" s="13" t="s">
        <v>94</v>
      </c>
      <c r="C87" s="164">
        <v>4834905.5185733456</v>
      </c>
      <c r="D87" s="164">
        <v>-10611.50260146337</v>
      </c>
      <c r="E87" s="164">
        <v>-2167838.7039671154</v>
      </c>
      <c r="F87" s="164">
        <v>-21389.327859946014</v>
      </c>
      <c r="G87" s="164">
        <v>438763.25245760928</v>
      </c>
      <c r="H87" s="299">
        <f>Verokompensaatiot[[#This Row],[Korvaukset vuosilta 2010-2023, €]]+Verokompensaatiot[[#This Row],[Veromenetysten korvaus 2024]]+Verokompensaatiot[[#This Row],[Veromenetysten korvaus 2025]]+Verokompensaatiot[[#This Row],[Veromenetysten korvaus 2026]]+Verokompensaatiot[[#This Row],[Veromenetysten korvaus 2027]]</f>
        <v>3073829.2366024302</v>
      </c>
    </row>
    <row r="88" spans="1:8" x14ac:dyDescent="0.25">
      <c r="A88" s="32">
        <v>249</v>
      </c>
      <c r="B88" s="13" t="s">
        <v>95</v>
      </c>
      <c r="C88" s="164">
        <v>1689805.5154613359</v>
      </c>
      <c r="D88" s="164">
        <v>-24391.308529651425</v>
      </c>
      <c r="E88" s="164">
        <v>-660548.12828140042</v>
      </c>
      <c r="F88" s="164">
        <v>5603.5469516277981</v>
      </c>
      <c r="G88" s="164">
        <v>152956.04621613034</v>
      </c>
      <c r="H88" s="299">
        <f>Verokompensaatiot[[#This Row],[Korvaukset vuosilta 2010-2023, €]]+Verokompensaatiot[[#This Row],[Veromenetysten korvaus 2024]]+Verokompensaatiot[[#This Row],[Veromenetysten korvaus 2025]]+Verokompensaatiot[[#This Row],[Veromenetysten korvaus 2026]]+Verokompensaatiot[[#This Row],[Veromenetysten korvaus 2027]]</f>
        <v>1163425.6718180422</v>
      </c>
    </row>
    <row r="89" spans="1:8" x14ac:dyDescent="0.25">
      <c r="A89" s="32">
        <v>250</v>
      </c>
      <c r="B89" s="13" t="s">
        <v>96</v>
      </c>
      <c r="C89" s="164">
        <v>443555.78617089614</v>
      </c>
      <c r="D89" s="164">
        <v>-2263.6174868858229</v>
      </c>
      <c r="E89" s="164">
        <v>-111356.96847736332</v>
      </c>
      <c r="F89" s="164">
        <v>1209.6059952856344</v>
      </c>
      <c r="G89" s="164">
        <v>33319.467839365891</v>
      </c>
      <c r="H89" s="299">
        <f>Verokompensaatiot[[#This Row],[Korvaukset vuosilta 2010-2023, €]]+Verokompensaatiot[[#This Row],[Veromenetysten korvaus 2024]]+Verokompensaatiot[[#This Row],[Veromenetysten korvaus 2025]]+Verokompensaatiot[[#This Row],[Veromenetysten korvaus 2026]]+Verokompensaatiot[[#This Row],[Veromenetysten korvaus 2027]]</f>
        <v>364464.27404129854</v>
      </c>
    </row>
    <row r="90" spans="1:8" x14ac:dyDescent="0.25">
      <c r="A90" s="32">
        <v>256</v>
      </c>
      <c r="B90" s="13" t="s">
        <v>97</v>
      </c>
      <c r="C90" s="164">
        <v>342078.91533434647</v>
      </c>
      <c r="D90" s="164">
        <v>1236.29663379463</v>
      </c>
      <c r="E90" s="164">
        <v>-91172.116452679969</v>
      </c>
      <c r="F90" s="164">
        <v>1974.724417756996</v>
      </c>
      <c r="G90" s="164">
        <v>27497.908913096318</v>
      </c>
      <c r="H90" s="299">
        <f>Verokompensaatiot[[#This Row],[Korvaukset vuosilta 2010-2023, €]]+Verokompensaatiot[[#This Row],[Veromenetysten korvaus 2024]]+Verokompensaatiot[[#This Row],[Veromenetysten korvaus 2025]]+Verokompensaatiot[[#This Row],[Veromenetysten korvaus 2026]]+Verokompensaatiot[[#This Row],[Veromenetysten korvaus 2027]]</f>
        <v>281615.72884631442</v>
      </c>
    </row>
    <row r="91" spans="1:8" x14ac:dyDescent="0.25">
      <c r="A91" s="32">
        <v>257</v>
      </c>
      <c r="B91" s="13" t="s">
        <v>98</v>
      </c>
      <c r="C91" s="164">
        <v>4555795.7102231998</v>
      </c>
      <c r="D91" s="164">
        <v>-55408.148760037038</v>
      </c>
      <c r="E91" s="164">
        <v>-2009747.6079681634</v>
      </c>
      <c r="F91" s="164">
        <v>-118692.99075609083</v>
      </c>
      <c r="G91" s="164">
        <v>441769.14319442818</v>
      </c>
      <c r="H91" s="299">
        <f>Verokompensaatiot[[#This Row],[Korvaukset vuosilta 2010-2023, €]]+Verokompensaatiot[[#This Row],[Veromenetysten korvaus 2024]]+Verokompensaatiot[[#This Row],[Veromenetysten korvaus 2025]]+Verokompensaatiot[[#This Row],[Veromenetysten korvaus 2026]]+Verokompensaatiot[[#This Row],[Veromenetysten korvaus 2027]]</f>
        <v>2813716.1059333361</v>
      </c>
    </row>
    <row r="92" spans="1:8" x14ac:dyDescent="0.25">
      <c r="A92" s="32">
        <v>260</v>
      </c>
      <c r="B92" s="13" t="s">
        <v>99</v>
      </c>
      <c r="C92" s="164">
        <v>2114261.2532293946</v>
      </c>
      <c r="D92" s="164">
        <v>-9740.3396751202472</v>
      </c>
      <c r="E92" s="164">
        <v>-495230.18338128505</v>
      </c>
      <c r="F92" s="164">
        <v>9379.0097991758466</v>
      </c>
      <c r="G92" s="164">
        <v>162124.41999215525</v>
      </c>
      <c r="H92" s="299">
        <f>Verokompensaatiot[[#This Row],[Korvaukset vuosilta 2010-2023, €]]+Verokompensaatiot[[#This Row],[Veromenetysten korvaus 2024]]+Verokompensaatiot[[#This Row],[Veromenetysten korvaus 2025]]+Verokompensaatiot[[#This Row],[Veromenetysten korvaus 2026]]+Verokompensaatiot[[#This Row],[Veromenetysten korvaus 2027]]</f>
        <v>1780794.1599643205</v>
      </c>
    </row>
    <row r="93" spans="1:8" x14ac:dyDescent="0.25">
      <c r="A93" s="32">
        <v>261</v>
      </c>
      <c r="B93" s="13" t="s">
        <v>100</v>
      </c>
      <c r="C93" s="164">
        <v>1227445.6298316219</v>
      </c>
      <c r="D93" s="164">
        <v>-20274.40309299302</v>
      </c>
      <c r="E93" s="164">
        <v>-419711.3424278727</v>
      </c>
      <c r="F93" s="164">
        <v>4438.6746355798141</v>
      </c>
      <c r="G93" s="164">
        <v>96994.693634486524</v>
      </c>
      <c r="H93" s="299">
        <f>Verokompensaatiot[[#This Row],[Korvaukset vuosilta 2010-2023, €]]+Verokompensaatiot[[#This Row],[Veromenetysten korvaus 2024]]+Verokompensaatiot[[#This Row],[Veromenetysten korvaus 2025]]+Verokompensaatiot[[#This Row],[Veromenetysten korvaus 2026]]+Verokompensaatiot[[#This Row],[Veromenetysten korvaus 2027]]</f>
        <v>888893.25258082256</v>
      </c>
    </row>
    <row r="94" spans="1:8" x14ac:dyDescent="0.25">
      <c r="A94" s="32">
        <v>263</v>
      </c>
      <c r="B94" s="13" t="s">
        <v>101</v>
      </c>
      <c r="C94" s="164">
        <v>1812826.8815624351</v>
      </c>
      <c r="D94" s="164">
        <v>-6899.877684535455</v>
      </c>
      <c r="E94" s="164">
        <v>-507862.2529446237</v>
      </c>
      <c r="F94" s="164">
        <v>8435.9179931745639</v>
      </c>
      <c r="G94" s="164">
        <v>138860.56752085837</v>
      </c>
      <c r="H94" s="299">
        <f>Verokompensaatiot[[#This Row],[Korvaukset vuosilta 2010-2023, €]]+Verokompensaatiot[[#This Row],[Veromenetysten korvaus 2024]]+Verokompensaatiot[[#This Row],[Veromenetysten korvaus 2025]]+Verokompensaatiot[[#This Row],[Veromenetysten korvaus 2026]]+Verokompensaatiot[[#This Row],[Veromenetysten korvaus 2027]]</f>
        <v>1445361.2364473091</v>
      </c>
    </row>
    <row r="95" spans="1:8" x14ac:dyDescent="0.25">
      <c r="A95" s="32">
        <v>265</v>
      </c>
      <c r="B95" s="13" t="s">
        <v>102</v>
      </c>
      <c r="C95" s="164">
        <v>246432.62327001279</v>
      </c>
      <c r="D95" s="164">
        <v>-2238.0091572978954</v>
      </c>
      <c r="E95" s="164">
        <v>-68135.673543573721</v>
      </c>
      <c r="F95" s="164">
        <v>1341.132922026871</v>
      </c>
      <c r="G95" s="164">
        <v>20319.083116073052</v>
      </c>
      <c r="H95" s="299">
        <f>Verokompensaatiot[[#This Row],[Korvaukset vuosilta 2010-2023, €]]+Verokompensaatiot[[#This Row],[Veromenetysten korvaus 2024]]+Verokompensaatiot[[#This Row],[Veromenetysten korvaus 2025]]+Verokompensaatiot[[#This Row],[Veromenetysten korvaus 2026]]+Verokompensaatiot[[#This Row],[Veromenetysten korvaus 2027]]</f>
        <v>197719.15660724111</v>
      </c>
    </row>
    <row r="96" spans="1:8" x14ac:dyDescent="0.25">
      <c r="A96" s="32">
        <v>271</v>
      </c>
      <c r="B96" s="13" t="s">
        <v>103</v>
      </c>
      <c r="C96" s="164">
        <v>1428589.0970270741</v>
      </c>
      <c r="D96" s="164">
        <v>-17662.989862291393</v>
      </c>
      <c r="E96" s="164">
        <v>-494957.24352616747</v>
      </c>
      <c r="F96" s="164">
        <v>6483.0900453238701</v>
      </c>
      <c r="G96" s="164">
        <v>114658.3021034097</v>
      </c>
      <c r="H96" s="299">
        <f>Verokompensaatiot[[#This Row],[Korvaukset vuosilta 2010-2023, €]]+Verokompensaatiot[[#This Row],[Veromenetysten korvaus 2024]]+Verokompensaatiot[[#This Row],[Veromenetysten korvaus 2025]]+Verokompensaatiot[[#This Row],[Veromenetysten korvaus 2026]]+Verokompensaatiot[[#This Row],[Veromenetysten korvaus 2027]]</f>
        <v>1037110.2557873487</v>
      </c>
    </row>
    <row r="97" spans="1:8" x14ac:dyDescent="0.25">
      <c r="A97" s="32">
        <v>272</v>
      </c>
      <c r="B97" s="13" t="s">
        <v>104</v>
      </c>
      <c r="C97" s="164">
        <v>7554623.8483991884</v>
      </c>
      <c r="D97" s="164">
        <v>24511.701197499409</v>
      </c>
      <c r="E97" s="164">
        <v>-3727047.3249512766</v>
      </c>
      <c r="F97" s="164">
        <v>23250.184441571153</v>
      </c>
      <c r="G97" s="164">
        <v>691918.36650610389</v>
      </c>
      <c r="H97" s="299">
        <f>Verokompensaatiot[[#This Row],[Korvaukset vuosilta 2010-2023, €]]+Verokompensaatiot[[#This Row],[Veromenetysten korvaus 2024]]+Verokompensaatiot[[#This Row],[Veromenetysten korvaus 2025]]+Verokompensaatiot[[#This Row],[Veromenetysten korvaus 2026]]+Verokompensaatiot[[#This Row],[Veromenetysten korvaus 2027]]</f>
        <v>4567256.7755930861</v>
      </c>
    </row>
    <row r="98" spans="1:8" x14ac:dyDescent="0.25">
      <c r="A98" s="32">
        <v>273</v>
      </c>
      <c r="B98" s="13" t="s">
        <v>105</v>
      </c>
      <c r="C98" s="164">
        <v>755593.04019599035</v>
      </c>
      <c r="D98" s="164">
        <v>-10277.745878527101</v>
      </c>
      <c r="E98" s="164">
        <v>-320242.23390250833</v>
      </c>
      <c r="F98" s="164">
        <v>3638.2278915264983</v>
      </c>
      <c r="G98" s="164">
        <v>61019.664653024978</v>
      </c>
      <c r="H98" s="299">
        <f>Verokompensaatiot[[#This Row],[Korvaukset vuosilta 2010-2023, €]]+Verokompensaatiot[[#This Row],[Veromenetysten korvaus 2024]]+Verokompensaatiot[[#This Row],[Veromenetysten korvaus 2025]]+Verokompensaatiot[[#This Row],[Veromenetysten korvaus 2026]]+Verokompensaatiot[[#This Row],[Veromenetysten korvaus 2027]]</f>
        <v>489730.95295950642</v>
      </c>
    </row>
    <row r="99" spans="1:8" x14ac:dyDescent="0.25">
      <c r="A99" s="32">
        <v>275</v>
      </c>
      <c r="B99" s="13" t="s">
        <v>106</v>
      </c>
      <c r="C99" s="164">
        <v>533578.40248448518</v>
      </c>
      <c r="D99" s="164">
        <v>-11265.619631695183</v>
      </c>
      <c r="E99" s="164">
        <v>-180433.90178278243</v>
      </c>
      <c r="F99" s="164">
        <v>2560.5407923749744</v>
      </c>
      <c r="G99" s="164">
        <v>45854.685023629587</v>
      </c>
      <c r="H99" s="299">
        <f>Verokompensaatiot[[#This Row],[Korvaukset vuosilta 2010-2023, €]]+Verokompensaatiot[[#This Row],[Veromenetysten korvaus 2024]]+Verokompensaatiot[[#This Row],[Veromenetysten korvaus 2025]]+Verokompensaatiot[[#This Row],[Veromenetysten korvaus 2026]]+Verokompensaatiot[[#This Row],[Veromenetysten korvaus 2027]]</f>
        <v>390294.10688601213</v>
      </c>
    </row>
    <row r="100" spans="1:8" x14ac:dyDescent="0.25">
      <c r="A100" s="32">
        <v>276</v>
      </c>
      <c r="B100" s="13" t="s">
        <v>107</v>
      </c>
      <c r="C100" s="164">
        <v>2027800.9120636731</v>
      </c>
      <c r="D100" s="164">
        <v>-35380.710403282828</v>
      </c>
      <c r="E100" s="164">
        <v>-1330876.6841281597</v>
      </c>
      <c r="F100" s="164">
        <v>2019.8938120394355</v>
      </c>
      <c r="G100" s="164">
        <v>188214.52446256453</v>
      </c>
      <c r="H100" s="299">
        <f>Verokompensaatiot[[#This Row],[Korvaukset vuosilta 2010-2023, €]]+Verokompensaatiot[[#This Row],[Veromenetysten korvaus 2024]]+Verokompensaatiot[[#This Row],[Veromenetysten korvaus 2025]]+Verokompensaatiot[[#This Row],[Veromenetysten korvaus 2026]]+Verokompensaatiot[[#This Row],[Veromenetysten korvaus 2027]]</f>
        <v>851777.93580683449</v>
      </c>
    </row>
    <row r="101" spans="1:8" x14ac:dyDescent="0.25">
      <c r="A101" s="32">
        <v>280</v>
      </c>
      <c r="B101" s="13" t="s">
        <v>108</v>
      </c>
      <c r="C101" s="164">
        <v>505168.02661108016</v>
      </c>
      <c r="D101" s="164">
        <v>-7961.2831847093257</v>
      </c>
      <c r="E101" s="164">
        <v>-124313.77477306986</v>
      </c>
      <c r="F101" s="164">
        <v>2132.381397211374</v>
      </c>
      <c r="G101" s="164">
        <v>40372.619049054068</v>
      </c>
      <c r="H101" s="299">
        <f>Verokompensaatiot[[#This Row],[Korvaukset vuosilta 2010-2023, €]]+Verokompensaatiot[[#This Row],[Veromenetysten korvaus 2024]]+Verokompensaatiot[[#This Row],[Veromenetysten korvaus 2025]]+Verokompensaatiot[[#This Row],[Veromenetysten korvaus 2026]]+Verokompensaatiot[[#This Row],[Veromenetysten korvaus 2027]]</f>
        <v>415397.96909956646</v>
      </c>
    </row>
    <row r="102" spans="1:8" x14ac:dyDescent="0.25">
      <c r="A102" s="32">
        <v>284</v>
      </c>
      <c r="B102" s="13" t="s">
        <v>109</v>
      </c>
      <c r="C102" s="164">
        <v>510917.09850622597</v>
      </c>
      <c r="D102" s="164">
        <v>-3742.2347966200286</v>
      </c>
      <c r="E102" s="164">
        <v>-86822.967024934202</v>
      </c>
      <c r="F102" s="164">
        <v>1711.4402696299433</v>
      </c>
      <c r="G102" s="164">
        <v>35667.002561189584</v>
      </c>
      <c r="H102" s="299">
        <f>Verokompensaatiot[[#This Row],[Korvaukset vuosilta 2010-2023, €]]+Verokompensaatiot[[#This Row],[Veromenetysten korvaus 2024]]+Verokompensaatiot[[#This Row],[Veromenetysten korvaus 2025]]+Verokompensaatiot[[#This Row],[Veromenetysten korvaus 2026]]+Verokompensaatiot[[#This Row],[Veromenetysten korvaus 2027]]</f>
        <v>457730.33951549127</v>
      </c>
    </row>
    <row r="103" spans="1:8" x14ac:dyDescent="0.25">
      <c r="A103" s="32">
        <v>285</v>
      </c>
      <c r="B103" s="13" t="s">
        <v>110</v>
      </c>
      <c r="C103" s="164">
        <v>7795134.9180065207</v>
      </c>
      <c r="D103" s="164">
        <v>-19201.476207810745</v>
      </c>
      <c r="E103" s="164">
        <v>-3688162.7203484317</v>
      </c>
      <c r="F103" s="164">
        <v>28829.813161950991</v>
      </c>
      <c r="G103" s="164">
        <v>759192.29901471094</v>
      </c>
      <c r="H103" s="299">
        <f>Verokompensaatiot[[#This Row],[Korvaukset vuosilta 2010-2023, €]]+Verokompensaatiot[[#This Row],[Veromenetysten korvaus 2024]]+Verokompensaatiot[[#This Row],[Veromenetysten korvaus 2025]]+Verokompensaatiot[[#This Row],[Veromenetysten korvaus 2026]]+Verokompensaatiot[[#This Row],[Veromenetysten korvaus 2027]]</f>
        <v>4875792.8336269408</v>
      </c>
    </row>
    <row r="104" spans="1:8" x14ac:dyDescent="0.25">
      <c r="A104" s="32">
        <v>286</v>
      </c>
      <c r="B104" s="13" t="s">
        <v>111</v>
      </c>
      <c r="C104" s="164">
        <v>13075249.793361761</v>
      </c>
      <c r="D104" s="164">
        <v>-161472.9118287848</v>
      </c>
      <c r="E104" s="164">
        <v>-5581453.7904420206</v>
      </c>
      <c r="F104" s="164">
        <v>35199.737208249098</v>
      </c>
      <c r="G104" s="164">
        <v>1155058.0411467419</v>
      </c>
      <c r="H104" s="299">
        <f>Verokompensaatiot[[#This Row],[Korvaukset vuosilta 2010-2023, €]]+Verokompensaatiot[[#This Row],[Veromenetysten korvaus 2024]]+Verokompensaatiot[[#This Row],[Veromenetysten korvaus 2025]]+Verokompensaatiot[[#This Row],[Veromenetysten korvaus 2026]]+Verokompensaatiot[[#This Row],[Veromenetysten korvaus 2027]]</f>
        <v>8522580.8694459461</v>
      </c>
    </row>
    <row r="105" spans="1:8" x14ac:dyDescent="0.25">
      <c r="A105" s="32">
        <v>287</v>
      </c>
      <c r="B105" s="13" t="s">
        <v>112</v>
      </c>
      <c r="C105" s="164">
        <v>1442594.627989911</v>
      </c>
      <c r="D105" s="164">
        <v>-4716.0736271819642</v>
      </c>
      <c r="E105" s="164">
        <v>-358642.87333452317</v>
      </c>
      <c r="F105" s="164">
        <v>5478.8763005819192</v>
      </c>
      <c r="G105" s="164">
        <v>107694.37214143314</v>
      </c>
      <c r="H105" s="299">
        <f>Verokompensaatiot[[#This Row],[Korvaukset vuosilta 2010-2023, €]]+Verokompensaatiot[[#This Row],[Veromenetysten korvaus 2024]]+Verokompensaatiot[[#This Row],[Veromenetysten korvaus 2025]]+Verokompensaatiot[[#This Row],[Veromenetysten korvaus 2026]]+Verokompensaatiot[[#This Row],[Veromenetysten korvaus 2027]]</f>
        <v>1192408.929470221</v>
      </c>
    </row>
    <row r="106" spans="1:8" x14ac:dyDescent="0.25">
      <c r="A106" s="32">
        <v>288</v>
      </c>
      <c r="B106" s="13" t="s">
        <v>113</v>
      </c>
      <c r="C106" s="164">
        <v>1335863.8451157999</v>
      </c>
      <c r="D106" s="164">
        <v>-11030.540760471424</v>
      </c>
      <c r="E106" s="164">
        <v>-393732.74382984248</v>
      </c>
      <c r="F106" s="164">
        <v>3058.0164991951078</v>
      </c>
      <c r="G106" s="164">
        <v>107047.76980929899</v>
      </c>
      <c r="H106" s="299">
        <f>Verokompensaatiot[[#This Row],[Korvaukset vuosilta 2010-2023, €]]+Verokompensaatiot[[#This Row],[Veromenetysten korvaus 2024]]+Verokompensaatiot[[#This Row],[Veromenetysten korvaus 2025]]+Verokompensaatiot[[#This Row],[Veromenetysten korvaus 2026]]+Verokompensaatiot[[#This Row],[Veromenetysten korvaus 2027]]</f>
        <v>1041206.3468339802</v>
      </c>
    </row>
    <row r="107" spans="1:8" x14ac:dyDescent="0.25">
      <c r="A107" s="32">
        <v>290</v>
      </c>
      <c r="B107" s="13" t="s">
        <v>114</v>
      </c>
      <c r="C107" s="164">
        <v>1696306.0079607312</v>
      </c>
      <c r="D107" s="164">
        <v>5948.0713953219629</v>
      </c>
      <c r="E107" s="164">
        <v>-582148.12259222451</v>
      </c>
      <c r="F107" s="164">
        <v>8845.4514761643986</v>
      </c>
      <c r="G107" s="164">
        <v>139079.9125115643</v>
      </c>
      <c r="H107" s="299">
        <f>Verokompensaatiot[[#This Row],[Korvaukset vuosilta 2010-2023, €]]+Verokompensaatiot[[#This Row],[Veromenetysten korvaus 2024]]+Verokompensaatiot[[#This Row],[Veromenetysten korvaus 2025]]+Verokompensaatiot[[#This Row],[Veromenetysten korvaus 2026]]+Verokompensaatiot[[#This Row],[Veromenetysten korvaus 2027]]</f>
        <v>1268031.3207515574</v>
      </c>
    </row>
    <row r="108" spans="1:8" x14ac:dyDescent="0.25">
      <c r="A108" s="32">
        <v>291</v>
      </c>
      <c r="B108" s="36" t="s">
        <v>115</v>
      </c>
      <c r="C108" s="164">
        <v>449064.00983901822</v>
      </c>
      <c r="D108" s="164">
        <v>-10990.4784892385</v>
      </c>
      <c r="E108" s="164">
        <v>-111936.49192382129</v>
      </c>
      <c r="F108" s="164">
        <v>2400.7732037041887</v>
      </c>
      <c r="G108" s="164">
        <v>38608.689847234418</v>
      </c>
      <c r="H108" s="299">
        <f>Verokompensaatiot[[#This Row],[Korvaukset vuosilta 2010-2023, €]]+Verokompensaatiot[[#This Row],[Veromenetysten korvaus 2024]]+Verokompensaatiot[[#This Row],[Veromenetysten korvaus 2025]]+Verokompensaatiot[[#This Row],[Veromenetysten korvaus 2026]]+Verokompensaatiot[[#This Row],[Veromenetysten korvaus 2027]]</f>
        <v>367146.50247689709</v>
      </c>
    </row>
    <row r="109" spans="1:8" x14ac:dyDescent="0.25">
      <c r="A109" s="32">
        <v>297</v>
      </c>
      <c r="B109" s="13" t="s">
        <v>116</v>
      </c>
      <c r="C109" s="164">
        <v>19198097.359689422</v>
      </c>
      <c r="D109" s="164">
        <v>11985.211925024974</v>
      </c>
      <c r="E109" s="164">
        <v>-7016982.2991589308</v>
      </c>
      <c r="F109" s="164">
        <v>16886.495175743112</v>
      </c>
      <c r="G109" s="164">
        <v>1774341.7684373506</v>
      </c>
      <c r="H109" s="299">
        <f>Verokompensaatiot[[#This Row],[Korvaukset vuosilta 2010-2023, €]]+Verokompensaatiot[[#This Row],[Veromenetysten korvaus 2024]]+Verokompensaatiot[[#This Row],[Veromenetysten korvaus 2025]]+Verokompensaatiot[[#This Row],[Veromenetysten korvaus 2026]]+Verokompensaatiot[[#This Row],[Veromenetysten korvaus 2027]]</f>
        <v>13984328.536068611</v>
      </c>
    </row>
    <row r="110" spans="1:8" x14ac:dyDescent="0.25">
      <c r="A110" s="300">
        <v>300</v>
      </c>
      <c r="B110" s="13" t="s">
        <v>117</v>
      </c>
      <c r="C110" s="164">
        <v>777950.7405079694</v>
      </c>
      <c r="D110" s="164">
        <v>-11119.314399482691</v>
      </c>
      <c r="E110" s="164">
        <v>-207520.2862109743</v>
      </c>
      <c r="F110" s="164">
        <v>2909.5911740235374</v>
      </c>
      <c r="G110" s="164">
        <v>60325.074659695914</v>
      </c>
      <c r="H110" s="299">
        <f>Verokompensaatiot[[#This Row],[Korvaukset vuosilta 2010-2023, €]]+Verokompensaatiot[[#This Row],[Veromenetysten korvaus 2024]]+Verokompensaatiot[[#This Row],[Veromenetysten korvaus 2025]]+Verokompensaatiot[[#This Row],[Veromenetysten korvaus 2026]]+Verokompensaatiot[[#This Row],[Veromenetysten korvaus 2027]]</f>
        <v>622545.80573123193</v>
      </c>
    </row>
    <row r="111" spans="1:8" x14ac:dyDescent="0.25">
      <c r="A111" s="32">
        <v>301</v>
      </c>
      <c r="B111" s="13" t="s">
        <v>118</v>
      </c>
      <c r="C111" s="164">
        <v>4466289.7991133537</v>
      </c>
      <c r="D111" s="164">
        <v>-35903.693450620878</v>
      </c>
      <c r="E111" s="164">
        <v>-1262591.8698312338</v>
      </c>
      <c r="F111" s="164">
        <v>17564.59554076779</v>
      </c>
      <c r="G111" s="164">
        <v>333204.20303870441</v>
      </c>
      <c r="H111" s="299">
        <f>Verokompensaatiot[[#This Row],[Korvaukset vuosilta 2010-2023, €]]+Verokompensaatiot[[#This Row],[Veromenetysten korvaus 2024]]+Verokompensaatiot[[#This Row],[Veromenetysten korvaus 2025]]+Verokompensaatiot[[#This Row],[Veromenetysten korvaus 2026]]+Verokompensaatiot[[#This Row],[Veromenetysten korvaus 2027]]</f>
        <v>3518563.0344109712</v>
      </c>
    </row>
    <row r="112" spans="1:8" x14ac:dyDescent="0.25">
      <c r="A112" s="32">
        <v>304</v>
      </c>
      <c r="B112" s="13" t="s">
        <v>119</v>
      </c>
      <c r="C112" s="164">
        <v>180430.88589154329</v>
      </c>
      <c r="D112" s="164">
        <v>-5408.3362132371767</v>
      </c>
      <c r="E112" s="164">
        <v>-20210.385306894252</v>
      </c>
      <c r="F112" s="164">
        <v>-407.58756472604853</v>
      </c>
      <c r="G112" s="164">
        <v>12404.546940281009</v>
      </c>
      <c r="H112" s="299">
        <f>Verokompensaatiot[[#This Row],[Korvaukset vuosilta 2010-2023, €]]+Verokompensaatiot[[#This Row],[Veromenetysten korvaus 2024]]+Verokompensaatiot[[#This Row],[Veromenetysten korvaus 2025]]+Verokompensaatiot[[#This Row],[Veromenetysten korvaus 2026]]+Verokompensaatiot[[#This Row],[Veromenetysten korvaus 2027]]</f>
        <v>166809.12374696683</v>
      </c>
    </row>
    <row r="113" spans="1:8" x14ac:dyDescent="0.25">
      <c r="A113" s="32">
        <v>305</v>
      </c>
      <c r="B113" s="13" t="s">
        <v>120</v>
      </c>
      <c r="C113" s="164">
        <v>2761083.9066240285</v>
      </c>
      <c r="D113" s="164">
        <v>2089.5919143460214</v>
      </c>
      <c r="E113" s="164">
        <v>-1180292.9006276214</v>
      </c>
      <c r="F113" s="164">
        <v>13285.806339484063</v>
      </c>
      <c r="G113" s="164">
        <v>224672.16858327243</v>
      </c>
      <c r="H113" s="299">
        <f>Verokompensaatiot[[#This Row],[Korvaukset vuosilta 2010-2023, €]]+Verokompensaatiot[[#This Row],[Veromenetysten korvaus 2024]]+Verokompensaatiot[[#This Row],[Veromenetysten korvaus 2025]]+Verokompensaatiot[[#This Row],[Veromenetysten korvaus 2026]]+Verokompensaatiot[[#This Row],[Veromenetysten korvaus 2027]]</f>
        <v>1820838.5728335097</v>
      </c>
    </row>
    <row r="114" spans="1:8" x14ac:dyDescent="0.25">
      <c r="A114" s="32">
        <v>309</v>
      </c>
      <c r="B114" s="13" t="s">
        <v>121</v>
      </c>
      <c r="C114" s="164">
        <v>1250746.467831986</v>
      </c>
      <c r="D114" s="164">
        <v>-824.43279710056822</v>
      </c>
      <c r="E114" s="164">
        <v>-424316.22903477773</v>
      </c>
      <c r="F114" s="164">
        <v>6385.1633671957725</v>
      </c>
      <c r="G114" s="164">
        <v>107658.12326600702</v>
      </c>
      <c r="H114" s="299">
        <f>Verokompensaatiot[[#This Row],[Korvaukset vuosilta 2010-2023, €]]+Verokompensaatiot[[#This Row],[Veromenetysten korvaus 2024]]+Verokompensaatiot[[#This Row],[Veromenetysten korvaus 2025]]+Verokompensaatiot[[#This Row],[Veromenetysten korvaus 2026]]+Verokompensaatiot[[#This Row],[Veromenetysten korvaus 2027]]</f>
        <v>939649.09263331047</v>
      </c>
    </row>
    <row r="115" spans="1:8" x14ac:dyDescent="0.25">
      <c r="A115" s="32">
        <v>312</v>
      </c>
      <c r="B115" s="13" t="s">
        <v>122</v>
      </c>
      <c r="C115" s="164">
        <v>292553.94335623621</v>
      </c>
      <c r="D115" s="164">
        <v>53.55695901758736</v>
      </c>
      <c r="E115" s="164">
        <v>-89783.81479726368</v>
      </c>
      <c r="F115" s="164">
        <v>735.59637405254273</v>
      </c>
      <c r="G115" s="164">
        <v>25314.347715001517</v>
      </c>
      <c r="H115" s="299">
        <f>Verokompensaatiot[[#This Row],[Korvaukset vuosilta 2010-2023, €]]+Verokompensaatiot[[#This Row],[Veromenetysten korvaus 2024]]+Verokompensaatiot[[#This Row],[Veromenetysten korvaus 2025]]+Verokompensaatiot[[#This Row],[Veromenetysten korvaus 2026]]+Verokompensaatiot[[#This Row],[Veromenetysten korvaus 2027]]</f>
        <v>228873.62960704419</v>
      </c>
    </row>
    <row r="116" spans="1:8" x14ac:dyDescent="0.25">
      <c r="A116" s="32">
        <v>316</v>
      </c>
      <c r="B116" s="13" t="s">
        <v>123</v>
      </c>
      <c r="C116" s="164">
        <v>826735.03650535177</v>
      </c>
      <c r="D116" s="164">
        <v>-25967.998022914395</v>
      </c>
      <c r="E116" s="164">
        <v>-311594.29630076443</v>
      </c>
      <c r="F116" s="164">
        <v>2331.7891841934352</v>
      </c>
      <c r="G116" s="164">
        <v>69223.862007273216</v>
      </c>
      <c r="H116" s="299">
        <f>Verokompensaatiot[[#This Row],[Korvaukset vuosilta 2010-2023, €]]+Verokompensaatiot[[#This Row],[Veromenetysten korvaus 2024]]+Verokompensaatiot[[#This Row],[Veromenetysten korvaus 2025]]+Verokompensaatiot[[#This Row],[Veromenetysten korvaus 2026]]+Verokompensaatiot[[#This Row],[Veromenetysten korvaus 2027]]</f>
        <v>560728.39337313955</v>
      </c>
    </row>
    <row r="117" spans="1:8" x14ac:dyDescent="0.25">
      <c r="A117" s="32">
        <v>317</v>
      </c>
      <c r="B117" s="13" t="s">
        <v>124</v>
      </c>
      <c r="C117" s="164">
        <v>594698.73847422237</v>
      </c>
      <c r="D117" s="164">
        <v>2530.8931114943734</v>
      </c>
      <c r="E117" s="164">
        <v>-143156.10943149432</v>
      </c>
      <c r="F117" s="164">
        <v>3121.3015689148356</v>
      </c>
      <c r="G117" s="164">
        <v>44846.590530828107</v>
      </c>
      <c r="H117" s="299">
        <f>Verokompensaatiot[[#This Row],[Korvaukset vuosilta 2010-2023, €]]+Verokompensaatiot[[#This Row],[Veromenetysten korvaus 2024]]+Verokompensaatiot[[#This Row],[Veromenetysten korvaus 2025]]+Verokompensaatiot[[#This Row],[Veromenetysten korvaus 2026]]+Verokompensaatiot[[#This Row],[Veromenetysten korvaus 2027]]</f>
        <v>502041.41425396537</v>
      </c>
    </row>
    <row r="118" spans="1:8" x14ac:dyDescent="0.25">
      <c r="A118" s="32">
        <v>320</v>
      </c>
      <c r="B118" s="13" t="s">
        <v>125</v>
      </c>
      <c r="C118" s="164">
        <v>1333239.8237081533</v>
      </c>
      <c r="D118" s="164">
        <v>585.24565922569718</v>
      </c>
      <c r="E118" s="164">
        <v>-486956.65277277958</v>
      </c>
      <c r="F118" s="164">
        <v>7512.6910475931409</v>
      </c>
      <c r="G118" s="164">
        <v>113921.84053564096</v>
      </c>
      <c r="H118" s="299">
        <f>Verokompensaatiot[[#This Row],[Korvaukset vuosilta 2010-2023, €]]+Verokompensaatiot[[#This Row],[Veromenetysten korvaus 2024]]+Verokompensaatiot[[#This Row],[Veromenetysten korvaus 2025]]+Verokompensaatiot[[#This Row],[Veromenetysten korvaus 2026]]+Verokompensaatiot[[#This Row],[Veromenetysten korvaus 2027]]</f>
        <v>968302.94817783346</v>
      </c>
    </row>
    <row r="119" spans="1:8" x14ac:dyDescent="0.25">
      <c r="A119" s="32">
        <v>322</v>
      </c>
      <c r="B119" s="13" t="s">
        <v>126</v>
      </c>
      <c r="C119" s="164">
        <v>1276403.4791246401</v>
      </c>
      <c r="D119" s="164">
        <v>-11655.337492621484</v>
      </c>
      <c r="E119" s="164">
        <v>-250526.17683802344</v>
      </c>
      <c r="F119" s="164">
        <v>5256.7425884350432</v>
      </c>
      <c r="G119" s="164">
        <v>98319.604704547266</v>
      </c>
      <c r="H119" s="299">
        <f>Verokompensaatiot[[#This Row],[Korvaukset vuosilta 2010-2023, €]]+Verokompensaatiot[[#This Row],[Veromenetysten korvaus 2024]]+Verokompensaatiot[[#This Row],[Veromenetysten korvaus 2025]]+Verokompensaatiot[[#This Row],[Veromenetysten korvaus 2026]]+Verokompensaatiot[[#This Row],[Veromenetysten korvaus 2027]]</f>
        <v>1117798.3120869775</v>
      </c>
    </row>
    <row r="120" spans="1:8" x14ac:dyDescent="0.25">
      <c r="A120" s="32">
        <v>398</v>
      </c>
      <c r="B120" s="13" t="s">
        <v>127</v>
      </c>
      <c r="C120" s="164">
        <v>18168313.588099688</v>
      </c>
      <c r="D120" s="164">
        <v>55941.783712439588</v>
      </c>
      <c r="E120" s="164">
        <v>-7379085.2674606424</v>
      </c>
      <c r="F120" s="164">
        <v>-27674.370530075928</v>
      </c>
      <c r="G120" s="164">
        <v>1713828.4451406721</v>
      </c>
      <c r="H120" s="299">
        <f>Verokompensaatiot[[#This Row],[Korvaukset vuosilta 2010-2023, €]]+Verokompensaatiot[[#This Row],[Veromenetysten korvaus 2024]]+Verokompensaatiot[[#This Row],[Veromenetysten korvaus 2025]]+Verokompensaatiot[[#This Row],[Veromenetysten korvaus 2026]]+Verokompensaatiot[[#This Row],[Veromenetysten korvaus 2027]]</f>
        <v>12531324.178962082</v>
      </c>
    </row>
    <row r="121" spans="1:8" x14ac:dyDescent="0.25">
      <c r="A121" s="32">
        <v>399</v>
      </c>
      <c r="B121" s="13" t="s">
        <v>128</v>
      </c>
      <c r="C121" s="164">
        <v>1304513.8354180637</v>
      </c>
      <c r="D121" s="164">
        <v>-26726.277443889336</v>
      </c>
      <c r="E121" s="164">
        <v>-672374.4135159729</v>
      </c>
      <c r="F121" s="164">
        <v>1032.3174690159783</v>
      </c>
      <c r="G121" s="164">
        <v>112790.35242208681</v>
      </c>
      <c r="H121" s="299">
        <f>Verokompensaatiot[[#This Row],[Korvaukset vuosilta 2010-2023, €]]+Verokompensaatiot[[#This Row],[Veromenetysten korvaus 2024]]+Verokompensaatiot[[#This Row],[Veromenetysten korvaus 2025]]+Verokompensaatiot[[#This Row],[Veromenetysten korvaus 2026]]+Verokompensaatiot[[#This Row],[Veromenetysten korvaus 2027]]</f>
        <v>719235.81434930419</v>
      </c>
    </row>
    <row r="122" spans="1:8" x14ac:dyDescent="0.25">
      <c r="A122" s="32">
        <v>400</v>
      </c>
      <c r="B122" s="13" t="s">
        <v>129</v>
      </c>
      <c r="C122" s="164">
        <v>1719447.5177456574</v>
      </c>
      <c r="D122" s="164">
        <v>-14883.627261236579</v>
      </c>
      <c r="E122" s="164">
        <v>-554407.19023860933</v>
      </c>
      <c r="F122" s="164">
        <v>4844.8104951871055</v>
      </c>
      <c r="G122" s="164">
        <v>134872.25383542254</v>
      </c>
      <c r="H122" s="299">
        <f>Verokompensaatiot[[#This Row],[Korvaukset vuosilta 2010-2023, €]]+Verokompensaatiot[[#This Row],[Veromenetysten korvaus 2024]]+Verokompensaatiot[[#This Row],[Veromenetysten korvaus 2025]]+Verokompensaatiot[[#This Row],[Veromenetysten korvaus 2026]]+Verokompensaatiot[[#This Row],[Veromenetysten korvaus 2027]]</f>
        <v>1289873.7645764211</v>
      </c>
    </row>
    <row r="123" spans="1:8" x14ac:dyDescent="0.25">
      <c r="A123" s="32">
        <v>402</v>
      </c>
      <c r="B123" s="13" t="s">
        <v>130</v>
      </c>
      <c r="C123" s="164">
        <v>1916903.2441040576</v>
      </c>
      <c r="D123" s="164">
        <v>-21933.384514021083</v>
      </c>
      <c r="E123" s="164">
        <v>-674169.03370452242</v>
      </c>
      <c r="F123" s="164">
        <v>9143.8899422719969</v>
      </c>
      <c r="G123" s="164">
        <v>150442.90876261445</v>
      </c>
      <c r="H123" s="299">
        <f>Verokompensaatiot[[#This Row],[Korvaukset vuosilta 2010-2023, €]]+Verokompensaatiot[[#This Row],[Veromenetysten korvaus 2024]]+Verokompensaatiot[[#This Row],[Veromenetysten korvaus 2025]]+Verokompensaatiot[[#This Row],[Veromenetysten korvaus 2026]]+Verokompensaatiot[[#This Row],[Veromenetysten korvaus 2027]]</f>
        <v>1380387.6245904008</v>
      </c>
    </row>
    <row r="124" spans="1:8" x14ac:dyDescent="0.25">
      <c r="A124" s="32">
        <v>403</v>
      </c>
      <c r="B124" s="13" t="s">
        <v>131</v>
      </c>
      <c r="C124" s="164">
        <v>666115.83031535847</v>
      </c>
      <c r="D124" s="164">
        <v>2059.1615394292821</v>
      </c>
      <c r="E124" s="164">
        <v>-184938.33533202292</v>
      </c>
      <c r="F124" s="164">
        <v>3041.5184920770375</v>
      </c>
      <c r="G124" s="164">
        <v>52653.692527562802</v>
      </c>
      <c r="H124" s="299">
        <f>Verokompensaatiot[[#This Row],[Korvaukset vuosilta 2010-2023, €]]+Verokompensaatiot[[#This Row],[Veromenetysten korvaus 2024]]+Verokompensaatiot[[#This Row],[Veromenetysten korvaus 2025]]+Verokompensaatiot[[#This Row],[Veromenetysten korvaus 2026]]+Verokompensaatiot[[#This Row],[Veromenetysten korvaus 2027]]</f>
        <v>538931.86754240468</v>
      </c>
    </row>
    <row r="125" spans="1:8" x14ac:dyDescent="0.25">
      <c r="A125" s="32">
        <v>405</v>
      </c>
      <c r="B125" s="13" t="s">
        <v>132</v>
      </c>
      <c r="C125" s="164">
        <v>11543595.091604728</v>
      </c>
      <c r="D125" s="164">
        <v>-8570.6138128279563</v>
      </c>
      <c r="E125" s="164">
        <v>-3891961.498127982</v>
      </c>
      <c r="F125" s="164">
        <v>41437.635385692753</v>
      </c>
      <c r="G125" s="164">
        <v>1060459.521265971</v>
      </c>
      <c r="H125" s="299">
        <f>Verokompensaatiot[[#This Row],[Korvaukset vuosilta 2010-2023, €]]+Verokompensaatiot[[#This Row],[Veromenetysten korvaus 2024]]+Verokompensaatiot[[#This Row],[Veromenetysten korvaus 2025]]+Verokompensaatiot[[#This Row],[Veromenetysten korvaus 2026]]+Verokompensaatiot[[#This Row],[Veromenetysten korvaus 2027]]</f>
        <v>8744960.1363155823</v>
      </c>
    </row>
    <row r="126" spans="1:8" x14ac:dyDescent="0.25">
      <c r="A126" s="32">
        <v>407</v>
      </c>
      <c r="B126" s="13" t="s">
        <v>133</v>
      </c>
      <c r="C126" s="164">
        <v>646591.11122623389</v>
      </c>
      <c r="D126" s="164">
        <v>-15185.419909886448</v>
      </c>
      <c r="E126" s="164">
        <v>-137304.41093921041</v>
      </c>
      <c r="F126" s="164">
        <v>2531.9178009210646</v>
      </c>
      <c r="G126" s="164">
        <v>44236.389942631547</v>
      </c>
      <c r="H126" s="299">
        <f>Verokompensaatiot[[#This Row],[Korvaukset vuosilta 2010-2023, €]]+Verokompensaatiot[[#This Row],[Veromenetysten korvaus 2024]]+Verokompensaatiot[[#This Row],[Veromenetysten korvaus 2025]]+Verokompensaatiot[[#This Row],[Veromenetysten korvaus 2026]]+Verokompensaatiot[[#This Row],[Veromenetysten korvaus 2027]]</f>
        <v>540869.58812068962</v>
      </c>
    </row>
    <row r="127" spans="1:8" x14ac:dyDescent="0.25">
      <c r="A127" s="32">
        <v>408</v>
      </c>
      <c r="B127" s="13" t="s">
        <v>134</v>
      </c>
      <c r="C127" s="164">
        <v>2563558.6301105171</v>
      </c>
      <c r="D127" s="164">
        <v>-13635.482583164343</v>
      </c>
      <c r="E127" s="164">
        <v>-1076569.5616173018</v>
      </c>
      <c r="F127" s="164">
        <v>9513.5477085625498</v>
      </c>
      <c r="G127" s="164">
        <v>211086.9903975974</v>
      </c>
      <c r="H127" s="299">
        <f>Verokompensaatiot[[#This Row],[Korvaukset vuosilta 2010-2023, €]]+Verokompensaatiot[[#This Row],[Veromenetysten korvaus 2024]]+Verokompensaatiot[[#This Row],[Veromenetysten korvaus 2025]]+Verokompensaatiot[[#This Row],[Veromenetysten korvaus 2026]]+Verokompensaatiot[[#This Row],[Veromenetysten korvaus 2027]]</f>
        <v>1693954.1240162111</v>
      </c>
    </row>
    <row r="128" spans="1:8" x14ac:dyDescent="0.25">
      <c r="A128" s="32">
        <v>410</v>
      </c>
      <c r="B128" s="13" t="s">
        <v>135</v>
      </c>
      <c r="C128" s="164">
        <v>2687907.5440148944</v>
      </c>
      <c r="D128" s="164">
        <v>-75178.73120966884</v>
      </c>
      <c r="E128" s="164">
        <v>-1679318.1186736976</v>
      </c>
      <c r="F128" s="164">
        <v>880.78379436508851</v>
      </c>
      <c r="G128" s="164">
        <v>253061.44371580903</v>
      </c>
      <c r="H128" s="299">
        <f>Verokompensaatiot[[#This Row],[Korvaukset vuosilta 2010-2023, €]]+Verokompensaatiot[[#This Row],[Veromenetysten korvaus 2024]]+Verokompensaatiot[[#This Row],[Veromenetysten korvaus 2025]]+Verokompensaatiot[[#This Row],[Veromenetysten korvaus 2026]]+Verokompensaatiot[[#This Row],[Veromenetysten korvaus 2027]]</f>
        <v>1187352.9216417023</v>
      </c>
    </row>
    <row r="129" spans="1:8" x14ac:dyDescent="0.25">
      <c r="A129" s="32">
        <v>416</v>
      </c>
      <c r="B129" s="13" t="s">
        <v>136</v>
      </c>
      <c r="C129" s="164">
        <v>519339.96942344541</v>
      </c>
      <c r="D129" s="164">
        <v>-15385.331756801676</v>
      </c>
      <c r="E129" s="164">
        <v>-251222.17318637393</v>
      </c>
      <c r="F129" s="164">
        <v>661.56898698226303</v>
      </c>
      <c r="G129" s="164">
        <v>45388.348408604215</v>
      </c>
      <c r="H129" s="299">
        <f>Verokompensaatiot[[#This Row],[Korvaukset vuosilta 2010-2023, €]]+Verokompensaatiot[[#This Row],[Veromenetysten korvaus 2024]]+Verokompensaatiot[[#This Row],[Veromenetysten korvaus 2025]]+Verokompensaatiot[[#This Row],[Veromenetysten korvaus 2026]]+Verokompensaatiot[[#This Row],[Veromenetysten korvaus 2027]]</f>
        <v>298782.38187585626</v>
      </c>
    </row>
    <row r="130" spans="1:8" x14ac:dyDescent="0.25">
      <c r="A130" s="32">
        <v>418</v>
      </c>
      <c r="B130" s="13" t="s">
        <v>137</v>
      </c>
      <c r="C130" s="164">
        <v>2849189.1177563285</v>
      </c>
      <c r="D130" s="164">
        <v>-50746.312573366748</v>
      </c>
      <c r="E130" s="164">
        <v>-1761648.2409763657</v>
      </c>
      <c r="F130" s="164">
        <v>-28649.033856443246</v>
      </c>
      <c r="G130" s="164">
        <v>283640.53771618317</v>
      </c>
      <c r="H130" s="299">
        <f>Verokompensaatiot[[#This Row],[Korvaukset vuosilta 2010-2023, €]]+Verokompensaatiot[[#This Row],[Veromenetysten korvaus 2024]]+Verokompensaatiot[[#This Row],[Veromenetysten korvaus 2025]]+Verokompensaatiot[[#This Row],[Veromenetysten korvaus 2026]]+Verokompensaatiot[[#This Row],[Veromenetysten korvaus 2027]]</f>
        <v>1291786.068066336</v>
      </c>
    </row>
    <row r="131" spans="1:8" x14ac:dyDescent="0.25">
      <c r="A131" s="32">
        <v>420</v>
      </c>
      <c r="B131" s="36" t="s">
        <v>138</v>
      </c>
      <c r="C131" s="164">
        <v>1701813.5055073863</v>
      </c>
      <c r="D131" s="164">
        <v>-39407.458802463298</v>
      </c>
      <c r="E131" s="164">
        <v>-643421.27579411957</v>
      </c>
      <c r="F131" s="164">
        <v>6086.4831544737663</v>
      </c>
      <c r="G131" s="164">
        <v>141993.28966532639</v>
      </c>
      <c r="H131" s="299">
        <f>Verokompensaatiot[[#This Row],[Korvaukset vuosilta 2010-2023, €]]+Verokompensaatiot[[#This Row],[Veromenetysten korvaus 2024]]+Verokompensaatiot[[#This Row],[Veromenetysten korvaus 2025]]+Verokompensaatiot[[#This Row],[Veromenetysten korvaus 2026]]+Verokompensaatiot[[#This Row],[Veromenetysten korvaus 2027]]</f>
        <v>1167064.5437306035</v>
      </c>
    </row>
    <row r="132" spans="1:8" x14ac:dyDescent="0.25">
      <c r="A132" s="32">
        <v>421</v>
      </c>
      <c r="B132" s="13" t="s">
        <v>139</v>
      </c>
      <c r="C132" s="164">
        <v>172021.70515941572</v>
      </c>
      <c r="D132" s="164">
        <v>-853.90045146670082</v>
      </c>
      <c r="E132" s="164">
        <v>-34605.714688121239</v>
      </c>
      <c r="F132" s="164">
        <v>979.31698418034853</v>
      </c>
      <c r="G132" s="164">
        <v>12109.055930008704</v>
      </c>
      <c r="H132" s="299">
        <f>Verokompensaatiot[[#This Row],[Korvaukset vuosilta 2010-2023, €]]+Verokompensaatiot[[#This Row],[Veromenetysten korvaus 2024]]+Verokompensaatiot[[#This Row],[Veromenetysten korvaus 2025]]+Verokompensaatiot[[#This Row],[Veromenetysten korvaus 2026]]+Verokompensaatiot[[#This Row],[Veromenetysten korvaus 2027]]</f>
        <v>149650.46293401683</v>
      </c>
    </row>
    <row r="133" spans="1:8" x14ac:dyDescent="0.25">
      <c r="A133" s="32">
        <v>422</v>
      </c>
      <c r="B133" s="13" t="s">
        <v>140</v>
      </c>
      <c r="C133" s="164">
        <v>2080063.5872202395</v>
      </c>
      <c r="D133" s="164">
        <v>3611.1073542919812</v>
      </c>
      <c r="E133" s="164">
        <v>-594719.83911012311</v>
      </c>
      <c r="F133" s="164">
        <v>10319.792293212025</v>
      </c>
      <c r="G133" s="164">
        <v>174302.81756102701</v>
      </c>
      <c r="H133" s="299">
        <f>Verokompensaatiot[[#This Row],[Korvaukset vuosilta 2010-2023, €]]+Verokompensaatiot[[#This Row],[Veromenetysten korvaus 2024]]+Verokompensaatiot[[#This Row],[Veromenetysten korvaus 2025]]+Verokompensaatiot[[#This Row],[Veromenetysten korvaus 2026]]+Verokompensaatiot[[#This Row],[Veromenetysten korvaus 2027]]</f>
        <v>1673577.4653186472</v>
      </c>
    </row>
    <row r="134" spans="1:8" x14ac:dyDescent="0.25">
      <c r="A134" s="32">
        <v>423</v>
      </c>
      <c r="B134" s="13" t="s">
        <v>141</v>
      </c>
      <c r="C134" s="164">
        <v>2556494.2962510781</v>
      </c>
      <c r="D134" s="164">
        <v>-58439.409988994579</v>
      </c>
      <c r="E134" s="164">
        <v>-1234480.1412412196</v>
      </c>
      <c r="F134" s="164">
        <v>-14676.935124025385</v>
      </c>
      <c r="G134" s="164">
        <v>229756.33300531085</v>
      </c>
      <c r="H134" s="299">
        <f>Verokompensaatiot[[#This Row],[Korvaukset vuosilta 2010-2023, €]]+Verokompensaatiot[[#This Row],[Veromenetysten korvaus 2024]]+Verokompensaatiot[[#This Row],[Veromenetysten korvaus 2025]]+Verokompensaatiot[[#This Row],[Veromenetysten korvaus 2026]]+Verokompensaatiot[[#This Row],[Veromenetysten korvaus 2027]]</f>
        <v>1478654.1429021494</v>
      </c>
    </row>
    <row r="135" spans="1:8" x14ac:dyDescent="0.25">
      <c r="A135" s="300">
        <v>425</v>
      </c>
      <c r="B135" s="13" t="s">
        <v>142</v>
      </c>
      <c r="C135" s="164">
        <v>1174532.8275285391</v>
      </c>
      <c r="D135" s="164">
        <v>-21878.905333113307</v>
      </c>
      <c r="E135" s="164">
        <v>-796554.87796339206</v>
      </c>
      <c r="F135" s="164">
        <v>-3473.7017470615597</v>
      </c>
      <c r="G135" s="164">
        <v>120707.53903153237</v>
      </c>
      <c r="H135" s="299">
        <f>Verokompensaatiot[[#This Row],[Korvaukset vuosilta 2010-2023, €]]+Verokompensaatiot[[#This Row],[Veromenetysten korvaus 2024]]+Verokompensaatiot[[#This Row],[Veromenetysten korvaus 2025]]+Verokompensaatiot[[#This Row],[Veromenetysten korvaus 2026]]+Verokompensaatiot[[#This Row],[Veromenetysten korvaus 2027]]</f>
        <v>473332.88151650445</v>
      </c>
    </row>
    <row r="136" spans="1:8" x14ac:dyDescent="0.25">
      <c r="A136" s="32">
        <v>426</v>
      </c>
      <c r="B136" s="13" t="s">
        <v>143</v>
      </c>
      <c r="C136" s="164">
        <v>2102356.0885772733</v>
      </c>
      <c r="D136" s="164">
        <v>-29652.11975363563</v>
      </c>
      <c r="E136" s="164">
        <v>-1060837.3888328171</v>
      </c>
      <c r="F136" s="164">
        <v>7208.3287215674336</v>
      </c>
      <c r="G136" s="164">
        <v>178669.25115217461</v>
      </c>
      <c r="H136" s="299">
        <f>Verokompensaatiot[[#This Row],[Korvaukset vuosilta 2010-2023, €]]+Verokompensaatiot[[#This Row],[Veromenetysten korvaus 2024]]+Verokompensaatiot[[#This Row],[Veromenetysten korvaus 2025]]+Verokompensaatiot[[#This Row],[Veromenetysten korvaus 2026]]+Verokompensaatiot[[#This Row],[Veromenetysten korvaus 2027]]</f>
        <v>1197744.1598645626</v>
      </c>
    </row>
    <row r="137" spans="1:8" x14ac:dyDescent="0.25">
      <c r="A137" s="32">
        <v>430</v>
      </c>
      <c r="B137" s="13" t="s">
        <v>144</v>
      </c>
      <c r="C137" s="164">
        <v>3269412.1650267849</v>
      </c>
      <c r="D137" s="164">
        <v>-7391.3179543889637</v>
      </c>
      <c r="E137" s="164">
        <v>-918272.76109818753</v>
      </c>
      <c r="F137" s="164">
        <v>10361.264107259474</v>
      </c>
      <c r="G137" s="164">
        <v>250589.74245593065</v>
      </c>
      <c r="H137" s="299">
        <f>Verokompensaatiot[[#This Row],[Korvaukset vuosilta 2010-2023, €]]+Verokompensaatiot[[#This Row],[Veromenetysten korvaus 2024]]+Verokompensaatiot[[#This Row],[Veromenetysten korvaus 2025]]+Verokompensaatiot[[#This Row],[Veromenetysten korvaus 2026]]+Verokompensaatiot[[#This Row],[Veromenetysten korvaus 2027]]</f>
        <v>2604699.0925373985</v>
      </c>
    </row>
    <row r="138" spans="1:8" x14ac:dyDescent="0.25">
      <c r="A138" s="32">
        <v>433</v>
      </c>
      <c r="B138" s="13" t="s">
        <v>145</v>
      </c>
      <c r="C138" s="164">
        <v>1451098.149643132</v>
      </c>
      <c r="D138" s="164">
        <v>-47906.995237879455</v>
      </c>
      <c r="E138" s="164">
        <v>-517790.38961622881</v>
      </c>
      <c r="F138" s="164">
        <v>-2646.8763501871676</v>
      </c>
      <c r="G138" s="164">
        <v>120569.79400187545</v>
      </c>
      <c r="H138" s="299">
        <f>Verokompensaatiot[[#This Row],[Korvaukset vuosilta 2010-2023, €]]+Verokompensaatiot[[#This Row],[Veromenetysten korvaus 2024]]+Verokompensaatiot[[#This Row],[Veromenetysten korvaus 2025]]+Verokompensaatiot[[#This Row],[Veromenetysten korvaus 2026]]+Verokompensaatiot[[#This Row],[Veromenetysten korvaus 2027]]</f>
        <v>1003323.682440712</v>
      </c>
    </row>
    <row r="139" spans="1:8" x14ac:dyDescent="0.25">
      <c r="A139" s="32">
        <v>434</v>
      </c>
      <c r="B139" s="13" t="s">
        <v>146</v>
      </c>
      <c r="C139" s="164">
        <v>2636959.5445576711</v>
      </c>
      <c r="D139" s="164">
        <v>-54878.757201914239</v>
      </c>
      <c r="E139" s="164">
        <v>-809668.55282829155</v>
      </c>
      <c r="F139" s="164">
        <v>4733.0889549095664</v>
      </c>
      <c r="G139" s="164">
        <v>208693.37294186963</v>
      </c>
      <c r="H139" s="299">
        <f>Verokompensaatiot[[#This Row],[Korvaukset vuosilta 2010-2023, €]]+Verokompensaatiot[[#This Row],[Veromenetysten korvaus 2024]]+Verokompensaatiot[[#This Row],[Veromenetysten korvaus 2025]]+Verokompensaatiot[[#This Row],[Veromenetysten korvaus 2026]]+Verokompensaatiot[[#This Row],[Veromenetysten korvaus 2027]]</f>
        <v>1985838.6964242444</v>
      </c>
    </row>
    <row r="140" spans="1:8" x14ac:dyDescent="0.25">
      <c r="A140" s="32">
        <v>435</v>
      </c>
      <c r="B140" s="13" t="s">
        <v>147</v>
      </c>
      <c r="C140" s="164">
        <v>151925.542487278</v>
      </c>
      <c r="D140" s="164">
        <v>-2150.6495243208856</v>
      </c>
      <c r="E140" s="164">
        <v>-21853.839660985326</v>
      </c>
      <c r="F140" s="164">
        <v>597.30145722251882</v>
      </c>
      <c r="G140" s="164">
        <v>9817.6463958520453</v>
      </c>
      <c r="H140" s="299">
        <f>Verokompensaatiot[[#This Row],[Korvaukset vuosilta 2010-2023, €]]+Verokompensaatiot[[#This Row],[Veromenetysten korvaus 2024]]+Verokompensaatiot[[#This Row],[Veromenetysten korvaus 2025]]+Verokompensaatiot[[#This Row],[Veromenetysten korvaus 2026]]+Verokompensaatiot[[#This Row],[Veromenetysten korvaus 2027]]</f>
        <v>138336.00115504637</v>
      </c>
    </row>
    <row r="141" spans="1:8" x14ac:dyDescent="0.25">
      <c r="A141" s="32">
        <v>436</v>
      </c>
      <c r="B141" s="13" t="s">
        <v>148</v>
      </c>
      <c r="C141" s="164">
        <v>323531.59803770052</v>
      </c>
      <c r="D141" s="164">
        <v>-779.09043938578634</v>
      </c>
      <c r="E141" s="164">
        <v>-118892.3001995284</v>
      </c>
      <c r="F141" s="164">
        <v>1014.2838999119226</v>
      </c>
      <c r="G141" s="164">
        <v>28294.782269353305</v>
      </c>
      <c r="H141" s="299">
        <f>Verokompensaatiot[[#This Row],[Korvaukset vuosilta 2010-2023, €]]+Verokompensaatiot[[#This Row],[Veromenetysten korvaus 2024]]+Verokompensaatiot[[#This Row],[Veromenetysten korvaus 2025]]+Verokompensaatiot[[#This Row],[Veromenetysten korvaus 2026]]+Verokompensaatiot[[#This Row],[Veromenetysten korvaus 2027]]</f>
        <v>233169.27356805155</v>
      </c>
    </row>
    <row r="142" spans="1:8" x14ac:dyDescent="0.25">
      <c r="A142" s="32">
        <v>440</v>
      </c>
      <c r="B142" s="13" t="s">
        <v>149</v>
      </c>
      <c r="C142" s="164">
        <v>755028.9181588958</v>
      </c>
      <c r="D142" s="164">
        <v>3082.2753868955979</v>
      </c>
      <c r="E142" s="164">
        <v>-392507.78472122375</v>
      </c>
      <c r="F142" s="164">
        <v>3457.6609915633603</v>
      </c>
      <c r="G142" s="164">
        <v>71959.289870133987</v>
      </c>
      <c r="H142" s="299">
        <f>Verokompensaatiot[[#This Row],[Korvaukset vuosilta 2010-2023, €]]+Verokompensaatiot[[#This Row],[Veromenetysten korvaus 2024]]+Verokompensaatiot[[#This Row],[Veromenetysten korvaus 2025]]+Verokompensaatiot[[#This Row],[Veromenetysten korvaus 2026]]+Verokompensaatiot[[#This Row],[Veromenetysten korvaus 2027]]</f>
        <v>441020.359686265</v>
      </c>
    </row>
    <row r="143" spans="1:8" x14ac:dyDescent="0.25">
      <c r="A143" s="32">
        <v>441</v>
      </c>
      <c r="B143" s="13" t="s">
        <v>150</v>
      </c>
      <c r="C143" s="164">
        <v>894431.67918291781</v>
      </c>
      <c r="D143" s="164">
        <v>-18766.248921551349</v>
      </c>
      <c r="E143" s="164">
        <v>-274977.10002054134</v>
      </c>
      <c r="F143" s="164">
        <v>1955.7682810060132</v>
      </c>
      <c r="G143" s="164">
        <v>71985.938762336504</v>
      </c>
      <c r="H143" s="299">
        <f>Verokompensaatiot[[#This Row],[Korvaukset vuosilta 2010-2023, €]]+Verokompensaatiot[[#This Row],[Veromenetysten korvaus 2024]]+Verokompensaatiot[[#This Row],[Veromenetysten korvaus 2025]]+Verokompensaatiot[[#This Row],[Veromenetysten korvaus 2026]]+Verokompensaatiot[[#This Row],[Veromenetysten korvaus 2027]]</f>
        <v>674630.0372841676</v>
      </c>
    </row>
    <row r="144" spans="1:8" x14ac:dyDescent="0.25">
      <c r="A144" s="32">
        <v>444</v>
      </c>
      <c r="B144" s="13" t="s">
        <v>151</v>
      </c>
      <c r="C144" s="164">
        <v>7224175.9161620364</v>
      </c>
      <c r="D144" s="164">
        <v>-200755.5947090371</v>
      </c>
      <c r="E144" s="164">
        <v>-2821912.7284497293</v>
      </c>
      <c r="F144" s="164">
        <v>-32214.723838555165</v>
      </c>
      <c r="G144" s="164">
        <v>592798.09719359991</v>
      </c>
      <c r="H144" s="299">
        <f>Verokompensaatiot[[#This Row],[Korvaukset vuosilta 2010-2023, €]]+Verokompensaatiot[[#This Row],[Veromenetysten korvaus 2024]]+Verokompensaatiot[[#This Row],[Veromenetysten korvaus 2025]]+Verokompensaatiot[[#This Row],[Veromenetysten korvaus 2026]]+Verokompensaatiot[[#This Row],[Veromenetysten korvaus 2027]]</f>
        <v>4762090.9663583152</v>
      </c>
    </row>
    <row r="145" spans="1:8" x14ac:dyDescent="0.25">
      <c r="A145" s="32">
        <v>445</v>
      </c>
      <c r="B145" s="13" t="s">
        <v>152</v>
      </c>
      <c r="C145" s="164">
        <v>2386424.5004629074</v>
      </c>
      <c r="D145" s="164">
        <v>-27794.871059318764</v>
      </c>
      <c r="E145" s="164">
        <v>-865733.7422630334</v>
      </c>
      <c r="F145" s="164">
        <v>-3615.6960984332377</v>
      </c>
      <c r="G145" s="164">
        <v>195053.52306115505</v>
      </c>
      <c r="H145" s="299">
        <f>Verokompensaatiot[[#This Row],[Korvaukset vuosilta 2010-2023, €]]+Verokompensaatiot[[#This Row],[Veromenetysten korvaus 2024]]+Verokompensaatiot[[#This Row],[Veromenetysten korvaus 2025]]+Verokompensaatiot[[#This Row],[Veromenetysten korvaus 2026]]+Verokompensaatiot[[#This Row],[Veromenetysten korvaus 2027]]</f>
        <v>1684333.7141032771</v>
      </c>
    </row>
    <row r="146" spans="1:8" x14ac:dyDescent="0.25">
      <c r="A146" s="32">
        <v>475</v>
      </c>
      <c r="B146" s="13" t="s">
        <v>153</v>
      </c>
      <c r="C146" s="164">
        <v>1105585.6937992242</v>
      </c>
      <c r="D146" s="164">
        <v>-16037.007773504845</v>
      </c>
      <c r="E146" s="164">
        <v>-390626.52071770286</v>
      </c>
      <c r="F146" s="164">
        <v>5350.9097590103402</v>
      </c>
      <c r="G146" s="164">
        <v>87221.118852351297</v>
      </c>
      <c r="H146" s="299">
        <f>Verokompensaatiot[[#This Row],[Korvaukset vuosilta 2010-2023, €]]+Verokompensaatiot[[#This Row],[Veromenetysten korvaus 2024]]+Verokompensaatiot[[#This Row],[Veromenetysten korvaus 2025]]+Verokompensaatiot[[#This Row],[Veromenetysten korvaus 2026]]+Verokompensaatiot[[#This Row],[Veromenetysten korvaus 2027]]</f>
        <v>791494.19391937822</v>
      </c>
    </row>
    <row r="147" spans="1:8" x14ac:dyDescent="0.25">
      <c r="A147" s="32">
        <v>480</v>
      </c>
      <c r="B147" s="13" t="s">
        <v>154</v>
      </c>
      <c r="C147" s="164">
        <v>434726.18160574732</v>
      </c>
      <c r="D147" s="164">
        <v>-9697.4929002840217</v>
      </c>
      <c r="E147" s="164">
        <v>-95929.204345822625</v>
      </c>
      <c r="F147" s="164">
        <v>792.35581890495143</v>
      </c>
      <c r="G147" s="164">
        <v>31139.72858033247</v>
      </c>
      <c r="H147" s="299">
        <f>Verokompensaatiot[[#This Row],[Korvaukset vuosilta 2010-2023, €]]+Verokompensaatiot[[#This Row],[Veromenetysten korvaus 2024]]+Verokompensaatiot[[#This Row],[Veromenetysten korvaus 2025]]+Verokompensaatiot[[#This Row],[Veromenetysten korvaus 2026]]+Verokompensaatiot[[#This Row],[Veromenetysten korvaus 2027]]</f>
        <v>361031.5687588781</v>
      </c>
    </row>
    <row r="148" spans="1:8" x14ac:dyDescent="0.25">
      <c r="A148" s="32">
        <v>481</v>
      </c>
      <c r="B148" s="13" t="s">
        <v>155</v>
      </c>
      <c r="C148" s="164">
        <v>1262495.7103223628</v>
      </c>
      <c r="D148" s="164">
        <v>-52659.810889242472</v>
      </c>
      <c r="E148" s="164">
        <v>-727063.73593901668</v>
      </c>
      <c r="F148" s="164">
        <v>-13855.302364851199</v>
      </c>
      <c r="G148" s="164">
        <v>114080.28776363842</v>
      </c>
      <c r="H148" s="299">
        <f>Verokompensaatiot[[#This Row],[Korvaukset vuosilta 2010-2023, €]]+Verokompensaatiot[[#This Row],[Veromenetysten korvaus 2024]]+Verokompensaatiot[[#This Row],[Veromenetysten korvaus 2025]]+Verokompensaatiot[[#This Row],[Veromenetysten korvaus 2026]]+Verokompensaatiot[[#This Row],[Veromenetysten korvaus 2027]]</f>
        <v>582997.14889289089</v>
      </c>
    </row>
    <row r="149" spans="1:8" x14ac:dyDescent="0.25">
      <c r="A149" s="32">
        <v>483</v>
      </c>
      <c r="B149" s="13" t="s">
        <v>156</v>
      </c>
      <c r="C149" s="164">
        <v>241773.01546562789</v>
      </c>
      <c r="D149" s="164">
        <v>-1837.5395010846091</v>
      </c>
      <c r="E149" s="164">
        <v>-76195.630730512203</v>
      </c>
      <c r="F149" s="164">
        <v>1431.8061381927457</v>
      </c>
      <c r="G149" s="164">
        <v>19521.957923829374</v>
      </c>
      <c r="H149" s="299">
        <f>Verokompensaatiot[[#This Row],[Korvaukset vuosilta 2010-2023, €]]+Verokompensaatiot[[#This Row],[Veromenetysten korvaus 2024]]+Verokompensaatiot[[#This Row],[Veromenetysten korvaus 2025]]+Verokompensaatiot[[#This Row],[Veromenetysten korvaus 2026]]+Verokompensaatiot[[#This Row],[Veromenetysten korvaus 2027]]</f>
        <v>184693.60929605321</v>
      </c>
    </row>
    <row r="150" spans="1:8" x14ac:dyDescent="0.25">
      <c r="A150" s="32">
        <v>484</v>
      </c>
      <c r="B150" s="13" t="s">
        <v>157</v>
      </c>
      <c r="C150" s="164">
        <v>607771.47088380624</v>
      </c>
      <c r="D150" s="164">
        <v>-4137.1949099022768</v>
      </c>
      <c r="E150" s="164">
        <v>-205430.38506240881</v>
      </c>
      <c r="F150" s="164">
        <v>3257.688476254687</v>
      </c>
      <c r="G150" s="164">
        <v>46577.377256284417</v>
      </c>
      <c r="H150" s="299">
        <f>Verokompensaatiot[[#This Row],[Korvaukset vuosilta 2010-2023, €]]+Verokompensaatiot[[#This Row],[Veromenetysten korvaus 2024]]+Verokompensaatiot[[#This Row],[Veromenetysten korvaus 2025]]+Verokompensaatiot[[#This Row],[Veromenetysten korvaus 2026]]+Verokompensaatiot[[#This Row],[Veromenetysten korvaus 2027]]</f>
        <v>448038.95664403425</v>
      </c>
    </row>
    <row r="151" spans="1:8" x14ac:dyDescent="0.25">
      <c r="A151" s="32">
        <v>489</v>
      </c>
      <c r="B151" s="13" t="s">
        <v>158</v>
      </c>
      <c r="C151" s="164">
        <v>426527.30960735935</v>
      </c>
      <c r="D151" s="164">
        <v>-5361.047714705127</v>
      </c>
      <c r="E151" s="164">
        <v>-105805.82606715721</v>
      </c>
      <c r="F151" s="164">
        <v>1985.6137540333089</v>
      </c>
      <c r="G151" s="164">
        <v>33242.911012957469</v>
      </c>
      <c r="H151" s="299">
        <f>Verokompensaatiot[[#This Row],[Korvaukset vuosilta 2010-2023, €]]+Verokompensaatiot[[#This Row],[Veromenetysten korvaus 2024]]+Verokompensaatiot[[#This Row],[Veromenetysten korvaus 2025]]+Verokompensaatiot[[#This Row],[Veromenetysten korvaus 2026]]+Verokompensaatiot[[#This Row],[Veromenetysten korvaus 2027]]</f>
        <v>350588.96059248777</v>
      </c>
    </row>
    <row r="152" spans="1:8" x14ac:dyDescent="0.25">
      <c r="A152" s="32">
        <v>491</v>
      </c>
      <c r="B152" s="13" t="s">
        <v>159</v>
      </c>
      <c r="C152" s="164">
        <v>8906554.4027713686</v>
      </c>
      <c r="D152" s="164">
        <v>-15286.821555205614</v>
      </c>
      <c r="E152" s="164">
        <v>-3998681.7002441706</v>
      </c>
      <c r="F152" s="164">
        <v>26729.42462918552</v>
      </c>
      <c r="G152" s="164">
        <v>816023.93808660097</v>
      </c>
      <c r="H152" s="299">
        <f>Verokompensaatiot[[#This Row],[Korvaukset vuosilta 2010-2023, €]]+Verokompensaatiot[[#This Row],[Veromenetysten korvaus 2024]]+Verokompensaatiot[[#This Row],[Veromenetysten korvaus 2025]]+Verokompensaatiot[[#This Row],[Veromenetysten korvaus 2026]]+Verokompensaatiot[[#This Row],[Veromenetysten korvaus 2027]]</f>
        <v>5735339.2436877796</v>
      </c>
    </row>
    <row r="153" spans="1:8" x14ac:dyDescent="0.25">
      <c r="A153" s="32">
        <v>494</v>
      </c>
      <c r="B153" s="13" t="s">
        <v>160</v>
      </c>
      <c r="C153" s="164">
        <v>1357802.8644019193</v>
      </c>
      <c r="D153" s="164">
        <v>-20430.883487994804</v>
      </c>
      <c r="E153" s="164">
        <v>-707997.39265696541</v>
      </c>
      <c r="F153" s="164">
        <v>5355.1724059990038</v>
      </c>
      <c r="G153" s="164">
        <v>127387.06088541489</v>
      </c>
      <c r="H153" s="299">
        <f>Verokompensaatiot[[#This Row],[Korvaukset vuosilta 2010-2023, €]]+Verokompensaatiot[[#This Row],[Veromenetysten korvaus 2024]]+Verokompensaatiot[[#This Row],[Veromenetysten korvaus 2025]]+Verokompensaatiot[[#This Row],[Veromenetysten korvaus 2026]]+Verokompensaatiot[[#This Row],[Veromenetysten korvaus 2027]]</f>
        <v>762116.82154837297</v>
      </c>
    </row>
    <row r="154" spans="1:8" x14ac:dyDescent="0.25">
      <c r="A154" s="32">
        <v>495</v>
      </c>
      <c r="B154" s="13" t="s">
        <v>161</v>
      </c>
      <c r="C154" s="164">
        <v>332971.06142243801</v>
      </c>
      <c r="D154" s="164">
        <v>-4686.876623035384</v>
      </c>
      <c r="E154" s="164">
        <v>-105882.81139895099</v>
      </c>
      <c r="F154" s="164">
        <v>1356.0553768441275</v>
      </c>
      <c r="G154" s="164">
        <v>27159.100134880868</v>
      </c>
      <c r="H154" s="299">
        <f>Verokompensaatiot[[#This Row],[Korvaukset vuosilta 2010-2023, €]]+Verokompensaatiot[[#This Row],[Veromenetysten korvaus 2024]]+Verokompensaatiot[[#This Row],[Veromenetysten korvaus 2025]]+Verokompensaatiot[[#This Row],[Veromenetysten korvaus 2026]]+Verokompensaatiot[[#This Row],[Veromenetysten korvaus 2027]]</f>
        <v>250916.52891217661</v>
      </c>
    </row>
    <row r="155" spans="1:8" x14ac:dyDescent="0.25">
      <c r="A155" s="32">
        <v>498</v>
      </c>
      <c r="B155" s="13" t="s">
        <v>162</v>
      </c>
      <c r="C155" s="164">
        <v>444350.04603458964</v>
      </c>
      <c r="D155" s="164">
        <v>-4769.4856205083097</v>
      </c>
      <c r="E155" s="164">
        <v>-174972.79205918344</v>
      </c>
      <c r="F155" s="164">
        <v>2883.9816917168628</v>
      </c>
      <c r="G155" s="164">
        <v>34434.679408137934</v>
      </c>
      <c r="H155" s="299">
        <f>Verokompensaatiot[[#This Row],[Korvaukset vuosilta 2010-2023, €]]+Verokompensaatiot[[#This Row],[Veromenetysten korvaus 2024]]+Verokompensaatiot[[#This Row],[Veromenetysten korvaus 2025]]+Verokompensaatiot[[#This Row],[Veromenetysten korvaus 2026]]+Verokompensaatiot[[#This Row],[Veromenetysten korvaus 2027]]</f>
        <v>301926.42945475265</v>
      </c>
    </row>
    <row r="156" spans="1:8" x14ac:dyDescent="0.25">
      <c r="A156" s="32">
        <v>499</v>
      </c>
      <c r="B156" s="13" t="s">
        <v>163</v>
      </c>
      <c r="C156" s="164">
        <v>2855979.3655998912</v>
      </c>
      <c r="D156" s="164">
        <v>-31875.361735449093</v>
      </c>
      <c r="E156" s="164">
        <v>-1522312.561195516</v>
      </c>
      <c r="F156" s="164">
        <v>7534.1084256147524</v>
      </c>
      <c r="G156" s="164">
        <v>250885.35307618236</v>
      </c>
      <c r="H156" s="299">
        <f>Verokompensaatiot[[#This Row],[Korvaukset vuosilta 2010-2023, €]]+Verokompensaatiot[[#This Row],[Veromenetysten korvaus 2024]]+Verokompensaatiot[[#This Row],[Veromenetysten korvaus 2025]]+Verokompensaatiot[[#This Row],[Veromenetysten korvaus 2026]]+Verokompensaatiot[[#This Row],[Veromenetysten korvaus 2027]]</f>
        <v>1560210.9041707229</v>
      </c>
    </row>
    <row r="157" spans="1:8" x14ac:dyDescent="0.25">
      <c r="A157" s="32">
        <v>500</v>
      </c>
      <c r="B157" s="13" t="s">
        <v>164</v>
      </c>
      <c r="C157" s="164">
        <v>1064618.4075359539</v>
      </c>
      <c r="D157" s="164">
        <v>-31843.846745599138</v>
      </c>
      <c r="E157" s="164">
        <v>-625833.20827674621</v>
      </c>
      <c r="F157" s="164">
        <v>-7861.7711479406871</v>
      </c>
      <c r="G157" s="164">
        <v>111767.89513149852</v>
      </c>
      <c r="H157" s="299">
        <f>Verokompensaatiot[[#This Row],[Korvaukset vuosilta 2010-2023, €]]+Verokompensaatiot[[#This Row],[Veromenetysten korvaus 2024]]+Verokompensaatiot[[#This Row],[Veromenetysten korvaus 2025]]+Verokompensaatiot[[#This Row],[Veromenetysten korvaus 2026]]+Verokompensaatiot[[#This Row],[Veromenetysten korvaus 2027]]</f>
        <v>510847.47649716632</v>
      </c>
    </row>
    <row r="158" spans="1:8" x14ac:dyDescent="0.25">
      <c r="A158" s="32">
        <v>503</v>
      </c>
      <c r="B158" s="13" t="s">
        <v>165</v>
      </c>
      <c r="C158" s="164">
        <v>1432956.3497235579</v>
      </c>
      <c r="D158" s="164">
        <v>-44648.210936948133</v>
      </c>
      <c r="E158" s="164">
        <v>-547506.59544281429</v>
      </c>
      <c r="F158" s="164">
        <v>2905.9243720875061</v>
      </c>
      <c r="G158" s="164">
        <v>115976.01379842999</v>
      </c>
      <c r="H158" s="299">
        <f>Verokompensaatiot[[#This Row],[Korvaukset vuosilta 2010-2023, €]]+Verokompensaatiot[[#This Row],[Veromenetysten korvaus 2024]]+Verokompensaatiot[[#This Row],[Veromenetysten korvaus 2025]]+Verokompensaatiot[[#This Row],[Veromenetysten korvaus 2026]]+Verokompensaatiot[[#This Row],[Veromenetysten korvaus 2027]]</f>
        <v>959683.48151431291</v>
      </c>
    </row>
    <row r="159" spans="1:8" x14ac:dyDescent="0.25">
      <c r="A159" s="32">
        <v>504</v>
      </c>
      <c r="B159" s="13" t="s">
        <v>166</v>
      </c>
      <c r="C159" s="164">
        <v>394743.52792224649</v>
      </c>
      <c r="D159" s="164">
        <v>-12790.221832791169</v>
      </c>
      <c r="E159" s="164">
        <v>-126190.22056856447</v>
      </c>
      <c r="F159" s="164">
        <v>1838.0665129073593</v>
      </c>
      <c r="G159" s="164">
        <v>30415.612100140832</v>
      </c>
      <c r="H159" s="299">
        <f>Verokompensaatiot[[#This Row],[Korvaukset vuosilta 2010-2023, €]]+Verokompensaatiot[[#This Row],[Veromenetysten korvaus 2024]]+Verokompensaatiot[[#This Row],[Veromenetysten korvaus 2025]]+Verokompensaatiot[[#This Row],[Veromenetysten korvaus 2026]]+Verokompensaatiot[[#This Row],[Veromenetysten korvaus 2027]]</f>
        <v>288016.76413393905</v>
      </c>
    </row>
    <row r="160" spans="1:8" x14ac:dyDescent="0.25">
      <c r="A160" s="32">
        <v>505</v>
      </c>
      <c r="B160" s="13" t="s">
        <v>167</v>
      </c>
      <c r="C160" s="164">
        <v>3199902.0564645678</v>
      </c>
      <c r="D160" s="164">
        <v>-122787.08451824253</v>
      </c>
      <c r="E160" s="164">
        <v>-1443683.7517466573</v>
      </c>
      <c r="F160" s="164">
        <v>-19620.948085242482</v>
      </c>
      <c r="G160" s="164">
        <v>273236.01163859537</v>
      </c>
      <c r="H160" s="299">
        <f>Verokompensaatiot[[#This Row],[Korvaukset vuosilta 2010-2023, €]]+Verokompensaatiot[[#This Row],[Veromenetysten korvaus 2024]]+Verokompensaatiot[[#This Row],[Veromenetysten korvaus 2025]]+Verokompensaatiot[[#This Row],[Veromenetysten korvaus 2026]]+Verokompensaatiot[[#This Row],[Veromenetysten korvaus 2027]]</f>
        <v>1887046.2837530207</v>
      </c>
    </row>
    <row r="161" spans="1:8" x14ac:dyDescent="0.25">
      <c r="A161" s="32">
        <v>507</v>
      </c>
      <c r="B161" s="13" t="s">
        <v>168</v>
      </c>
      <c r="C161" s="164">
        <v>1498470.0555959286</v>
      </c>
      <c r="D161" s="164">
        <v>-11787.65540520819</v>
      </c>
      <c r="E161" s="164">
        <v>-424973.87480483355</v>
      </c>
      <c r="F161" s="164">
        <v>6539.9671744093366</v>
      </c>
      <c r="G161" s="164">
        <v>119560.03511310834</v>
      </c>
      <c r="H161" s="299">
        <f>Verokompensaatiot[[#This Row],[Korvaukset vuosilta 2010-2023, €]]+Verokompensaatiot[[#This Row],[Veromenetysten korvaus 2024]]+Verokompensaatiot[[#This Row],[Veromenetysten korvaus 2025]]+Verokompensaatiot[[#This Row],[Veromenetysten korvaus 2026]]+Verokompensaatiot[[#This Row],[Veromenetysten korvaus 2027]]</f>
        <v>1187808.5276734047</v>
      </c>
    </row>
    <row r="162" spans="1:8" x14ac:dyDescent="0.25">
      <c r="A162" s="32">
        <v>508</v>
      </c>
      <c r="B162" s="13" t="s">
        <v>169</v>
      </c>
      <c r="C162" s="164">
        <v>1678386.8842173759</v>
      </c>
      <c r="D162" s="164">
        <v>-16030.781562754757</v>
      </c>
      <c r="E162" s="164">
        <v>-732378.85666561977</v>
      </c>
      <c r="F162" s="164">
        <v>5746.0065420989476</v>
      </c>
      <c r="G162" s="164">
        <v>155675.87698820612</v>
      </c>
      <c r="H162" s="299">
        <f>Verokompensaatiot[[#This Row],[Korvaukset vuosilta 2010-2023, €]]+Verokompensaatiot[[#This Row],[Veromenetysten korvaus 2024]]+Verokompensaatiot[[#This Row],[Veromenetysten korvaus 2025]]+Verokompensaatiot[[#This Row],[Veromenetysten korvaus 2026]]+Verokompensaatiot[[#This Row],[Veromenetysten korvaus 2027]]</f>
        <v>1091399.1295193066</v>
      </c>
    </row>
    <row r="163" spans="1:8" x14ac:dyDescent="0.25">
      <c r="A163" s="32">
        <v>529</v>
      </c>
      <c r="B163" s="13" t="s">
        <v>170</v>
      </c>
      <c r="C163" s="164">
        <v>2330134.0337805543</v>
      </c>
      <c r="D163" s="164">
        <v>-28491.15669390139</v>
      </c>
      <c r="E163" s="164">
        <v>-939790.9017722446</v>
      </c>
      <c r="F163" s="164">
        <v>-28084.209254699388</v>
      </c>
      <c r="G163" s="164">
        <v>220281.58592640646</v>
      </c>
      <c r="H163" s="299">
        <f>Verokompensaatiot[[#This Row],[Korvaukset vuosilta 2010-2023, €]]+Verokompensaatiot[[#This Row],[Veromenetysten korvaus 2024]]+Verokompensaatiot[[#This Row],[Veromenetysten korvaus 2025]]+Verokompensaatiot[[#This Row],[Veromenetysten korvaus 2026]]+Verokompensaatiot[[#This Row],[Veromenetysten korvaus 2027]]</f>
        <v>1554049.3519861156</v>
      </c>
    </row>
    <row r="164" spans="1:8" x14ac:dyDescent="0.25">
      <c r="A164" s="32">
        <v>531</v>
      </c>
      <c r="B164" s="13" t="s">
        <v>171</v>
      </c>
      <c r="C164" s="164">
        <v>894507.61685186625</v>
      </c>
      <c r="D164" s="164">
        <v>-15378.816319427751</v>
      </c>
      <c r="E164" s="164">
        <v>-388632.11511554802</v>
      </c>
      <c r="F164" s="164">
        <v>2112.0450694267829</v>
      </c>
      <c r="G164" s="164">
        <v>80144.404791165245</v>
      </c>
      <c r="H164" s="299">
        <f>Verokompensaatiot[[#This Row],[Korvaukset vuosilta 2010-2023, €]]+Verokompensaatiot[[#This Row],[Veromenetysten korvaus 2024]]+Verokompensaatiot[[#This Row],[Veromenetysten korvaus 2025]]+Verokompensaatiot[[#This Row],[Veromenetysten korvaus 2026]]+Verokompensaatiot[[#This Row],[Veromenetysten korvaus 2027]]</f>
        <v>572753.13527748245</v>
      </c>
    </row>
    <row r="165" spans="1:8" x14ac:dyDescent="0.25">
      <c r="A165" s="32">
        <v>535</v>
      </c>
      <c r="B165" s="13" t="s">
        <v>172</v>
      </c>
      <c r="C165" s="164">
        <v>1996875.6162195159</v>
      </c>
      <c r="D165" s="164">
        <v>18.435731047280569</v>
      </c>
      <c r="E165" s="164">
        <v>-856532.29024200176</v>
      </c>
      <c r="F165" s="164">
        <v>9436.1822180638701</v>
      </c>
      <c r="G165" s="164">
        <v>168145.53141985537</v>
      </c>
      <c r="H165" s="299">
        <f>Verokompensaatiot[[#This Row],[Korvaukset vuosilta 2010-2023, €]]+Verokompensaatiot[[#This Row],[Veromenetysten korvaus 2024]]+Verokompensaatiot[[#This Row],[Veromenetysten korvaus 2025]]+Verokompensaatiot[[#This Row],[Veromenetysten korvaus 2026]]+Verokompensaatiot[[#This Row],[Veromenetysten korvaus 2027]]</f>
        <v>1317943.4753464805</v>
      </c>
    </row>
    <row r="166" spans="1:8" x14ac:dyDescent="0.25">
      <c r="A166" s="32">
        <v>536</v>
      </c>
      <c r="B166" s="13" t="s">
        <v>173</v>
      </c>
      <c r="C166" s="164">
        <v>4319910.8290714007</v>
      </c>
      <c r="D166" s="164">
        <v>-76116.852190959442</v>
      </c>
      <c r="E166" s="164">
        <v>-2645048.9591909805</v>
      </c>
      <c r="F166" s="164">
        <v>-9205.6418446183634</v>
      </c>
      <c r="G166" s="164">
        <v>446296.78733399615</v>
      </c>
      <c r="H166" s="299">
        <f>Verokompensaatiot[[#This Row],[Korvaukset vuosilta 2010-2023, €]]+Verokompensaatiot[[#This Row],[Veromenetysten korvaus 2024]]+Verokompensaatiot[[#This Row],[Veromenetysten korvaus 2025]]+Verokompensaatiot[[#This Row],[Veromenetysten korvaus 2026]]+Verokompensaatiot[[#This Row],[Veromenetysten korvaus 2027]]</f>
        <v>2035836.1631788388</v>
      </c>
    </row>
    <row r="167" spans="1:8" x14ac:dyDescent="0.25">
      <c r="A167" s="32">
        <v>538</v>
      </c>
      <c r="B167" s="13" t="s">
        <v>174</v>
      </c>
      <c r="C167" s="164">
        <v>803528.66794922063</v>
      </c>
      <c r="D167" s="164">
        <v>-25039.86487755222</v>
      </c>
      <c r="E167" s="164">
        <v>-395326.41037003591</v>
      </c>
      <c r="F167" s="164">
        <v>-1409.2628464598536</v>
      </c>
      <c r="G167" s="164">
        <v>66072.11033949109</v>
      </c>
      <c r="H167" s="299">
        <f>Verokompensaatiot[[#This Row],[Korvaukset vuosilta 2010-2023, €]]+Verokompensaatiot[[#This Row],[Veromenetysten korvaus 2024]]+Verokompensaatiot[[#This Row],[Veromenetysten korvaus 2025]]+Verokompensaatiot[[#This Row],[Veromenetysten korvaus 2026]]+Verokompensaatiot[[#This Row],[Veromenetysten korvaus 2027]]</f>
        <v>447825.2401946637</v>
      </c>
    </row>
    <row r="168" spans="1:8" x14ac:dyDescent="0.25">
      <c r="A168" s="32">
        <v>541</v>
      </c>
      <c r="B168" s="13" t="s">
        <v>175</v>
      </c>
      <c r="C168" s="164">
        <v>2019208.9214752344</v>
      </c>
      <c r="D168" s="164">
        <v>11408.968739092546</v>
      </c>
      <c r="E168" s="164">
        <v>-627410.37066907773</v>
      </c>
      <c r="F168" s="164">
        <v>9543.8315968946663</v>
      </c>
      <c r="G168" s="164">
        <v>159079.33693455512</v>
      </c>
      <c r="H168" s="299">
        <f>Verokompensaatiot[[#This Row],[Korvaukset vuosilta 2010-2023, €]]+Verokompensaatiot[[#This Row],[Veromenetysten korvaus 2024]]+Verokompensaatiot[[#This Row],[Veromenetysten korvaus 2025]]+Verokompensaatiot[[#This Row],[Veromenetysten korvaus 2026]]+Verokompensaatiot[[#This Row],[Veromenetysten korvaus 2027]]</f>
        <v>1571830.6880766989</v>
      </c>
    </row>
    <row r="169" spans="1:8" x14ac:dyDescent="0.25">
      <c r="A169" s="32">
        <v>543</v>
      </c>
      <c r="B169" s="13" t="s">
        <v>176</v>
      </c>
      <c r="C169" s="164">
        <v>5312251.0396160055</v>
      </c>
      <c r="D169" s="164">
        <v>-168028.78775858571</v>
      </c>
      <c r="E169" s="164">
        <v>-2696884.2926662527</v>
      </c>
      <c r="F169" s="164">
        <v>-108980.98751899079</v>
      </c>
      <c r="G169" s="164">
        <v>494086.74880226178</v>
      </c>
      <c r="H169" s="299">
        <f>Verokompensaatiot[[#This Row],[Korvaukset vuosilta 2010-2023, €]]+Verokompensaatiot[[#This Row],[Veromenetysten korvaus 2024]]+Verokompensaatiot[[#This Row],[Veromenetysten korvaus 2025]]+Verokompensaatiot[[#This Row],[Veromenetysten korvaus 2026]]+Verokompensaatiot[[#This Row],[Veromenetysten korvaus 2027]]</f>
        <v>2832443.7204744378</v>
      </c>
    </row>
    <row r="170" spans="1:8" x14ac:dyDescent="0.25">
      <c r="A170" s="32">
        <v>545</v>
      </c>
      <c r="B170" s="13" t="s">
        <v>177</v>
      </c>
      <c r="C170" s="164">
        <v>2169459.5671574911</v>
      </c>
      <c r="D170" s="164">
        <v>3930.8259780094231</v>
      </c>
      <c r="E170" s="164">
        <v>-507995.61807509523</v>
      </c>
      <c r="F170" s="164">
        <v>5489.830944630351</v>
      </c>
      <c r="G170" s="164">
        <v>170753.93749577744</v>
      </c>
      <c r="H170" s="299">
        <f>Verokompensaatiot[[#This Row],[Korvaukset vuosilta 2010-2023, €]]+Verokompensaatiot[[#This Row],[Veromenetysten korvaus 2024]]+Verokompensaatiot[[#This Row],[Veromenetysten korvaus 2025]]+Verokompensaatiot[[#This Row],[Veromenetysten korvaus 2026]]+Verokompensaatiot[[#This Row],[Veromenetysten korvaus 2027]]</f>
        <v>1841638.5435008132</v>
      </c>
    </row>
    <row r="171" spans="1:8" x14ac:dyDescent="0.25">
      <c r="A171" s="32">
        <v>560</v>
      </c>
      <c r="B171" s="13" t="s">
        <v>178</v>
      </c>
      <c r="C171" s="164">
        <v>2807763.6069482872</v>
      </c>
      <c r="D171" s="164">
        <v>-55272.018292399785</v>
      </c>
      <c r="E171" s="164">
        <v>-1016837.2262676858</v>
      </c>
      <c r="F171" s="164">
        <v>-584.21402785543876</v>
      </c>
      <c r="G171" s="164">
        <v>235807.88410529634</v>
      </c>
      <c r="H171" s="299">
        <f>Verokompensaatiot[[#This Row],[Korvaukset vuosilta 2010-2023, €]]+Verokompensaatiot[[#This Row],[Veromenetysten korvaus 2024]]+Verokompensaatiot[[#This Row],[Veromenetysten korvaus 2025]]+Verokompensaatiot[[#This Row],[Veromenetysten korvaus 2026]]+Verokompensaatiot[[#This Row],[Veromenetysten korvaus 2027]]</f>
        <v>1970878.0324656428</v>
      </c>
    </row>
    <row r="172" spans="1:8" x14ac:dyDescent="0.25">
      <c r="A172" s="32">
        <v>561</v>
      </c>
      <c r="B172" s="13" t="s">
        <v>179</v>
      </c>
      <c r="C172" s="164">
        <v>342227.01655398041</v>
      </c>
      <c r="D172" s="164">
        <v>-2142.8697999763526</v>
      </c>
      <c r="E172" s="164">
        <v>-75319.590254943454</v>
      </c>
      <c r="F172" s="164">
        <v>932.92107811935909</v>
      </c>
      <c r="G172" s="164">
        <v>22530.693473774358</v>
      </c>
      <c r="H172" s="299">
        <f>Verokompensaatiot[[#This Row],[Korvaukset vuosilta 2010-2023, €]]+Verokompensaatiot[[#This Row],[Veromenetysten korvaus 2024]]+Verokompensaatiot[[#This Row],[Veromenetysten korvaus 2025]]+Verokompensaatiot[[#This Row],[Veromenetysten korvaus 2026]]+Verokompensaatiot[[#This Row],[Veromenetysten korvaus 2027]]</f>
        <v>288228.17105095432</v>
      </c>
    </row>
    <row r="173" spans="1:8" x14ac:dyDescent="0.25">
      <c r="A173" s="32">
        <v>562</v>
      </c>
      <c r="B173" s="13" t="s">
        <v>180</v>
      </c>
      <c r="C173" s="164">
        <v>1707001.9478384415</v>
      </c>
      <c r="D173" s="164">
        <v>-48276.357160384076</v>
      </c>
      <c r="E173" s="164">
        <v>-670850.12030170404</v>
      </c>
      <c r="F173" s="164">
        <v>3960.4185441820064</v>
      </c>
      <c r="G173" s="164">
        <v>145800.74873108912</v>
      </c>
      <c r="H173" s="299">
        <f>Verokompensaatiot[[#This Row],[Korvaukset vuosilta 2010-2023, €]]+Verokompensaatiot[[#This Row],[Veromenetysten korvaus 2024]]+Verokompensaatiot[[#This Row],[Veromenetysten korvaus 2025]]+Verokompensaatiot[[#This Row],[Veromenetysten korvaus 2026]]+Verokompensaatiot[[#This Row],[Veromenetysten korvaus 2027]]</f>
        <v>1137636.6376516244</v>
      </c>
    </row>
    <row r="174" spans="1:8" x14ac:dyDescent="0.25">
      <c r="A174" s="32">
        <v>563</v>
      </c>
      <c r="B174" s="13" t="s">
        <v>181</v>
      </c>
      <c r="C174" s="164">
        <v>1307424.8951470982</v>
      </c>
      <c r="D174" s="164">
        <v>-10251.256780378637</v>
      </c>
      <c r="E174" s="164">
        <v>-576937.4976678841</v>
      </c>
      <c r="F174" s="164">
        <v>7280.3054413760256</v>
      </c>
      <c r="G174" s="164">
        <v>111849.5476160102</v>
      </c>
      <c r="H174" s="299">
        <f>Verokompensaatiot[[#This Row],[Korvaukset vuosilta 2010-2023, €]]+Verokompensaatiot[[#This Row],[Veromenetysten korvaus 2024]]+Verokompensaatiot[[#This Row],[Veromenetysten korvaus 2025]]+Verokompensaatiot[[#This Row],[Veromenetysten korvaus 2026]]+Verokompensaatiot[[#This Row],[Veromenetysten korvaus 2027]]</f>
        <v>839365.99375622184</v>
      </c>
    </row>
    <row r="175" spans="1:8" x14ac:dyDescent="0.25">
      <c r="A175" s="32">
        <v>564</v>
      </c>
      <c r="B175" s="13" t="s">
        <v>182</v>
      </c>
      <c r="C175" s="164">
        <v>29128493.766056716</v>
      </c>
      <c r="D175" s="164">
        <v>270795.43636430189</v>
      </c>
      <c r="E175" s="164">
        <v>-11225256.031306293</v>
      </c>
      <c r="F175" s="164">
        <v>-55742.443447119236</v>
      </c>
      <c r="G175" s="164">
        <v>2854757.8750011832</v>
      </c>
      <c r="H175" s="299">
        <f>Verokompensaatiot[[#This Row],[Korvaukset vuosilta 2010-2023, €]]+Verokompensaatiot[[#This Row],[Veromenetysten korvaus 2024]]+Verokompensaatiot[[#This Row],[Veromenetysten korvaus 2025]]+Verokompensaatiot[[#This Row],[Veromenetysten korvaus 2026]]+Verokompensaatiot[[#This Row],[Veromenetysten korvaus 2027]]</f>
        <v>20973048.602668788</v>
      </c>
    </row>
    <row r="176" spans="1:8" x14ac:dyDescent="0.25">
      <c r="A176" s="32">
        <v>576</v>
      </c>
      <c r="B176" s="13" t="s">
        <v>183</v>
      </c>
      <c r="C176" s="164">
        <v>626308.25840280904</v>
      </c>
      <c r="D176" s="164">
        <v>-10515.611798564159</v>
      </c>
      <c r="E176" s="164">
        <v>-152134.35488930315</v>
      </c>
      <c r="F176" s="164">
        <v>2550.9631165543078</v>
      </c>
      <c r="G176" s="164">
        <v>48294.327090535568</v>
      </c>
      <c r="H176" s="299">
        <f>Verokompensaatiot[[#This Row],[Korvaukset vuosilta 2010-2023, €]]+Verokompensaatiot[[#This Row],[Veromenetysten korvaus 2024]]+Verokompensaatiot[[#This Row],[Veromenetysten korvaus 2025]]+Verokompensaatiot[[#This Row],[Veromenetysten korvaus 2026]]+Verokompensaatiot[[#This Row],[Veromenetysten korvaus 2027]]</f>
        <v>514503.58192203153</v>
      </c>
    </row>
    <row r="177" spans="1:8" x14ac:dyDescent="0.25">
      <c r="A177" s="32">
        <v>577</v>
      </c>
      <c r="B177" s="13" t="s">
        <v>184</v>
      </c>
      <c r="C177" s="164">
        <v>1619753.7953696446</v>
      </c>
      <c r="D177" s="164">
        <v>-46012.36310920972</v>
      </c>
      <c r="E177" s="164">
        <v>-803717.37261302478</v>
      </c>
      <c r="F177" s="164">
        <v>-5811.8251826359028</v>
      </c>
      <c r="G177" s="164">
        <v>141691.36881576848</v>
      </c>
      <c r="H177" s="299">
        <f>Verokompensaatiot[[#This Row],[Korvaukset vuosilta 2010-2023, €]]+Verokompensaatiot[[#This Row],[Veromenetysten korvaus 2024]]+Verokompensaatiot[[#This Row],[Veromenetysten korvaus 2025]]+Verokompensaatiot[[#This Row],[Veromenetysten korvaus 2026]]+Verokompensaatiot[[#This Row],[Veromenetysten korvaus 2027]]</f>
        <v>905903.60328054265</v>
      </c>
    </row>
    <row r="178" spans="1:8" x14ac:dyDescent="0.25">
      <c r="A178" s="32">
        <v>578</v>
      </c>
      <c r="B178" s="13" t="s">
        <v>185</v>
      </c>
      <c r="C178" s="164">
        <v>676025.78812674666</v>
      </c>
      <c r="D178" s="164">
        <v>-11829.880050511338</v>
      </c>
      <c r="E178" s="164">
        <v>-215720.3322184791</v>
      </c>
      <c r="F178" s="164">
        <v>3397.3388426487827</v>
      </c>
      <c r="G178" s="164">
        <v>55063.785869783918</v>
      </c>
      <c r="H178" s="299">
        <f>Verokompensaatiot[[#This Row],[Korvaukset vuosilta 2010-2023, €]]+Verokompensaatiot[[#This Row],[Veromenetysten korvaus 2024]]+Verokompensaatiot[[#This Row],[Veromenetysten korvaus 2025]]+Verokompensaatiot[[#This Row],[Veromenetysten korvaus 2026]]+Verokompensaatiot[[#This Row],[Veromenetysten korvaus 2027]]</f>
        <v>506936.70057018887</v>
      </c>
    </row>
    <row r="179" spans="1:8" x14ac:dyDescent="0.25">
      <c r="A179" s="32">
        <v>580</v>
      </c>
      <c r="B179" s="13" t="s">
        <v>186</v>
      </c>
      <c r="C179" s="164">
        <v>1033549.7310828343</v>
      </c>
      <c r="D179" s="164">
        <v>-8083.8061279057129</v>
      </c>
      <c r="E179" s="164">
        <v>-299758.23489133362</v>
      </c>
      <c r="F179" s="164">
        <v>5275.5789000885525</v>
      </c>
      <c r="G179" s="164">
        <v>79488.142450268249</v>
      </c>
      <c r="H179" s="299">
        <f>Verokompensaatiot[[#This Row],[Korvaukset vuosilta 2010-2023, €]]+Verokompensaatiot[[#This Row],[Veromenetysten korvaus 2024]]+Verokompensaatiot[[#This Row],[Veromenetysten korvaus 2025]]+Verokompensaatiot[[#This Row],[Veromenetysten korvaus 2026]]+Verokompensaatiot[[#This Row],[Veromenetysten korvaus 2027]]</f>
        <v>810471.41141395178</v>
      </c>
    </row>
    <row r="180" spans="1:8" x14ac:dyDescent="0.25">
      <c r="A180" s="32">
        <v>581</v>
      </c>
      <c r="B180" s="13" t="s">
        <v>187</v>
      </c>
      <c r="C180" s="164">
        <v>1238202.8315967713</v>
      </c>
      <c r="D180" s="164">
        <v>-13725.337588587807</v>
      </c>
      <c r="E180" s="164">
        <v>-479740.29109469714</v>
      </c>
      <c r="F180" s="164">
        <v>4430.1070162657506</v>
      </c>
      <c r="G180" s="164">
        <v>106577.02334121753</v>
      </c>
      <c r="H180" s="299">
        <f>Verokompensaatiot[[#This Row],[Korvaukset vuosilta 2010-2023, €]]+Verokompensaatiot[[#This Row],[Veromenetysten korvaus 2024]]+Verokompensaatiot[[#This Row],[Veromenetysten korvaus 2025]]+Verokompensaatiot[[#This Row],[Veromenetysten korvaus 2026]]+Verokompensaatiot[[#This Row],[Veromenetysten korvaus 2027]]</f>
        <v>855744.33327096968</v>
      </c>
    </row>
    <row r="181" spans="1:8" x14ac:dyDescent="0.25">
      <c r="A181" s="32">
        <v>583</v>
      </c>
      <c r="B181" s="13" t="s">
        <v>188</v>
      </c>
      <c r="C181" s="164">
        <v>191959.12275273213</v>
      </c>
      <c r="D181" s="164">
        <v>-441.03565210003239</v>
      </c>
      <c r="E181" s="164">
        <v>-76649.116688175665</v>
      </c>
      <c r="F181" s="164">
        <v>1026.7297228511047</v>
      </c>
      <c r="G181" s="164">
        <v>16110.333341179192</v>
      </c>
      <c r="H181" s="299">
        <f>Verokompensaatiot[[#This Row],[Korvaukset vuosilta 2010-2023, €]]+Verokompensaatiot[[#This Row],[Veromenetysten korvaus 2024]]+Verokompensaatiot[[#This Row],[Veromenetysten korvaus 2025]]+Verokompensaatiot[[#This Row],[Veromenetysten korvaus 2026]]+Verokompensaatiot[[#This Row],[Veromenetysten korvaus 2027]]</f>
        <v>132006.03347648674</v>
      </c>
    </row>
    <row r="182" spans="1:8" x14ac:dyDescent="0.25">
      <c r="A182" s="32">
        <v>584</v>
      </c>
      <c r="B182" s="13" t="s">
        <v>189</v>
      </c>
      <c r="C182" s="164">
        <v>544264.87358014286</v>
      </c>
      <c r="D182" s="164">
        <v>3381.729380000952</v>
      </c>
      <c r="E182" s="164">
        <v>-175756.72388556966</v>
      </c>
      <c r="F182" s="164">
        <v>2639.5536639135858</v>
      </c>
      <c r="G182" s="164">
        <v>41377.68275522261</v>
      </c>
      <c r="H182" s="299">
        <f>Verokompensaatiot[[#This Row],[Korvaukset vuosilta 2010-2023, €]]+Verokompensaatiot[[#This Row],[Veromenetysten korvaus 2024]]+Verokompensaatiot[[#This Row],[Veromenetysten korvaus 2025]]+Verokompensaatiot[[#This Row],[Veromenetysten korvaus 2026]]+Verokompensaatiot[[#This Row],[Veromenetysten korvaus 2027]]</f>
        <v>415907.11549371033</v>
      </c>
    </row>
    <row r="183" spans="1:8" x14ac:dyDescent="0.25">
      <c r="A183" s="32">
        <v>592</v>
      </c>
      <c r="B183" s="13" t="s">
        <v>190</v>
      </c>
      <c r="C183" s="164">
        <v>694864.69179638941</v>
      </c>
      <c r="D183" s="164">
        <v>-21109.301594785644</v>
      </c>
      <c r="E183" s="164">
        <v>-298740.50773450249</v>
      </c>
      <c r="F183" s="164">
        <v>252.99341869217275</v>
      </c>
      <c r="G183" s="164">
        <v>59833.677396021507</v>
      </c>
      <c r="H183" s="299">
        <f>Verokompensaatiot[[#This Row],[Korvaukset vuosilta 2010-2023, €]]+Verokompensaatiot[[#This Row],[Veromenetysten korvaus 2024]]+Verokompensaatiot[[#This Row],[Veromenetysten korvaus 2025]]+Verokompensaatiot[[#This Row],[Veromenetysten korvaus 2026]]+Verokompensaatiot[[#This Row],[Veromenetysten korvaus 2027]]</f>
        <v>435101.55328181491</v>
      </c>
    </row>
    <row r="184" spans="1:8" x14ac:dyDescent="0.25">
      <c r="A184" s="32">
        <v>593</v>
      </c>
      <c r="B184" s="13" t="s">
        <v>191</v>
      </c>
      <c r="C184" s="164">
        <v>3330180.2490723021</v>
      </c>
      <c r="D184" s="164">
        <v>-7996.8048801974837</v>
      </c>
      <c r="E184" s="164">
        <v>-1277358.2407457337</v>
      </c>
      <c r="F184" s="164">
        <v>12379.272211470497</v>
      </c>
      <c r="G184" s="164">
        <v>286816.07035193837</v>
      </c>
      <c r="H184" s="299">
        <f>Verokompensaatiot[[#This Row],[Korvaukset vuosilta 2010-2023, €]]+Verokompensaatiot[[#This Row],[Veromenetysten korvaus 2024]]+Verokompensaatiot[[#This Row],[Veromenetysten korvaus 2025]]+Verokompensaatiot[[#This Row],[Veromenetysten korvaus 2026]]+Verokompensaatiot[[#This Row],[Veromenetysten korvaus 2027]]</f>
        <v>2344020.5460097794</v>
      </c>
    </row>
    <row r="185" spans="1:8" x14ac:dyDescent="0.25">
      <c r="A185" s="32">
        <v>595</v>
      </c>
      <c r="B185" s="13" t="s">
        <v>192</v>
      </c>
      <c r="C185" s="164">
        <v>972282.43669580948</v>
      </c>
      <c r="D185" s="164">
        <v>-6780.1428213591535</v>
      </c>
      <c r="E185" s="164">
        <v>-219232.39687835469</v>
      </c>
      <c r="F185" s="164">
        <v>5341.5802398560309</v>
      </c>
      <c r="G185" s="164">
        <v>77443.987659530772</v>
      </c>
      <c r="H185" s="299">
        <f>Verokompensaatiot[[#This Row],[Korvaukset vuosilta 2010-2023, €]]+Verokompensaatiot[[#This Row],[Veromenetysten korvaus 2024]]+Verokompensaatiot[[#This Row],[Veromenetysten korvaus 2025]]+Verokompensaatiot[[#This Row],[Veromenetysten korvaus 2026]]+Verokompensaatiot[[#This Row],[Veromenetysten korvaus 2027]]</f>
        <v>829055.46489548241</v>
      </c>
    </row>
    <row r="186" spans="1:8" x14ac:dyDescent="0.25">
      <c r="A186" s="32">
        <v>598</v>
      </c>
      <c r="B186" s="13" t="s">
        <v>193</v>
      </c>
      <c r="C186" s="164">
        <v>3057466.6288290229</v>
      </c>
      <c r="D186" s="164">
        <v>18968.423896229855</v>
      </c>
      <c r="E186" s="164">
        <v>-1441341.3839051221</v>
      </c>
      <c r="F186" s="164">
        <v>12407.309884336348</v>
      </c>
      <c r="G186" s="164">
        <v>276601.15948614996</v>
      </c>
      <c r="H186" s="299">
        <f>Verokompensaatiot[[#This Row],[Korvaukset vuosilta 2010-2023, €]]+Verokompensaatiot[[#This Row],[Veromenetysten korvaus 2024]]+Verokompensaatiot[[#This Row],[Veromenetysten korvaus 2025]]+Verokompensaatiot[[#This Row],[Veromenetysten korvaus 2026]]+Verokompensaatiot[[#This Row],[Veromenetysten korvaus 2027]]</f>
        <v>1924102.1381906169</v>
      </c>
    </row>
    <row r="187" spans="1:8" x14ac:dyDescent="0.25">
      <c r="A187" s="32">
        <v>599</v>
      </c>
      <c r="B187" s="13" t="s">
        <v>194</v>
      </c>
      <c r="C187" s="164">
        <v>2039832.4276491953</v>
      </c>
      <c r="D187" s="164">
        <v>763.41020902849777</v>
      </c>
      <c r="E187" s="164">
        <v>-894970.76060114545</v>
      </c>
      <c r="F187" s="164">
        <v>10679.523564746667</v>
      </c>
      <c r="G187" s="164">
        <v>169576.30802516299</v>
      </c>
      <c r="H187" s="299">
        <f>Verokompensaatiot[[#This Row],[Korvaukset vuosilta 2010-2023, €]]+Verokompensaatiot[[#This Row],[Veromenetysten korvaus 2024]]+Verokompensaatiot[[#This Row],[Veromenetysten korvaus 2025]]+Verokompensaatiot[[#This Row],[Veromenetysten korvaus 2026]]+Verokompensaatiot[[#This Row],[Veromenetysten korvaus 2027]]</f>
        <v>1325880.9088469879</v>
      </c>
    </row>
    <row r="188" spans="1:8" x14ac:dyDescent="0.25">
      <c r="A188" s="32">
        <v>601</v>
      </c>
      <c r="B188" s="13" t="s">
        <v>195</v>
      </c>
      <c r="C188" s="164">
        <v>858001.98963607987</v>
      </c>
      <c r="D188" s="164">
        <v>-147.54206033757691</v>
      </c>
      <c r="E188" s="164">
        <v>-243805.40976550116</v>
      </c>
      <c r="F188" s="164">
        <v>4277.831633355775</v>
      </c>
      <c r="G188" s="164">
        <v>67467.041667229394</v>
      </c>
      <c r="H188" s="299">
        <f>Verokompensaatiot[[#This Row],[Korvaukset vuosilta 2010-2023, €]]+Verokompensaatiot[[#This Row],[Veromenetysten korvaus 2024]]+Verokompensaatiot[[#This Row],[Veromenetysten korvaus 2025]]+Verokompensaatiot[[#This Row],[Veromenetysten korvaus 2026]]+Verokompensaatiot[[#This Row],[Veromenetysten korvaus 2027]]</f>
        <v>685793.9111108263</v>
      </c>
    </row>
    <row r="189" spans="1:8" x14ac:dyDescent="0.25">
      <c r="A189" s="32">
        <v>604</v>
      </c>
      <c r="B189" s="13" t="s">
        <v>196</v>
      </c>
      <c r="C189" s="164">
        <v>2135859.3612966966</v>
      </c>
      <c r="D189" s="164">
        <v>-16198.816704595545</v>
      </c>
      <c r="E189" s="164">
        <v>-1367197.5450973599</v>
      </c>
      <c r="F189" s="164">
        <v>-38488.700744448477</v>
      </c>
      <c r="G189" s="164">
        <v>225035.65963044873</v>
      </c>
      <c r="H189" s="299">
        <f>Verokompensaatiot[[#This Row],[Korvaukset vuosilta 2010-2023, €]]+Verokompensaatiot[[#This Row],[Veromenetysten korvaus 2024]]+Verokompensaatiot[[#This Row],[Veromenetysten korvaus 2025]]+Verokompensaatiot[[#This Row],[Veromenetysten korvaus 2026]]+Verokompensaatiot[[#This Row],[Veromenetysten korvaus 2027]]</f>
        <v>939009.95838074153</v>
      </c>
    </row>
    <row r="190" spans="1:8" x14ac:dyDescent="0.25">
      <c r="A190" s="32">
        <v>607</v>
      </c>
      <c r="B190" s="13" t="s">
        <v>197</v>
      </c>
      <c r="C190" s="164">
        <v>938647.58690160885</v>
      </c>
      <c r="D190" s="164">
        <v>-5764.2108516378266</v>
      </c>
      <c r="E190" s="164">
        <v>-255956.46639578592</v>
      </c>
      <c r="F190" s="164">
        <v>3825.9402726315629</v>
      </c>
      <c r="G190" s="164">
        <v>69376.545098686518</v>
      </c>
      <c r="H190" s="299">
        <f>Verokompensaatiot[[#This Row],[Korvaukset vuosilta 2010-2023, €]]+Verokompensaatiot[[#This Row],[Veromenetysten korvaus 2024]]+Verokompensaatiot[[#This Row],[Veromenetysten korvaus 2025]]+Verokompensaatiot[[#This Row],[Veromenetysten korvaus 2026]]+Verokompensaatiot[[#This Row],[Veromenetysten korvaus 2027]]</f>
        <v>750129.39502550312</v>
      </c>
    </row>
    <row r="191" spans="1:8" x14ac:dyDescent="0.25">
      <c r="A191" s="32">
        <v>608</v>
      </c>
      <c r="B191" s="13" t="s">
        <v>198</v>
      </c>
      <c r="C191" s="164">
        <v>418388.12446064875</v>
      </c>
      <c r="D191" s="164">
        <v>-5103.6667095825051</v>
      </c>
      <c r="E191" s="164">
        <v>-191847.54161869531</v>
      </c>
      <c r="F191" s="164">
        <v>1864.8220864657353</v>
      </c>
      <c r="G191" s="164">
        <v>33897.961424973684</v>
      </c>
      <c r="H191" s="299">
        <f>Verokompensaatiot[[#This Row],[Korvaukset vuosilta 2010-2023, €]]+Verokompensaatiot[[#This Row],[Veromenetysten korvaus 2024]]+Verokompensaatiot[[#This Row],[Veromenetysten korvaus 2025]]+Verokompensaatiot[[#This Row],[Veromenetysten korvaus 2026]]+Verokompensaatiot[[#This Row],[Veromenetysten korvaus 2027]]</f>
        <v>257199.69964381037</v>
      </c>
    </row>
    <row r="192" spans="1:8" x14ac:dyDescent="0.25">
      <c r="A192" s="32">
        <v>609</v>
      </c>
      <c r="B192" s="13" t="s">
        <v>199</v>
      </c>
      <c r="C192" s="164">
        <v>13537031.482079029</v>
      </c>
      <c r="D192" s="164">
        <v>5330.3636550249103</v>
      </c>
      <c r="E192" s="164">
        <v>-5781676.0786911966</v>
      </c>
      <c r="F192" s="164">
        <v>37208.473965905083</v>
      </c>
      <c r="G192" s="164">
        <v>1240421.640075577</v>
      </c>
      <c r="H192" s="299">
        <f>Verokompensaatiot[[#This Row],[Korvaukset vuosilta 2010-2023, €]]+Verokompensaatiot[[#This Row],[Veromenetysten korvaus 2024]]+Verokompensaatiot[[#This Row],[Veromenetysten korvaus 2025]]+Verokompensaatiot[[#This Row],[Veromenetysten korvaus 2026]]+Verokompensaatiot[[#This Row],[Veromenetysten korvaus 2027]]</f>
        <v>9038315.8810843397</v>
      </c>
    </row>
    <row r="193" spans="1:8" x14ac:dyDescent="0.25">
      <c r="A193" s="300">
        <v>611</v>
      </c>
      <c r="B193" s="13" t="s">
        <v>200</v>
      </c>
      <c r="C193" s="164">
        <v>758884.41692466103</v>
      </c>
      <c r="D193" s="164">
        <v>-39242.977017067096</v>
      </c>
      <c r="E193" s="164">
        <v>-320337.31431608251</v>
      </c>
      <c r="F193" s="164">
        <v>-8342.6815883244944</v>
      </c>
      <c r="G193" s="164">
        <v>63189.513170984363</v>
      </c>
      <c r="H193" s="299">
        <f>Verokompensaatiot[[#This Row],[Korvaukset vuosilta 2010-2023, €]]+Verokompensaatiot[[#This Row],[Veromenetysten korvaus 2024]]+Verokompensaatiot[[#This Row],[Veromenetysten korvaus 2025]]+Verokompensaatiot[[#This Row],[Veromenetysten korvaus 2026]]+Verokompensaatiot[[#This Row],[Veromenetysten korvaus 2027]]</f>
        <v>454150.95717417123</v>
      </c>
    </row>
    <row r="194" spans="1:8" x14ac:dyDescent="0.25">
      <c r="A194" s="32">
        <v>614</v>
      </c>
      <c r="B194" s="13" t="s">
        <v>201</v>
      </c>
      <c r="C194" s="164">
        <v>765773.22457206785</v>
      </c>
      <c r="D194" s="164">
        <v>3227.7093184630639</v>
      </c>
      <c r="E194" s="164">
        <v>-195078.86518612946</v>
      </c>
      <c r="F194" s="164">
        <v>3075.0335092090072</v>
      </c>
      <c r="G194" s="164">
        <v>58763.65274691322</v>
      </c>
      <c r="H194" s="299">
        <f>Verokompensaatiot[[#This Row],[Korvaukset vuosilta 2010-2023, €]]+Verokompensaatiot[[#This Row],[Veromenetysten korvaus 2024]]+Verokompensaatiot[[#This Row],[Veromenetysten korvaus 2025]]+Verokompensaatiot[[#This Row],[Veromenetysten korvaus 2026]]+Verokompensaatiot[[#This Row],[Veromenetysten korvaus 2027]]</f>
        <v>635760.7549605238</v>
      </c>
    </row>
    <row r="195" spans="1:8" x14ac:dyDescent="0.25">
      <c r="A195" s="32">
        <v>615</v>
      </c>
      <c r="B195" s="13" t="s">
        <v>202</v>
      </c>
      <c r="C195" s="164">
        <v>1559906.3044823692</v>
      </c>
      <c r="D195" s="164">
        <v>-2839.2779425589997</v>
      </c>
      <c r="E195" s="164">
        <v>-510157.63249343925</v>
      </c>
      <c r="F195" s="164">
        <v>8526.4770923140932</v>
      </c>
      <c r="G195" s="164">
        <v>126792.16889002349</v>
      </c>
      <c r="H195" s="299">
        <f>Verokompensaatiot[[#This Row],[Korvaukset vuosilta 2010-2023, €]]+Verokompensaatiot[[#This Row],[Veromenetysten korvaus 2024]]+Verokompensaatiot[[#This Row],[Veromenetysten korvaus 2025]]+Verokompensaatiot[[#This Row],[Veromenetysten korvaus 2026]]+Verokompensaatiot[[#This Row],[Veromenetysten korvaus 2027]]</f>
        <v>1182228.0400287085</v>
      </c>
    </row>
    <row r="196" spans="1:8" x14ac:dyDescent="0.25">
      <c r="A196" s="32">
        <v>616</v>
      </c>
      <c r="B196" s="13" t="s">
        <v>203</v>
      </c>
      <c r="C196" s="164">
        <v>391264.80938673951</v>
      </c>
      <c r="D196" s="164">
        <v>-11116.095694455018</v>
      </c>
      <c r="E196" s="164">
        <v>-140343.84664111011</v>
      </c>
      <c r="F196" s="164">
        <v>-966.46398323176413</v>
      </c>
      <c r="G196" s="164">
        <v>28516.563356990006</v>
      </c>
      <c r="H196" s="299">
        <f>Verokompensaatiot[[#This Row],[Korvaukset vuosilta 2010-2023, €]]+Verokompensaatiot[[#This Row],[Veromenetysten korvaus 2024]]+Verokompensaatiot[[#This Row],[Veromenetysten korvaus 2025]]+Verokompensaatiot[[#This Row],[Veromenetysten korvaus 2026]]+Verokompensaatiot[[#This Row],[Veromenetysten korvaus 2027]]</f>
        <v>267354.96642493259</v>
      </c>
    </row>
    <row r="197" spans="1:8" x14ac:dyDescent="0.25">
      <c r="A197" s="32">
        <v>619</v>
      </c>
      <c r="B197" s="13" t="s">
        <v>204</v>
      </c>
      <c r="C197" s="164">
        <v>692332.35488204192</v>
      </c>
      <c r="D197" s="164">
        <v>-3520.836632194194</v>
      </c>
      <c r="E197" s="164">
        <v>-128982.09074987115</v>
      </c>
      <c r="F197" s="164">
        <v>2934.9747020706964</v>
      </c>
      <c r="G197" s="164">
        <v>51427.066047105858</v>
      </c>
      <c r="H197" s="299">
        <f>Verokompensaatiot[[#This Row],[Korvaukset vuosilta 2010-2023, €]]+Verokompensaatiot[[#This Row],[Veromenetysten korvaus 2024]]+Verokompensaatiot[[#This Row],[Veromenetysten korvaus 2025]]+Verokompensaatiot[[#This Row],[Veromenetysten korvaus 2026]]+Verokompensaatiot[[#This Row],[Veromenetysten korvaus 2027]]</f>
        <v>614191.46824915311</v>
      </c>
    </row>
    <row r="198" spans="1:8" x14ac:dyDescent="0.25">
      <c r="A198" s="32">
        <v>620</v>
      </c>
      <c r="B198" s="13" t="s">
        <v>205</v>
      </c>
      <c r="C198" s="164">
        <v>592880.19126909296</v>
      </c>
      <c r="D198" s="164">
        <v>-1875.5753370449092</v>
      </c>
      <c r="E198" s="164">
        <v>-141835.77889578548</v>
      </c>
      <c r="F198" s="164">
        <v>2983.8564375661422</v>
      </c>
      <c r="G198" s="164">
        <v>45127.370396230712</v>
      </c>
      <c r="H198" s="299">
        <f>Verokompensaatiot[[#This Row],[Korvaukset vuosilta 2010-2023, €]]+Verokompensaatiot[[#This Row],[Veromenetysten korvaus 2024]]+Verokompensaatiot[[#This Row],[Veromenetysten korvaus 2025]]+Verokompensaatiot[[#This Row],[Veromenetysten korvaus 2026]]+Verokompensaatiot[[#This Row],[Veromenetysten korvaus 2027]]</f>
        <v>497280.0638700595</v>
      </c>
    </row>
    <row r="199" spans="1:8" x14ac:dyDescent="0.25">
      <c r="A199" s="32">
        <v>623</v>
      </c>
      <c r="B199" s="13" t="s">
        <v>206</v>
      </c>
      <c r="C199" s="164">
        <v>477548.71115935524</v>
      </c>
      <c r="D199" s="164">
        <v>-3011.6420900786516</v>
      </c>
      <c r="E199" s="164">
        <v>-70711.72605428203</v>
      </c>
      <c r="F199" s="164">
        <v>1270.0864888252815</v>
      </c>
      <c r="G199" s="164">
        <v>31769.96067460025</v>
      </c>
      <c r="H199" s="299">
        <f>Verokompensaatiot[[#This Row],[Korvaukset vuosilta 2010-2023, €]]+Verokompensaatiot[[#This Row],[Veromenetysten korvaus 2024]]+Verokompensaatiot[[#This Row],[Veromenetysten korvaus 2025]]+Verokompensaatiot[[#This Row],[Veromenetysten korvaus 2026]]+Verokompensaatiot[[#This Row],[Veromenetysten korvaus 2027]]</f>
        <v>436865.39017842006</v>
      </c>
    </row>
    <row r="200" spans="1:8" x14ac:dyDescent="0.25">
      <c r="A200" s="32">
        <v>624</v>
      </c>
      <c r="B200" s="13" t="s">
        <v>207</v>
      </c>
      <c r="C200" s="164">
        <v>739756.86131195817</v>
      </c>
      <c r="D200" s="164">
        <v>-25112.735155243034</v>
      </c>
      <c r="E200" s="164">
        <v>-330074.73588737159</v>
      </c>
      <c r="F200" s="164">
        <v>-1015.2803941050679</v>
      </c>
      <c r="G200" s="164">
        <v>67095.028900890393</v>
      </c>
      <c r="H200" s="299">
        <f>Verokompensaatiot[[#This Row],[Korvaukset vuosilta 2010-2023, €]]+Verokompensaatiot[[#This Row],[Veromenetysten korvaus 2024]]+Verokompensaatiot[[#This Row],[Veromenetysten korvaus 2025]]+Verokompensaatiot[[#This Row],[Veromenetysten korvaus 2026]]+Verokompensaatiot[[#This Row],[Veromenetysten korvaus 2027]]</f>
        <v>450649.13877612882</v>
      </c>
    </row>
    <row r="201" spans="1:8" x14ac:dyDescent="0.25">
      <c r="A201" s="32">
        <v>625</v>
      </c>
      <c r="B201" s="13" t="s">
        <v>208</v>
      </c>
      <c r="C201" s="164">
        <v>563298.79902610555</v>
      </c>
      <c r="D201" s="164">
        <v>-6041.3908384857286</v>
      </c>
      <c r="E201" s="164">
        <v>-166613.22381855772</v>
      </c>
      <c r="F201" s="164">
        <v>3157.7831216876834</v>
      </c>
      <c r="G201" s="164">
        <v>47175.441704296281</v>
      </c>
      <c r="H201" s="299">
        <f>Verokompensaatiot[[#This Row],[Korvaukset vuosilta 2010-2023, €]]+Verokompensaatiot[[#This Row],[Veromenetysten korvaus 2024]]+Verokompensaatiot[[#This Row],[Veromenetysten korvaus 2025]]+Verokompensaatiot[[#This Row],[Veromenetysten korvaus 2026]]+Verokompensaatiot[[#This Row],[Veromenetysten korvaus 2027]]</f>
        <v>440977.40919504617</v>
      </c>
    </row>
    <row r="202" spans="1:8" x14ac:dyDescent="0.25">
      <c r="A202" s="32">
        <v>626</v>
      </c>
      <c r="B202" s="13" t="s">
        <v>209</v>
      </c>
      <c r="C202" s="164">
        <v>958856.20401978446</v>
      </c>
      <c r="D202" s="164">
        <v>-913.8016317605834</v>
      </c>
      <c r="E202" s="164">
        <v>-285954.03877505008</v>
      </c>
      <c r="F202" s="164">
        <v>4479.6706992677646</v>
      </c>
      <c r="G202" s="164">
        <v>82025.427382193331</v>
      </c>
      <c r="H202" s="299">
        <f>Verokompensaatiot[[#This Row],[Korvaukset vuosilta 2010-2023, €]]+Verokompensaatiot[[#This Row],[Veromenetysten korvaus 2024]]+Verokompensaatiot[[#This Row],[Veromenetysten korvaus 2025]]+Verokompensaatiot[[#This Row],[Veromenetysten korvaus 2026]]+Verokompensaatiot[[#This Row],[Veromenetysten korvaus 2027]]</f>
        <v>758493.46169443498</v>
      </c>
    </row>
    <row r="203" spans="1:8" x14ac:dyDescent="0.25">
      <c r="A203" s="32">
        <v>630</v>
      </c>
      <c r="B203" s="13" t="s">
        <v>210</v>
      </c>
      <c r="C203" s="164">
        <v>293457.79005564051</v>
      </c>
      <c r="D203" s="164">
        <v>1582.1644145842192</v>
      </c>
      <c r="E203" s="164">
        <v>-84037.996331267816</v>
      </c>
      <c r="F203" s="164">
        <v>1568.6314081305745</v>
      </c>
      <c r="G203" s="164">
        <v>24468.608377181834</v>
      </c>
      <c r="H203" s="299">
        <f>Verokompensaatiot[[#This Row],[Korvaukset vuosilta 2010-2023, €]]+Verokompensaatiot[[#This Row],[Veromenetysten korvaus 2024]]+Verokompensaatiot[[#This Row],[Veromenetysten korvaus 2025]]+Verokompensaatiot[[#This Row],[Veromenetysten korvaus 2026]]+Verokompensaatiot[[#This Row],[Veromenetysten korvaus 2027]]</f>
        <v>237039.19792426933</v>
      </c>
    </row>
    <row r="204" spans="1:8" x14ac:dyDescent="0.25">
      <c r="A204" s="32">
        <v>631</v>
      </c>
      <c r="B204" s="13" t="s">
        <v>211</v>
      </c>
      <c r="C204" s="164">
        <v>344417.13611322758</v>
      </c>
      <c r="D204" s="164">
        <v>-11167.013262571138</v>
      </c>
      <c r="E204" s="164">
        <v>-160565.65042111321</v>
      </c>
      <c r="F204" s="164">
        <v>1028.599796849112</v>
      </c>
      <c r="G204" s="164">
        <v>29031.50864760486</v>
      </c>
      <c r="H204" s="299">
        <f>Verokompensaatiot[[#This Row],[Korvaukset vuosilta 2010-2023, €]]+Verokompensaatiot[[#This Row],[Veromenetysten korvaus 2024]]+Verokompensaatiot[[#This Row],[Veromenetysten korvaus 2025]]+Verokompensaatiot[[#This Row],[Veromenetysten korvaus 2026]]+Verokompensaatiot[[#This Row],[Veromenetysten korvaus 2027]]</f>
        <v>202744.58087399718</v>
      </c>
    </row>
    <row r="205" spans="1:8" x14ac:dyDescent="0.25">
      <c r="A205" s="32">
        <v>635</v>
      </c>
      <c r="B205" s="13" t="s">
        <v>212</v>
      </c>
      <c r="C205" s="164">
        <v>1272187.3641265314</v>
      </c>
      <c r="D205" s="164">
        <v>-33444.399860024489</v>
      </c>
      <c r="E205" s="164">
        <v>-416325.49399629422</v>
      </c>
      <c r="F205" s="164">
        <v>2851.1993838802941</v>
      </c>
      <c r="G205" s="164">
        <v>104733.3083922853</v>
      </c>
      <c r="H205" s="299">
        <f>Verokompensaatiot[[#This Row],[Korvaukset vuosilta 2010-2023, €]]+Verokompensaatiot[[#This Row],[Veromenetysten korvaus 2024]]+Verokompensaatiot[[#This Row],[Veromenetysten korvaus 2025]]+Verokompensaatiot[[#This Row],[Veromenetysten korvaus 2026]]+Verokompensaatiot[[#This Row],[Veromenetysten korvaus 2027]]</f>
        <v>930001.97804637824</v>
      </c>
    </row>
    <row r="206" spans="1:8" x14ac:dyDescent="0.25">
      <c r="A206" s="32">
        <v>636</v>
      </c>
      <c r="B206" s="13" t="s">
        <v>213</v>
      </c>
      <c r="C206" s="164">
        <v>1772192.3552646744</v>
      </c>
      <c r="D206" s="164">
        <v>-33709.773266676566</v>
      </c>
      <c r="E206" s="164">
        <v>-472262.10746194143</v>
      </c>
      <c r="F206" s="164">
        <v>4008.4496198591296</v>
      </c>
      <c r="G206" s="164">
        <v>130132.8677152679</v>
      </c>
      <c r="H206" s="299">
        <f>Verokompensaatiot[[#This Row],[Korvaukset vuosilta 2010-2023, €]]+Verokompensaatiot[[#This Row],[Veromenetysten korvaus 2024]]+Verokompensaatiot[[#This Row],[Veromenetysten korvaus 2025]]+Verokompensaatiot[[#This Row],[Veromenetysten korvaus 2026]]+Verokompensaatiot[[#This Row],[Veromenetysten korvaus 2027]]</f>
        <v>1400361.7918711836</v>
      </c>
    </row>
    <row r="207" spans="1:8" x14ac:dyDescent="0.25">
      <c r="A207" s="32">
        <v>638</v>
      </c>
      <c r="B207" s="13" t="s">
        <v>214</v>
      </c>
      <c r="C207" s="164">
        <v>7464233.6631018911</v>
      </c>
      <c r="D207" s="164">
        <v>-139313.11942067801</v>
      </c>
      <c r="E207" s="164">
        <v>-2627086.3669178807</v>
      </c>
      <c r="F207" s="164">
        <v>-68715.826175186085</v>
      </c>
      <c r="G207" s="164">
        <v>614725.45485592831</v>
      </c>
      <c r="H207" s="299">
        <f>Verokompensaatiot[[#This Row],[Korvaukset vuosilta 2010-2023, €]]+Verokompensaatiot[[#This Row],[Veromenetysten korvaus 2024]]+Verokompensaatiot[[#This Row],[Veromenetysten korvaus 2025]]+Verokompensaatiot[[#This Row],[Veromenetysten korvaus 2026]]+Verokompensaatiot[[#This Row],[Veromenetysten korvaus 2027]]</f>
        <v>5243843.8054440739</v>
      </c>
    </row>
    <row r="208" spans="1:8" x14ac:dyDescent="0.25">
      <c r="A208" s="32">
        <v>678</v>
      </c>
      <c r="B208" s="13" t="s">
        <v>215</v>
      </c>
      <c r="C208" s="164">
        <v>3472366.0037305513</v>
      </c>
      <c r="D208" s="164">
        <v>-17280.547611528971</v>
      </c>
      <c r="E208" s="164">
        <v>-1691930.8021204786</v>
      </c>
      <c r="F208" s="164">
        <v>22044.891597088346</v>
      </c>
      <c r="G208" s="164">
        <v>319215.15857923252</v>
      </c>
      <c r="H208" s="299">
        <f>Verokompensaatiot[[#This Row],[Korvaukset vuosilta 2010-2023, €]]+Verokompensaatiot[[#This Row],[Veromenetysten korvaus 2024]]+Verokompensaatiot[[#This Row],[Veromenetysten korvaus 2025]]+Verokompensaatiot[[#This Row],[Veromenetysten korvaus 2026]]+Verokompensaatiot[[#This Row],[Veromenetysten korvaus 2027]]</f>
        <v>2104414.7041748646</v>
      </c>
    </row>
    <row r="209" spans="1:8" x14ac:dyDescent="0.25">
      <c r="A209" s="32">
        <v>680</v>
      </c>
      <c r="B209" s="13" t="s">
        <v>216</v>
      </c>
      <c r="C209" s="164">
        <v>3437295.6144646946</v>
      </c>
      <c r="D209" s="164">
        <v>-8876.3631779418429</v>
      </c>
      <c r="E209" s="164">
        <v>-1592461.9885869548</v>
      </c>
      <c r="F209" s="164">
        <v>-9049.616741229529</v>
      </c>
      <c r="G209" s="164">
        <v>328677.29374899046</v>
      </c>
      <c r="H209" s="299">
        <f>Verokompensaatiot[[#This Row],[Korvaukset vuosilta 2010-2023, €]]+Verokompensaatiot[[#This Row],[Veromenetysten korvaus 2024]]+Verokompensaatiot[[#This Row],[Veromenetysten korvaus 2025]]+Verokompensaatiot[[#This Row],[Veromenetysten korvaus 2026]]+Verokompensaatiot[[#This Row],[Veromenetysten korvaus 2027]]</f>
        <v>2155584.9397075591</v>
      </c>
    </row>
    <row r="210" spans="1:8" x14ac:dyDescent="0.25">
      <c r="A210" s="32">
        <v>681</v>
      </c>
      <c r="B210" s="13" t="s">
        <v>217</v>
      </c>
      <c r="C210" s="164">
        <v>805669.3802147815</v>
      </c>
      <c r="D210" s="164">
        <v>-3647.2257864315234</v>
      </c>
      <c r="E210" s="164">
        <v>-197661.79420138116</v>
      </c>
      <c r="F210" s="164">
        <v>2793.0635049524731</v>
      </c>
      <c r="G210" s="164">
        <v>62711.176675298419</v>
      </c>
      <c r="H210" s="299">
        <f>Verokompensaatiot[[#This Row],[Korvaukset vuosilta 2010-2023, €]]+Verokompensaatiot[[#This Row],[Veromenetysten korvaus 2024]]+Verokompensaatiot[[#This Row],[Veromenetysten korvaus 2025]]+Verokompensaatiot[[#This Row],[Veromenetysten korvaus 2026]]+Verokompensaatiot[[#This Row],[Veromenetysten korvaus 2027]]</f>
        <v>669864.60040721961</v>
      </c>
    </row>
    <row r="211" spans="1:8" x14ac:dyDescent="0.25">
      <c r="A211" s="32">
        <v>683</v>
      </c>
      <c r="B211" s="13" t="s">
        <v>218</v>
      </c>
      <c r="C211" s="164">
        <v>759963.97848509136</v>
      </c>
      <c r="D211" s="164">
        <v>2195.8263855824698</v>
      </c>
      <c r="E211" s="164">
        <v>-195407.89511294136</v>
      </c>
      <c r="F211" s="164">
        <v>4158.5235700128724</v>
      </c>
      <c r="G211" s="164">
        <v>55137.02765631803</v>
      </c>
      <c r="H211" s="299">
        <f>Verokompensaatiot[[#This Row],[Korvaukset vuosilta 2010-2023, €]]+Verokompensaatiot[[#This Row],[Veromenetysten korvaus 2024]]+Verokompensaatiot[[#This Row],[Veromenetysten korvaus 2025]]+Verokompensaatiot[[#This Row],[Veromenetysten korvaus 2026]]+Verokompensaatiot[[#This Row],[Veromenetysten korvaus 2027]]</f>
        <v>626047.46098406333</v>
      </c>
    </row>
    <row r="212" spans="1:8" x14ac:dyDescent="0.25">
      <c r="A212" s="32">
        <v>684</v>
      </c>
      <c r="B212" s="13" t="s">
        <v>219</v>
      </c>
      <c r="C212" s="164">
        <v>7040812.967825627</v>
      </c>
      <c r="D212" s="164">
        <v>-46326.868723353313</v>
      </c>
      <c r="E212" s="164">
        <v>-2181687.1836593277</v>
      </c>
      <c r="F212" s="164">
        <v>20311.627243559575</v>
      </c>
      <c r="G212" s="164">
        <v>548110.90042353433</v>
      </c>
      <c r="H212" s="299">
        <f>Verokompensaatiot[[#This Row],[Korvaukset vuosilta 2010-2023, €]]+Verokompensaatiot[[#This Row],[Veromenetysten korvaus 2024]]+Verokompensaatiot[[#This Row],[Veromenetysten korvaus 2025]]+Verokompensaatiot[[#This Row],[Veromenetysten korvaus 2026]]+Verokompensaatiot[[#This Row],[Veromenetysten korvaus 2027]]</f>
        <v>5381221.4431100395</v>
      </c>
    </row>
    <row r="213" spans="1:8" x14ac:dyDescent="0.25">
      <c r="A213" s="32">
        <v>686</v>
      </c>
      <c r="B213" s="13" t="s">
        <v>220</v>
      </c>
      <c r="C213" s="164">
        <v>672707.59369978006</v>
      </c>
      <c r="D213" s="164">
        <v>-5763.5498863852827</v>
      </c>
      <c r="E213" s="164">
        <v>-197957.1715439042</v>
      </c>
      <c r="F213" s="164">
        <v>2674.2416277617367</v>
      </c>
      <c r="G213" s="164">
        <v>56017.602917370808</v>
      </c>
      <c r="H213" s="299">
        <f>Verokompensaatiot[[#This Row],[Korvaukset vuosilta 2010-2023, €]]+Verokompensaatiot[[#This Row],[Veromenetysten korvaus 2024]]+Verokompensaatiot[[#This Row],[Veromenetysten korvaus 2025]]+Verokompensaatiot[[#This Row],[Veromenetysten korvaus 2026]]+Verokompensaatiot[[#This Row],[Veromenetysten korvaus 2027]]</f>
        <v>527678.7168146231</v>
      </c>
    </row>
    <row r="214" spans="1:8" x14ac:dyDescent="0.25">
      <c r="A214" s="32">
        <v>687</v>
      </c>
      <c r="B214" s="13" t="s">
        <v>221</v>
      </c>
      <c r="C214" s="164">
        <v>376032.70872593054</v>
      </c>
      <c r="D214" s="164">
        <v>997.98261103500727</v>
      </c>
      <c r="E214" s="164">
        <v>-84336.951951624855</v>
      </c>
      <c r="F214" s="164">
        <v>1781.5486423424179</v>
      </c>
      <c r="G214" s="164">
        <v>30389.291421174559</v>
      </c>
      <c r="H214" s="299">
        <f>Verokompensaatiot[[#This Row],[Korvaukset vuosilta 2010-2023, €]]+Verokompensaatiot[[#This Row],[Veromenetysten korvaus 2024]]+Verokompensaatiot[[#This Row],[Veromenetysten korvaus 2025]]+Verokompensaatiot[[#This Row],[Veromenetysten korvaus 2026]]+Verokompensaatiot[[#This Row],[Veromenetysten korvaus 2027]]</f>
        <v>324864.57944885769</v>
      </c>
    </row>
    <row r="215" spans="1:8" x14ac:dyDescent="0.25">
      <c r="A215" s="32">
        <v>689</v>
      </c>
      <c r="B215" s="13" t="s">
        <v>222</v>
      </c>
      <c r="C215" s="164">
        <v>595411.99035538943</v>
      </c>
      <c r="D215" s="164">
        <v>-6980.7495428664679</v>
      </c>
      <c r="E215" s="164">
        <v>-160446.67180962084</v>
      </c>
      <c r="F215" s="164">
        <v>2985.4607816634234</v>
      </c>
      <c r="G215" s="164">
        <v>46829.914447921088</v>
      </c>
      <c r="H215" s="299">
        <f>Verokompensaatiot[[#This Row],[Korvaukset vuosilta 2010-2023, €]]+Verokompensaatiot[[#This Row],[Veromenetysten korvaus 2024]]+Verokompensaatiot[[#This Row],[Veromenetysten korvaus 2025]]+Verokompensaatiot[[#This Row],[Veromenetysten korvaus 2026]]+Verokompensaatiot[[#This Row],[Veromenetysten korvaus 2027]]</f>
        <v>477799.94423248665</v>
      </c>
    </row>
    <row r="216" spans="1:8" x14ac:dyDescent="0.25">
      <c r="A216" s="32">
        <v>691</v>
      </c>
      <c r="B216" s="13" t="s">
        <v>223</v>
      </c>
      <c r="C216" s="164">
        <v>640960.05842737365</v>
      </c>
      <c r="D216" s="164">
        <v>889.16465889832762</v>
      </c>
      <c r="E216" s="164">
        <v>-191010.3575226258</v>
      </c>
      <c r="F216" s="164">
        <v>3264.8058634280233</v>
      </c>
      <c r="G216" s="164">
        <v>46697.762577010573</v>
      </c>
      <c r="H216" s="299">
        <f>Verokompensaatiot[[#This Row],[Korvaukset vuosilta 2010-2023, €]]+Verokompensaatiot[[#This Row],[Veromenetysten korvaus 2024]]+Verokompensaatiot[[#This Row],[Veromenetysten korvaus 2025]]+Verokompensaatiot[[#This Row],[Veromenetysten korvaus 2026]]+Verokompensaatiot[[#This Row],[Veromenetysten korvaus 2027]]</f>
        <v>500801.43400408479</v>
      </c>
    </row>
    <row r="217" spans="1:8" x14ac:dyDescent="0.25">
      <c r="A217" s="32">
        <v>694</v>
      </c>
      <c r="B217" s="13" t="s">
        <v>224</v>
      </c>
      <c r="C217" s="164">
        <v>4328850.2716077119</v>
      </c>
      <c r="D217" s="164">
        <v>-65207.639687632676</v>
      </c>
      <c r="E217" s="164">
        <v>-1832071.2709102626</v>
      </c>
      <c r="F217" s="164">
        <v>-17149.433278494693</v>
      </c>
      <c r="G217" s="164">
        <v>374329.81269837328</v>
      </c>
      <c r="H217" s="299">
        <f>Verokompensaatiot[[#This Row],[Korvaukset vuosilta 2010-2023, €]]+Verokompensaatiot[[#This Row],[Veromenetysten korvaus 2024]]+Verokompensaatiot[[#This Row],[Veromenetysten korvaus 2025]]+Verokompensaatiot[[#This Row],[Veromenetysten korvaus 2026]]+Verokompensaatiot[[#This Row],[Veromenetysten korvaus 2027]]</f>
        <v>2788751.7404296948</v>
      </c>
    </row>
    <row r="218" spans="1:8" x14ac:dyDescent="0.25">
      <c r="A218" s="32">
        <v>697</v>
      </c>
      <c r="B218" s="13" t="s">
        <v>225</v>
      </c>
      <c r="C218" s="164">
        <v>294418.19818171416</v>
      </c>
      <c r="D218" s="164">
        <v>-4717.5566931582398</v>
      </c>
      <c r="E218" s="164">
        <v>-73396.14194270513</v>
      </c>
      <c r="F218" s="164">
        <v>1358.1048172618518</v>
      </c>
      <c r="G218" s="164">
        <v>22157.961322285737</v>
      </c>
      <c r="H218" s="299">
        <f>Verokompensaatiot[[#This Row],[Korvaukset vuosilta 2010-2023, €]]+Verokompensaatiot[[#This Row],[Veromenetysten korvaus 2024]]+Verokompensaatiot[[#This Row],[Veromenetysten korvaus 2025]]+Verokompensaatiot[[#This Row],[Veromenetysten korvaus 2026]]+Verokompensaatiot[[#This Row],[Veromenetysten korvaus 2027]]</f>
        <v>239820.56568539838</v>
      </c>
    </row>
    <row r="219" spans="1:8" x14ac:dyDescent="0.25">
      <c r="A219" s="32">
        <v>698</v>
      </c>
      <c r="B219" s="13" t="s">
        <v>226</v>
      </c>
      <c r="C219" s="164">
        <v>9602704.4680333622</v>
      </c>
      <c r="D219" s="164">
        <v>61591.119052694317</v>
      </c>
      <c r="E219" s="164">
        <v>-4602695.9489609487</v>
      </c>
      <c r="F219" s="164">
        <v>28844.535676503863</v>
      </c>
      <c r="G219" s="164">
        <v>940711.37046859355</v>
      </c>
      <c r="H219" s="299">
        <f>Verokompensaatiot[[#This Row],[Korvaukset vuosilta 2010-2023, €]]+Verokompensaatiot[[#This Row],[Veromenetysten korvaus 2024]]+Verokompensaatiot[[#This Row],[Veromenetysten korvaus 2025]]+Verokompensaatiot[[#This Row],[Veromenetysten korvaus 2026]]+Verokompensaatiot[[#This Row],[Veromenetysten korvaus 2027]]</f>
        <v>6031155.5442702053</v>
      </c>
    </row>
    <row r="220" spans="1:8" x14ac:dyDescent="0.25">
      <c r="A220" s="32">
        <v>700</v>
      </c>
      <c r="B220" s="13" t="s">
        <v>227</v>
      </c>
      <c r="C220" s="164">
        <v>815623.78408988658</v>
      </c>
      <c r="D220" s="164">
        <v>-25084.569847599741</v>
      </c>
      <c r="E220" s="164">
        <v>-306856.17672900803</v>
      </c>
      <c r="F220" s="164">
        <v>3375.1645861938255</v>
      </c>
      <c r="G220" s="164">
        <v>65829.80978377664</v>
      </c>
      <c r="H220" s="299">
        <f>Verokompensaatiot[[#This Row],[Korvaukset vuosilta 2010-2023, €]]+Verokompensaatiot[[#This Row],[Veromenetysten korvaus 2024]]+Verokompensaatiot[[#This Row],[Veromenetysten korvaus 2025]]+Verokompensaatiot[[#This Row],[Veromenetysten korvaus 2026]]+Verokompensaatiot[[#This Row],[Veromenetysten korvaus 2027]]</f>
        <v>552888.01188324927</v>
      </c>
    </row>
    <row r="221" spans="1:8" x14ac:dyDescent="0.25">
      <c r="A221" s="32">
        <v>702</v>
      </c>
      <c r="B221" s="13" t="s">
        <v>228</v>
      </c>
      <c r="C221" s="164">
        <v>910151.59470414324</v>
      </c>
      <c r="D221" s="164">
        <v>-12482.508347875468</v>
      </c>
      <c r="E221" s="164">
        <v>-278137.15084059146</v>
      </c>
      <c r="F221" s="164">
        <v>2321.2832901034594</v>
      </c>
      <c r="G221" s="164">
        <v>75330.82574436393</v>
      </c>
      <c r="H221" s="299">
        <f>Verokompensaatiot[[#This Row],[Korvaukset vuosilta 2010-2023, €]]+Verokompensaatiot[[#This Row],[Veromenetysten korvaus 2024]]+Verokompensaatiot[[#This Row],[Veromenetysten korvaus 2025]]+Verokompensaatiot[[#This Row],[Veromenetysten korvaus 2026]]+Verokompensaatiot[[#This Row],[Veromenetysten korvaus 2027]]</f>
        <v>697184.04455014376</v>
      </c>
    </row>
    <row r="222" spans="1:8" x14ac:dyDescent="0.25">
      <c r="A222" s="32">
        <v>704</v>
      </c>
      <c r="B222" s="13" t="s">
        <v>229</v>
      </c>
      <c r="C222" s="164">
        <v>871842.56580709014</v>
      </c>
      <c r="D222" s="164">
        <v>-24726.130465027702</v>
      </c>
      <c r="E222" s="164">
        <v>-409534.41552243376</v>
      </c>
      <c r="F222" s="164">
        <v>-3136.8955700076626</v>
      </c>
      <c r="G222" s="164">
        <v>74941.201389352325</v>
      </c>
      <c r="H222" s="299">
        <f>Verokompensaatiot[[#This Row],[Korvaukset vuosilta 2010-2023, €]]+Verokompensaatiot[[#This Row],[Veromenetysten korvaus 2024]]+Verokompensaatiot[[#This Row],[Veromenetysten korvaus 2025]]+Verokompensaatiot[[#This Row],[Veromenetysten korvaus 2026]]+Verokompensaatiot[[#This Row],[Veromenetysten korvaus 2027]]</f>
        <v>509386.32563897339</v>
      </c>
    </row>
    <row r="223" spans="1:8" x14ac:dyDescent="0.25">
      <c r="A223" s="32">
        <v>707</v>
      </c>
      <c r="B223" s="13" t="s">
        <v>230</v>
      </c>
      <c r="C223" s="164">
        <v>524427.44226363301</v>
      </c>
      <c r="D223" s="164">
        <v>-44.61667030094759</v>
      </c>
      <c r="E223" s="164">
        <v>-111564.36871912124</v>
      </c>
      <c r="F223" s="164">
        <v>2040.6625567317565</v>
      </c>
      <c r="G223" s="164">
        <v>39077.568861998945</v>
      </c>
      <c r="H223" s="299">
        <f>Verokompensaatiot[[#This Row],[Korvaukset vuosilta 2010-2023, €]]+Verokompensaatiot[[#This Row],[Veromenetysten korvaus 2024]]+Verokompensaatiot[[#This Row],[Veromenetysten korvaus 2025]]+Verokompensaatiot[[#This Row],[Veromenetysten korvaus 2026]]+Verokompensaatiot[[#This Row],[Veromenetysten korvaus 2027]]</f>
        <v>453936.6882929416</v>
      </c>
    </row>
    <row r="224" spans="1:8" x14ac:dyDescent="0.25">
      <c r="A224" s="32">
        <v>710</v>
      </c>
      <c r="B224" s="13" t="s">
        <v>231</v>
      </c>
      <c r="C224" s="164">
        <v>4902020.8825135343</v>
      </c>
      <c r="D224" s="164">
        <v>-93203.810375645218</v>
      </c>
      <c r="E224" s="164">
        <v>-1962238.7823212848</v>
      </c>
      <c r="F224" s="164">
        <v>7681.4039015434828</v>
      </c>
      <c r="G224" s="164">
        <v>424570.88359027728</v>
      </c>
      <c r="H224" s="299">
        <f>Verokompensaatiot[[#This Row],[Korvaukset vuosilta 2010-2023, €]]+Verokompensaatiot[[#This Row],[Veromenetysten korvaus 2024]]+Verokompensaatiot[[#This Row],[Veromenetysten korvaus 2025]]+Verokompensaatiot[[#This Row],[Veromenetysten korvaus 2026]]+Verokompensaatiot[[#This Row],[Veromenetysten korvaus 2027]]</f>
        <v>3278830.5773084257</v>
      </c>
    </row>
    <row r="225" spans="1:8" x14ac:dyDescent="0.25">
      <c r="A225" s="32">
        <v>729</v>
      </c>
      <c r="B225" s="13" t="s">
        <v>232</v>
      </c>
      <c r="C225" s="164">
        <v>1905196.3208219288</v>
      </c>
      <c r="D225" s="164">
        <v>-22058.211785798332</v>
      </c>
      <c r="E225" s="164">
        <v>-579611.78992202028</v>
      </c>
      <c r="F225" s="164">
        <v>9508.6933805092831</v>
      </c>
      <c r="G225" s="164">
        <v>160432.91225911051</v>
      </c>
      <c r="H225" s="299">
        <f>Verokompensaatiot[[#This Row],[Korvaukset vuosilta 2010-2023, €]]+Verokompensaatiot[[#This Row],[Veromenetysten korvaus 2024]]+Verokompensaatiot[[#This Row],[Veromenetysten korvaus 2025]]+Verokompensaatiot[[#This Row],[Veromenetysten korvaus 2026]]+Verokompensaatiot[[#This Row],[Veromenetysten korvaus 2027]]</f>
        <v>1473467.9247537297</v>
      </c>
    </row>
    <row r="226" spans="1:8" x14ac:dyDescent="0.25">
      <c r="A226" s="32">
        <v>732</v>
      </c>
      <c r="B226" s="13" t="s">
        <v>233</v>
      </c>
      <c r="C226" s="164">
        <v>755675.73850250035</v>
      </c>
      <c r="D226" s="164">
        <v>1465.7189432671148</v>
      </c>
      <c r="E226" s="164">
        <v>-243714.90288716942</v>
      </c>
      <c r="F226" s="164">
        <v>4584.5901294814548</v>
      </c>
      <c r="G226" s="164">
        <v>55064.083815967388</v>
      </c>
      <c r="H226" s="299">
        <f>Verokompensaatiot[[#This Row],[Korvaukset vuosilta 2010-2023, €]]+Verokompensaatiot[[#This Row],[Veromenetysten korvaus 2024]]+Verokompensaatiot[[#This Row],[Veromenetysten korvaus 2025]]+Verokompensaatiot[[#This Row],[Veromenetysten korvaus 2026]]+Verokompensaatiot[[#This Row],[Veromenetysten korvaus 2027]]</f>
        <v>573075.22850404691</v>
      </c>
    </row>
    <row r="227" spans="1:8" x14ac:dyDescent="0.25">
      <c r="A227" s="32">
        <v>734</v>
      </c>
      <c r="B227" s="13" t="s">
        <v>234</v>
      </c>
      <c r="C227" s="164">
        <v>9273826.570309896</v>
      </c>
      <c r="D227" s="164">
        <v>-140622.93085031488</v>
      </c>
      <c r="E227" s="164">
        <v>-3049445.9124978217</v>
      </c>
      <c r="F227" s="164">
        <v>14018.991775584367</v>
      </c>
      <c r="G227" s="164">
        <v>779143.95737402362</v>
      </c>
      <c r="H227" s="299">
        <f>Verokompensaatiot[[#This Row],[Korvaukset vuosilta 2010-2023, €]]+Verokompensaatiot[[#This Row],[Veromenetysten korvaus 2024]]+Verokompensaatiot[[#This Row],[Veromenetysten korvaus 2025]]+Verokompensaatiot[[#This Row],[Veromenetysten korvaus 2026]]+Verokompensaatiot[[#This Row],[Veromenetysten korvaus 2027]]</f>
        <v>6876920.6761113675</v>
      </c>
    </row>
    <row r="228" spans="1:8" x14ac:dyDescent="0.25">
      <c r="A228" s="32">
        <v>738</v>
      </c>
      <c r="B228" s="13" t="s">
        <v>235</v>
      </c>
      <c r="C228" s="164">
        <v>584899.15882966924</v>
      </c>
      <c r="D228" s="164">
        <v>-15128.506439010893</v>
      </c>
      <c r="E228" s="164">
        <v>-149805.7415161627</v>
      </c>
      <c r="F228" s="164">
        <v>305.55183947781626</v>
      </c>
      <c r="G228" s="164">
        <v>46954.424633124734</v>
      </c>
      <c r="H228" s="299">
        <f>Verokompensaatiot[[#This Row],[Korvaukset vuosilta 2010-2023, €]]+Verokompensaatiot[[#This Row],[Veromenetysten korvaus 2024]]+Verokompensaatiot[[#This Row],[Veromenetysten korvaus 2025]]+Verokompensaatiot[[#This Row],[Veromenetysten korvaus 2026]]+Verokompensaatiot[[#This Row],[Veromenetysten korvaus 2027]]</f>
        <v>467224.88734709821</v>
      </c>
    </row>
    <row r="229" spans="1:8" x14ac:dyDescent="0.25">
      <c r="A229" s="32">
        <v>739</v>
      </c>
      <c r="B229" s="13" t="s">
        <v>236</v>
      </c>
      <c r="C229" s="164">
        <v>719684.4299765157</v>
      </c>
      <c r="D229" s="164">
        <v>-15399.730164890145</v>
      </c>
      <c r="E229" s="164">
        <v>-173744.61951530568</v>
      </c>
      <c r="F229" s="164">
        <v>3484.7048472975048</v>
      </c>
      <c r="G229" s="164">
        <v>55223.706089213541</v>
      </c>
      <c r="H229" s="299">
        <f>Verokompensaatiot[[#This Row],[Korvaukset vuosilta 2010-2023, €]]+Verokompensaatiot[[#This Row],[Veromenetysten korvaus 2024]]+Verokompensaatiot[[#This Row],[Veromenetysten korvaus 2025]]+Verokompensaatiot[[#This Row],[Veromenetysten korvaus 2026]]+Verokompensaatiot[[#This Row],[Veromenetysten korvaus 2027]]</f>
        <v>589248.49123283091</v>
      </c>
    </row>
    <row r="230" spans="1:8" x14ac:dyDescent="0.25">
      <c r="A230" s="32">
        <v>740</v>
      </c>
      <c r="B230" s="13" t="s">
        <v>237</v>
      </c>
      <c r="C230" s="164">
        <v>6155499.2061898317</v>
      </c>
      <c r="D230" s="164">
        <v>-3462.5217500497383</v>
      </c>
      <c r="E230" s="164">
        <v>-2305546.6799952853</v>
      </c>
      <c r="F230" s="164">
        <v>20827.788161612021</v>
      </c>
      <c r="G230" s="164">
        <v>534566.81862863712</v>
      </c>
      <c r="H230" s="299">
        <f>Verokompensaatiot[[#This Row],[Korvaukset vuosilta 2010-2023, €]]+Verokompensaatiot[[#This Row],[Veromenetysten korvaus 2024]]+Verokompensaatiot[[#This Row],[Veromenetysten korvaus 2025]]+Verokompensaatiot[[#This Row],[Veromenetysten korvaus 2026]]+Verokompensaatiot[[#This Row],[Veromenetysten korvaus 2027]]</f>
        <v>4401884.6112347459</v>
      </c>
    </row>
    <row r="231" spans="1:8" x14ac:dyDescent="0.25">
      <c r="A231" s="32">
        <v>742</v>
      </c>
      <c r="B231" s="13" t="s">
        <v>238</v>
      </c>
      <c r="C231" s="164">
        <v>225038.02043149644</v>
      </c>
      <c r="D231" s="164">
        <v>2775.6352535470601</v>
      </c>
      <c r="E231" s="164">
        <v>-64587.197873018122</v>
      </c>
      <c r="F231" s="164">
        <v>1245.66449860951</v>
      </c>
      <c r="G231" s="164">
        <v>18161.563055147497</v>
      </c>
      <c r="H231" s="299">
        <f>Verokompensaatiot[[#This Row],[Korvaukset vuosilta 2010-2023, €]]+Verokompensaatiot[[#This Row],[Veromenetysten korvaus 2024]]+Verokompensaatiot[[#This Row],[Veromenetysten korvaus 2025]]+Verokompensaatiot[[#This Row],[Veromenetysten korvaus 2026]]+Verokompensaatiot[[#This Row],[Veromenetysten korvaus 2027]]</f>
        <v>182633.68536578238</v>
      </c>
    </row>
    <row r="232" spans="1:8" x14ac:dyDescent="0.25">
      <c r="A232" s="32">
        <v>743</v>
      </c>
      <c r="B232" s="13" t="s">
        <v>239</v>
      </c>
      <c r="C232" s="164">
        <v>9945565.9278010912</v>
      </c>
      <c r="D232" s="164">
        <v>-53755.976626312869</v>
      </c>
      <c r="E232" s="164">
        <v>-5229127.8546365211</v>
      </c>
      <c r="F232" s="164">
        <v>25182.191969553176</v>
      </c>
      <c r="G232" s="164">
        <v>922943.73253875005</v>
      </c>
      <c r="H232" s="299">
        <f>Verokompensaatiot[[#This Row],[Korvaukset vuosilta 2010-2023, €]]+Verokompensaatiot[[#This Row],[Veromenetysten korvaus 2024]]+Verokompensaatiot[[#This Row],[Veromenetysten korvaus 2025]]+Verokompensaatiot[[#This Row],[Veromenetysten korvaus 2026]]+Verokompensaatiot[[#This Row],[Veromenetysten korvaus 2027]]</f>
        <v>5610808.0210465612</v>
      </c>
    </row>
    <row r="233" spans="1:8" x14ac:dyDescent="0.25">
      <c r="A233" s="32">
        <v>746</v>
      </c>
      <c r="B233" s="13" t="s">
        <v>240</v>
      </c>
      <c r="C233" s="164">
        <v>923550.17904456658</v>
      </c>
      <c r="D233" s="164">
        <v>3487.6826948098169</v>
      </c>
      <c r="E233" s="164">
        <v>-315217.48529575695</v>
      </c>
      <c r="F233" s="164">
        <v>4520.7867535739733</v>
      </c>
      <c r="G233" s="164">
        <v>75147.481231086495</v>
      </c>
      <c r="H233" s="299">
        <f>Verokompensaatiot[[#This Row],[Korvaukset vuosilta 2010-2023, €]]+Verokompensaatiot[[#This Row],[Veromenetysten korvaus 2024]]+Verokompensaatiot[[#This Row],[Veromenetysten korvaus 2025]]+Verokompensaatiot[[#This Row],[Veromenetysten korvaus 2026]]+Verokompensaatiot[[#This Row],[Veromenetysten korvaus 2027]]</f>
        <v>691488.64442827995</v>
      </c>
    </row>
    <row r="234" spans="1:8" x14ac:dyDescent="0.25">
      <c r="A234" s="32">
        <v>747</v>
      </c>
      <c r="B234" s="13" t="s">
        <v>241</v>
      </c>
      <c r="C234" s="164">
        <v>336015.46016985853</v>
      </c>
      <c r="D234" s="164">
        <v>-923.87301867191536</v>
      </c>
      <c r="E234" s="164">
        <v>-75843.637201241552</v>
      </c>
      <c r="F234" s="164">
        <v>1709.7723827052287</v>
      </c>
      <c r="G234" s="164">
        <v>26162.455378965715</v>
      </c>
      <c r="H234" s="299">
        <f>Verokompensaatiot[[#This Row],[Korvaukset vuosilta 2010-2023, €]]+Verokompensaatiot[[#This Row],[Veromenetysten korvaus 2024]]+Verokompensaatiot[[#This Row],[Veromenetysten korvaus 2025]]+Verokompensaatiot[[#This Row],[Veromenetysten korvaus 2026]]+Verokompensaatiot[[#This Row],[Veromenetysten korvaus 2027]]</f>
        <v>287120.17771161598</v>
      </c>
    </row>
    <row r="235" spans="1:8" x14ac:dyDescent="0.25">
      <c r="A235" s="32">
        <v>748</v>
      </c>
      <c r="B235" s="13" t="s">
        <v>242</v>
      </c>
      <c r="C235" s="164">
        <v>1025424.8215553551</v>
      </c>
      <c r="D235" s="164">
        <v>-9744.5270485501187</v>
      </c>
      <c r="E235" s="164">
        <v>-314934.26144745474</v>
      </c>
      <c r="F235" s="164">
        <v>3583.2253491462507</v>
      </c>
      <c r="G235" s="164">
        <v>79870.036865861461</v>
      </c>
      <c r="H235" s="299">
        <f>Verokompensaatiot[[#This Row],[Korvaukset vuosilta 2010-2023, €]]+Verokompensaatiot[[#This Row],[Veromenetysten korvaus 2024]]+Verokompensaatiot[[#This Row],[Veromenetysten korvaus 2025]]+Verokompensaatiot[[#This Row],[Veromenetysten korvaus 2026]]+Verokompensaatiot[[#This Row],[Veromenetysten korvaus 2027]]</f>
        <v>784199.29527435801</v>
      </c>
    </row>
    <row r="236" spans="1:8" x14ac:dyDescent="0.25">
      <c r="A236" s="32">
        <v>749</v>
      </c>
      <c r="B236" s="13" t="s">
        <v>243</v>
      </c>
      <c r="C236" s="164">
        <v>3085504.7920736158</v>
      </c>
      <c r="D236" s="164">
        <v>-65483.638688530249</v>
      </c>
      <c r="E236" s="164">
        <v>-1875603.1821355245</v>
      </c>
      <c r="F236" s="164">
        <v>806.0475755117277</v>
      </c>
      <c r="G236" s="164">
        <v>289201.39773201494</v>
      </c>
      <c r="H236" s="299">
        <f>Verokompensaatiot[[#This Row],[Korvaukset vuosilta 2010-2023, €]]+Verokompensaatiot[[#This Row],[Veromenetysten korvaus 2024]]+Verokompensaatiot[[#This Row],[Veromenetysten korvaus 2025]]+Verokompensaatiot[[#This Row],[Veromenetysten korvaus 2026]]+Verokompensaatiot[[#This Row],[Veromenetysten korvaus 2027]]</f>
        <v>1434425.4165570878</v>
      </c>
    </row>
    <row r="237" spans="1:8" x14ac:dyDescent="0.25">
      <c r="A237" s="32">
        <v>751</v>
      </c>
      <c r="B237" s="13" t="s">
        <v>244</v>
      </c>
      <c r="C237" s="164">
        <v>521520.347331553</v>
      </c>
      <c r="D237" s="164">
        <v>-16143.542302261176</v>
      </c>
      <c r="E237" s="164">
        <v>-209600.9785787205</v>
      </c>
      <c r="F237" s="164">
        <v>2180.4804081360262</v>
      </c>
      <c r="G237" s="164">
        <v>43806.897944852826</v>
      </c>
      <c r="H237" s="299">
        <f>Verokompensaatiot[[#This Row],[Korvaukset vuosilta 2010-2023, €]]+Verokompensaatiot[[#This Row],[Veromenetysten korvaus 2024]]+Verokompensaatiot[[#This Row],[Veromenetysten korvaus 2025]]+Verokompensaatiot[[#This Row],[Veromenetysten korvaus 2026]]+Verokompensaatiot[[#This Row],[Veromenetysten korvaus 2027]]</f>
        <v>341763.20480356016</v>
      </c>
    </row>
    <row r="238" spans="1:8" x14ac:dyDescent="0.25">
      <c r="A238" s="32">
        <v>753</v>
      </c>
      <c r="B238" s="13" t="s">
        <v>245</v>
      </c>
      <c r="C238" s="164">
        <v>2530377.8872347632</v>
      </c>
      <c r="D238" s="164">
        <v>-54785.270209304406</v>
      </c>
      <c r="E238" s="164">
        <v>-1044096.5584816569</v>
      </c>
      <c r="F238" s="164">
        <v>-67296.675939544351</v>
      </c>
      <c r="G238" s="164">
        <v>242900.14252182096</v>
      </c>
      <c r="H238" s="299">
        <f>Verokompensaatiot[[#This Row],[Korvaukset vuosilta 2010-2023, €]]+Verokompensaatiot[[#This Row],[Veromenetysten korvaus 2024]]+Verokompensaatiot[[#This Row],[Veromenetysten korvaus 2025]]+Verokompensaatiot[[#This Row],[Veromenetysten korvaus 2026]]+Verokompensaatiot[[#This Row],[Veromenetysten korvaus 2027]]</f>
        <v>1607099.5251260784</v>
      </c>
    </row>
    <row r="239" spans="1:8" x14ac:dyDescent="0.25">
      <c r="A239" s="32">
        <v>755</v>
      </c>
      <c r="B239" s="13" t="s">
        <v>246</v>
      </c>
      <c r="C239" s="164">
        <v>912800.49977479735</v>
      </c>
      <c r="D239" s="164">
        <v>-43903.329861416343</v>
      </c>
      <c r="E239" s="164">
        <v>-396917.29187575105</v>
      </c>
      <c r="F239" s="164">
        <v>-14026.644038343926</v>
      </c>
      <c r="G239" s="164">
        <v>77738.272304501574</v>
      </c>
      <c r="H239" s="299">
        <f>Verokompensaatiot[[#This Row],[Korvaukset vuosilta 2010-2023, €]]+Verokompensaatiot[[#This Row],[Veromenetysten korvaus 2024]]+Verokompensaatiot[[#This Row],[Veromenetysten korvaus 2025]]+Verokompensaatiot[[#This Row],[Veromenetysten korvaus 2026]]+Verokompensaatiot[[#This Row],[Veromenetysten korvaus 2027]]</f>
        <v>535691.50630378758</v>
      </c>
    </row>
    <row r="240" spans="1:8" x14ac:dyDescent="0.25">
      <c r="A240" s="32">
        <v>758</v>
      </c>
      <c r="B240" s="13" t="s">
        <v>247</v>
      </c>
      <c r="C240" s="164">
        <v>1522016.359015387</v>
      </c>
      <c r="D240" s="164">
        <v>-10508.418054106198</v>
      </c>
      <c r="E240" s="164">
        <v>-580947.36632759275</v>
      </c>
      <c r="F240" s="164">
        <v>7469.5907810698081</v>
      </c>
      <c r="G240" s="164">
        <v>121149.7195093989</v>
      </c>
      <c r="H240" s="299">
        <f>Verokompensaatiot[[#This Row],[Korvaukset vuosilta 2010-2023, €]]+Verokompensaatiot[[#This Row],[Veromenetysten korvaus 2024]]+Verokompensaatiot[[#This Row],[Veromenetysten korvaus 2025]]+Verokompensaatiot[[#This Row],[Veromenetysten korvaus 2026]]+Verokompensaatiot[[#This Row],[Veromenetysten korvaus 2027]]</f>
        <v>1059179.8849241568</v>
      </c>
    </row>
    <row r="241" spans="1:8" x14ac:dyDescent="0.25">
      <c r="A241" s="32">
        <v>759</v>
      </c>
      <c r="B241" s="13" t="s">
        <v>248</v>
      </c>
      <c r="C241" s="164">
        <v>487637.29880807875</v>
      </c>
      <c r="D241" s="164">
        <v>-665.12050297063706</v>
      </c>
      <c r="E241" s="164">
        <v>-115299.94100622271</v>
      </c>
      <c r="F241" s="164">
        <v>1944.1298289611843</v>
      </c>
      <c r="G241" s="164">
        <v>36945.211121754874</v>
      </c>
      <c r="H241" s="299">
        <f>Verokompensaatiot[[#This Row],[Korvaukset vuosilta 2010-2023, €]]+Verokompensaatiot[[#This Row],[Veromenetysten korvaus 2024]]+Verokompensaatiot[[#This Row],[Veromenetysten korvaus 2025]]+Verokompensaatiot[[#This Row],[Veromenetysten korvaus 2026]]+Verokompensaatiot[[#This Row],[Veromenetysten korvaus 2027]]</f>
        <v>410561.57824960141</v>
      </c>
    </row>
    <row r="242" spans="1:8" x14ac:dyDescent="0.25">
      <c r="A242" s="32">
        <v>761</v>
      </c>
      <c r="B242" s="13" t="s">
        <v>249</v>
      </c>
      <c r="C242" s="164">
        <v>1840449.4381827028</v>
      </c>
      <c r="D242" s="164">
        <v>-14516.78431071965</v>
      </c>
      <c r="E242" s="164">
        <v>-440276.82037145644</v>
      </c>
      <c r="F242" s="164">
        <v>7101.7963349233914</v>
      </c>
      <c r="G242" s="164">
        <v>135798.93367015055</v>
      </c>
      <c r="H242" s="299">
        <f>Verokompensaatiot[[#This Row],[Korvaukset vuosilta 2010-2023, €]]+Verokompensaatiot[[#This Row],[Veromenetysten korvaus 2024]]+Verokompensaatiot[[#This Row],[Veromenetysten korvaus 2025]]+Verokompensaatiot[[#This Row],[Veromenetysten korvaus 2026]]+Verokompensaatiot[[#This Row],[Veromenetysten korvaus 2027]]</f>
        <v>1528556.5635056007</v>
      </c>
    </row>
    <row r="243" spans="1:8" x14ac:dyDescent="0.25">
      <c r="A243" s="32">
        <v>762</v>
      </c>
      <c r="B243" s="13" t="s">
        <v>250</v>
      </c>
      <c r="C243" s="164">
        <v>890771.17347844271</v>
      </c>
      <c r="D243" s="164">
        <v>-5539.6239367263152</v>
      </c>
      <c r="E243" s="164">
        <v>-226720.75326550382</v>
      </c>
      <c r="F243" s="164">
        <v>4734.0480580598078</v>
      </c>
      <c r="G243" s="164">
        <v>66171.093818378416</v>
      </c>
      <c r="H243" s="299">
        <f>Verokompensaatiot[[#This Row],[Korvaukset vuosilta 2010-2023, €]]+Verokompensaatiot[[#This Row],[Veromenetysten korvaus 2024]]+Verokompensaatiot[[#This Row],[Veromenetysten korvaus 2025]]+Verokompensaatiot[[#This Row],[Veromenetysten korvaus 2026]]+Verokompensaatiot[[#This Row],[Veromenetysten korvaus 2027]]</f>
        <v>729415.93815265072</v>
      </c>
    </row>
    <row r="244" spans="1:8" x14ac:dyDescent="0.25">
      <c r="A244" s="32">
        <v>765</v>
      </c>
      <c r="B244" s="13" t="s">
        <v>251</v>
      </c>
      <c r="C244" s="164">
        <v>1887722.8527956754</v>
      </c>
      <c r="D244" s="164">
        <v>-25338.82072308183</v>
      </c>
      <c r="E244" s="164">
        <v>-778300.92749414954</v>
      </c>
      <c r="F244" s="164">
        <v>7948.199715678219</v>
      </c>
      <c r="G244" s="164">
        <v>144857.58852773189</v>
      </c>
      <c r="H244" s="299">
        <f>Verokompensaatiot[[#This Row],[Korvaukset vuosilta 2010-2023, €]]+Verokompensaatiot[[#This Row],[Veromenetysten korvaus 2024]]+Verokompensaatiot[[#This Row],[Veromenetysten korvaus 2025]]+Verokompensaatiot[[#This Row],[Veromenetysten korvaus 2026]]+Verokompensaatiot[[#This Row],[Veromenetysten korvaus 2027]]</f>
        <v>1236888.8928218537</v>
      </c>
    </row>
    <row r="245" spans="1:8" x14ac:dyDescent="0.25">
      <c r="A245" s="32">
        <v>768</v>
      </c>
      <c r="B245" s="13" t="s">
        <v>252</v>
      </c>
      <c r="C245" s="164">
        <v>569415.54148617201</v>
      </c>
      <c r="D245" s="164">
        <v>-2063.4236582368912</v>
      </c>
      <c r="E245" s="164">
        <v>-109702.00351054815</v>
      </c>
      <c r="F245" s="164">
        <v>1744.3609555734333</v>
      </c>
      <c r="G245" s="164">
        <v>43489.18567977348</v>
      </c>
      <c r="H245" s="299">
        <f>Verokompensaatiot[[#This Row],[Korvaukset vuosilta 2010-2023, €]]+Verokompensaatiot[[#This Row],[Veromenetysten korvaus 2024]]+Verokompensaatiot[[#This Row],[Veromenetysten korvaus 2025]]+Verokompensaatiot[[#This Row],[Veromenetysten korvaus 2026]]+Verokompensaatiot[[#This Row],[Veromenetysten korvaus 2027]]</f>
        <v>502883.66095273395</v>
      </c>
    </row>
    <row r="246" spans="1:8" x14ac:dyDescent="0.25">
      <c r="A246" s="32">
        <v>777</v>
      </c>
      <c r="B246" s="13" t="s">
        <v>253</v>
      </c>
      <c r="C246" s="164">
        <v>1559568.3935236624</v>
      </c>
      <c r="D246" s="164">
        <v>-246.56918531909105</v>
      </c>
      <c r="E246" s="164">
        <v>-520422.59623356088</v>
      </c>
      <c r="F246" s="164">
        <v>8257.7302712010296</v>
      </c>
      <c r="G246" s="164">
        <v>128537.30303144384</v>
      </c>
      <c r="H246" s="299">
        <f>Verokompensaatiot[[#This Row],[Korvaukset vuosilta 2010-2023, €]]+Verokompensaatiot[[#This Row],[Veromenetysten korvaus 2024]]+Verokompensaatiot[[#This Row],[Veromenetysten korvaus 2025]]+Verokompensaatiot[[#This Row],[Veromenetysten korvaus 2026]]+Verokompensaatiot[[#This Row],[Veromenetysten korvaus 2027]]</f>
        <v>1175694.261407427</v>
      </c>
    </row>
    <row r="247" spans="1:8" x14ac:dyDescent="0.25">
      <c r="A247" s="32">
        <v>778</v>
      </c>
      <c r="B247" s="13" t="s">
        <v>254</v>
      </c>
      <c r="C247" s="164">
        <v>1365028.5224604667</v>
      </c>
      <c r="D247" s="164">
        <v>-5890.9047256729646</v>
      </c>
      <c r="E247" s="164">
        <v>-512351.14627884037</v>
      </c>
      <c r="F247" s="164">
        <v>5557.875949256646</v>
      </c>
      <c r="G247" s="164">
        <v>117080.46871101022</v>
      </c>
      <c r="H247" s="299">
        <f>Verokompensaatiot[[#This Row],[Korvaukset vuosilta 2010-2023, €]]+Verokompensaatiot[[#This Row],[Veromenetysten korvaus 2024]]+Verokompensaatiot[[#This Row],[Veromenetysten korvaus 2025]]+Verokompensaatiot[[#This Row],[Veromenetysten korvaus 2026]]+Verokompensaatiot[[#This Row],[Veromenetysten korvaus 2027]]</f>
        <v>969424.81611622032</v>
      </c>
    </row>
    <row r="248" spans="1:8" x14ac:dyDescent="0.25">
      <c r="A248" s="32">
        <v>781</v>
      </c>
      <c r="B248" s="13" t="s">
        <v>255</v>
      </c>
      <c r="C248" s="164">
        <v>805419.18893994577</v>
      </c>
      <c r="D248" s="164">
        <v>-3269.1115672129708</v>
      </c>
      <c r="E248" s="164">
        <v>-105395.11801201385</v>
      </c>
      <c r="F248" s="164">
        <v>2502.8880171779469</v>
      </c>
      <c r="G248" s="164">
        <v>53987.195902940759</v>
      </c>
      <c r="H248" s="299">
        <f>Verokompensaatiot[[#This Row],[Korvaukset vuosilta 2010-2023, €]]+Verokompensaatiot[[#This Row],[Veromenetysten korvaus 2024]]+Verokompensaatiot[[#This Row],[Veromenetysten korvaus 2025]]+Verokompensaatiot[[#This Row],[Veromenetysten korvaus 2026]]+Verokompensaatiot[[#This Row],[Veromenetysten korvaus 2027]]</f>
        <v>753245.04328083759</v>
      </c>
    </row>
    <row r="249" spans="1:8" x14ac:dyDescent="0.25">
      <c r="A249" s="32">
        <v>783</v>
      </c>
      <c r="B249" s="13" t="s">
        <v>256</v>
      </c>
      <c r="C249" s="164">
        <v>1263911.4918444799</v>
      </c>
      <c r="D249" s="164">
        <v>-25297.668876097196</v>
      </c>
      <c r="E249" s="164">
        <v>-435041.72411698202</v>
      </c>
      <c r="F249" s="164">
        <v>6173.1929223006046</v>
      </c>
      <c r="G249" s="164">
        <v>99902.485720283861</v>
      </c>
      <c r="H249" s="299">
        <f>Verokompensaatiot[[#This Row],[Korvaukset vuosilta 2010-2023, €]]+Verokompensaatiot[[#This Row],[Veromenetysten korvaus 2024]]+Verokompensaatiot[[#This Row],[Veromenetysten korvaus 2025]]+Verokompensaatiot[[#This Row],[Veromenetysten korvaus 2026]]+Verokompensaatiot[[#This Row],[Veromenetysten korvaus 2027]]</f>
        <v>909647.77749398514</v>
      </c>
    </row>
    <row r="250" spans="1:8" x14ac:dyDescent="0.25">
      <c r="A250" s="32">
        <v>785</v>
      </c>
      <c r="B250" s="13" t="s">
        <v>257</v>
      </c>
      <c r="C250" s="164">
        <v>638365.88914082851</v>
      </c>
      <c r="D250" s="164">
        <v>-1738.7571173005672</v>
      </c>
      <c r="E250" s="164">
        <v>-115843.36471869814</v>
      </c>
      <c r="F250" s="164">
        <v>2805.1163022437745</v>
      </c>
      <c r="G250" s="164">
        <v>45496.63597778399</v>
      </c>
      <c r="H250" s="299">
        <f>Verokompensaatiot[[#This Row],[Korvaukset vuosilta 2010-2023, €]]+Verokompensaatiot[[#This Row],[Veromenetysten korvaus 2024]]+Verokompensaatiot[[#This Row],[Veromenetysten korvaus 2025]]+Verokompensaatiot[[#This Row],[Veromenetysten korvaus 2026]]+Verokompensaatiot[[#This Row],[Veromenetysten korvaus 2027]]</f>
        <v>569085.51958485763</v>
      </c>
    </row>
    <row r="251" spans="1:8" x14ac:dyDescent="0.25">
      <c r="A251" s="32">
        <v>790</v>
      </c>
      <c r="B251" s="13" t="s">
        <v>258</v>
      </c>
      <c r="C251" s="164">
        <v>4475838.6949382462</v>
      </c>
      <c r="D251" s="164">
        <v>-97637.420714441367</v>
      </c>
      <c r="E251" s="164">
        <v>-1615386.4524028441</v>
      </c>
      <c r="F251" s="164">
        <v>11366.194356352235</v>
      </c>
      <c r="G251" s="164">
        <v>384188.81909588736</v>
      </c>
      <c r="H251" s="299">
        <f>Verokompensaatiot[[#This Row],[Korvaukset vuosilta 2010-2023, €]]+Verokompensaatiot[[#This Row],[Veromenetysten korvaus 2024]]+Verokompensaatiot[[#This Row],[Veromenetysten korvaus 2025]]+Verokompensaatiot[[#This Row],[Veromenetysten korvaus 2026]]+Verokompensaatiot[[#This Row],[Veromenetysten korvaus 2027]]</f>
        <v>3158369.8352731997</v>
      </c>
    </row>
    <row r="252" spans="1:8" x14ac:dyDescent="0.25">
      <c r="A252" s="32">
        <v>791</v>
      </c>
      <c r="B252" s="13" t="s">
        <v>259</v>
      </c>
      <c r="C252" s="164">
        <v>1262903.4928640015</v>
      </c>
      <c r="D252" s="164">
        <v>-3481.3071575720205</v>
      </c>
      <c r="E252" s="164">
        <v>-292727.42043598858</v>
      </c>
      <c r="F252" s="164">
        <v>6235.873253125782</v>
      </c>
      <c r="G252" s="164">
        <v>93651.60065472906</v>
      </c>
      <c r="H252" s="299">
        <f>Verokompensaatiot[[#This Row],[Korvaukset vuosilta 2010-2023, €]]+Verokompensaatiot[[#This Row],[Veromenetysten korvaus 2024]]+Verokompensaatiot[[#This Row],[Veromenetysten korvaus 2025]]+Verokompensaatiot[[#This Row],[Veromenetysten korvaus 2026]]+Verokompensaatiot[[#This Row],[Veromenetysten korvaus 2027]]</f>
        <v>1066582.2391782957</v>
      </c>
    </row>
    <row r="253" spans="1:8" x14ac:dyDescent="0.25">
      <c r="A253" s="32">
        <v>831</v>
      </c>
      <c r="B253" s="13" t="s">
        <v>260</v>
      </c>
      <c r="C253" s="164">
        <v>695604.28385445755</v>
      </c>
      <c r="D253" s="164">
        <v>-18795.158042885178</v>
      </c>
      <c r="E253" s="164">
        <v>-295784.45011722401</v>
      </c>
      <c r="F253" s="164">
        <v>-2.0302558899316581</v>
      </c>
      <c r="G253" s="164">
        <v>61256.029327536715</v>
      </c>
      <c r="H253" s="299">
        <f>Verokompensaatiot[[#This Row],[Korvaukset vuosilta 2010-2023, €]]+Verokompensaatiot[[#This Row],[Veromenetysten korvaus 2024]]+Verokompensaatiot[[#This Row],[Veromenetysten korvaus 2025]]+Verokompensaatiot[[#This Row],[Veromenetysten korvaus 2026]]+Verokompensaatiot[[#This Row],[Veromenetysten korvaus 2027]]</f>
        <v>442278.67476599518</v>
      </c>
    </row>
    <row r="254" spans="1:8" x14ac:dyDescent="0.25">
      <c r="A254" s="32">
        <v>832</v>
      </c>
      <c r="B254" s="13" t="s">
        <v>261</v>
      </c>
      <c r="C254" s="164">
        <v>765347.09521522536</v>
      </c>
      <c r="D254" s="164">
        <v>94.710858530927453</v>
      </c>
      <c r="E254" s="164">
        <v>-223515.33527973399</v>
      </c>
      <c r="F254" s="164">
        <v>4867.7189270264744</v>
      </c>
      <c r="G254" s="164">
        <v>61451.994727693535</v>
      </c>
      <c r="H254" s="299">
        <f>Verokompensaatiot[[#This Row],[Korvaukset vuosilta 2010-2023, €]]+Verokompensaatiot[[#This Row],[Veromenetysten korvaus 2024]]+Verokompensaatiot[[#This Row],[Veromenetysten korvaus 2025]]+Verokompensaatiot[[#This Row],[Veromenetysten korvaus 2026]]+Verokompensaatiot[[#This Row],[Veromenetysten korvaus 2027]]</f>
        <v>608246.18444874231</v>
      </c>
    </row>
    <row r="255" spans="1:8" x14ac:dyDescent="0.25">
      <c r="A255" s="32">
        <v>833</v>
      </c>
      <c r="B255" s="13" t="s">
        <v>262</v>
      </c>
      <c r="C255" s="164">
        <v>342281.76810028055</v>
      </c>
      <c r="D255" s="164">
        <v>-7185.6569388959533</v>
      </c>
      <c r="E255" s="164">
        <v>-76570.201065549467</v>
      </c>
      <c r="F255" s="164">
        <v>1000.9312560526902</v>
      </c>
      <c r="G255" s="164">
        <v>24361.52836716198</v>
      </c>
      <c r="H255" s="299">
        <f>Verokompensaatiot[[#This Row],[Korvaukset vuosilta 2010-2023, €]]+Verokompensaatiot[[#This Row],[Veromenetysten korvaus 2024]]+Verokompensaatiot[[#This Row],[Veromenetysten korvaus 2025]]+Verokompensaatiot[[#This Row],[Veromenetysten korvaus 2026]]+Verokompensaatiot[[#This Row],[Veromenetysten korvaus 2027]]</f>
        <v>283888.36971904984</v>
      </c>
    </row>
    <row r="256" spans="1:8" x14ac:dyDescent="0.25">
      <c r="A256" s="32">
        <v>834</v>
      </c>
      <c r="B256" s="13" t="s">
        <v>263</v>
      </c>
      <c r="C256" s="164">
        <v>1113721.6941235559</v>
      </c>
      <c r="D256" s="164">
        <v>-24717.224699091807</v>
      </c>
      <c r="E256" s="164">
        <v>-380515.47210766026</v>
      </c>
      <c r="F256" s="164">
        <v>205.94720465434793</v>
      </c>
      <c r="G256" s="164">
        <v>91048.546093245197</v>
      </c>
      <c r="H256" s="299">
        <f>Verokompensaatiot[[#This Row],[Korvaukset vuosilta 2010-2023, €]]+Verokompensaatiot[[#This Row],[Veromenetysten korvaus 2024]]+Verokompensaatiot[[#This Row],[Veromenetysten korvaus 2025]]+Verokompensaatiot[[#This Row],[Veromenetysten korvaus 2026]]+Verokompensaatiot[[#This Row],[Veromenetysten korvaus 2027]]</f>
        <v>799743.49061470327</v>
      </c>
    </row>
    <row r="257" spans="1:8" x14ac:dyDescent="0.25">
      <c r="A257" s="32">
        <v>837</v>
      </c>
      <c r="B257" s="13" t="s">
        <v>264</v>
      </c>
      <c r="C257" s="164">
        <v>36300023.396053225</v>
      </c>
      <c r="D257" s="164">
        <v>420076.98405097169</v>
      </c>
      <c r="E257" s="164">
        <v>-11055730.147087298</v>
      </c>
      <c r="F257" s="164">
        <v>-4500.9838029383336</v>
      </c>
      <c r="G257" s="164">
        <v>3549606.4484082079</v>
      </c>
      <c r="H257" s="299">
        <f>Verokompensaatiot[[#This Row],[Korvaukset vuosilta 2010-2023, €]]+Verokompensaatiot[[#This Row],[Veromenetysten korvaus 2024]]+Verokompensaatiot[[#This Row],[Veromenetysten korvaus 2025]]+Verokompensaatiot[[#This Row],[Veromenetysten korvaus 2026]]+Verokompensaatiot[[#This Row],[Veromenetysten korvaus 2027]]</f>
        <v>29209475.697622173</v>
      </c>
    </row>
    <row r="258" spans="1:8" x14ac:dyDescent="0.25">
      <c r="A258" s="32">
        <v>844</v>
      </c>
      <c r="B258" s="13" t="s">
        <v>265</v>
      </c>
      <c r="C258" s="164">
        <v>367381.62735902192</v>
      </c>
      <c r="D258" s="164">
        <v>-8927.1742334659211</v>
      </c>
      <c r="E258" s="164">
        <v>-96072.702275958785</v>
      </c>
      <c r="F258" s="164">
        <v>1630.97434414237</v>
      </c>
      <c r="G258" s="164">
        <v>27694.519180233925</v>
      </c>
      <c r="H258" s="299">
        <f>Verokompensaatiot[[#This Row],[Korvaukset vuosilta 2010-2023, €]]+Verokompensaatiot[[#This Row],[Veromenetysten korvaus 2024]]+Verokompensaatiot[[#This Row],[Veromenetysten korvaus 2025]]+Verokompensaatiot[[#This Row],[Veromenetysten korvaus 2026]]+Verokompensaatiot[[#This Row],[Veromenetysten korvaus 2027]]</f>
        <v>291707.24437397352</v>
      </c>
    </row>
    <row r="259" spans="1:8" x14ac:dyDescent="0.25">
      <c r="A259" s="32">
        <v>845</v>
      </c>
      <c r="B259" s="13" t="s">
        <v>266</v>
      </c>
      <c r="C259" s="164">
        <v>595425.26634182339</v>
      </c>
      <c r="D259" s="164">
        <v>-5597.3370576055113</v>
      </c>
      <c r="E259" s="164">
        <v>-121755.50005702759</v>
      </c>
      <c r="F259" s="164">
        <v>2992.1175952730059</v>
      </c>
      <c r="G259" s="164">
        <v>41391.49469521096</v>
      </c>
      <c r="H259" s="299">
        <f>Verokompensaatiot[[#This Row],[Korvaukset vuosilta 2010-2023, €]]+Verokompensaatiot[[#This Row],[Veromenetysten korvaus 2024]]+Verokompensaatiot[[#This Row],[Veromenetysten korvaus 2025]]+Verokompensaatiot[[#This Row],[Veromenetysten korvaus 2026]]+Verokompensaatiot[[#This Row],[Veromenetysten korvaus 2027]]</f>
        <v>512456.04151767428</v>
      </c>
    </row>
    <row r="260" spans="1:8" x14ac:dyDescent="0.25">
      <c r="A260" s="32">
        <v>846</v>
      </c>
      <c r="B260" s="13" t="s">
        <v>267</v>
      </c>
      <c r="C260" s="164">
        <v>1137822.754602755</v>
      </c>
      <c r="D260" s="164">
        <v>355.49147906483813</v>
      </c>
      <c r="E260" s="164">
        <v>-346676.87861495104</v>
      </c>
      <c r="F260" s="164">
        <v>4743.5883977547937</v>
      </c>
      <c r="G260" s="164">
        <v>92723.349097421102</v>
      </c>
      <c r="H260" s="299">
        <f>Verokompensaatiot[[#This Row],[Korvaukset vuosilta 2010-2023, €]]+Verokompensaatiot[[#This Row],[Veromenetysten korvaus 2024]]+Verokompensaatiot[[#This Row],[Veromenetysten korvaus 2025]]+Verokompensaatiot[[#This Row],[Veromenetysten korvaus 2026]]+Verokompensaatiot[[#This Row],[Veromenetysten korvaus 2027]]</f>
        <v>888968.30496204458</v>
      </c>
    </row>
    <row r="261" spans="1:8" x14ac:dyDescent="0.25">
      <c r="A261" s="32">
        <v>848</v>
      </c>
      <c r="B261" s="13" t="s">
        <v>268</v>
      </c>
      <c r="C261" s="164">
        <v>989321.16184801655</v>
      </c>
      <c r="D261" s="164">
        <v>-12471.088586874963</v>
      </c>
      <c r="E261" s="164">
        <v>-254554.80702797518</v>
      </c>
      <c r="F261" s="164">
        <v>3892.9841502261456</v>
      </c>
      <c r="G261" s="164">
        <v>75715.155811836958</v>
      </c>
      <c r="H261" s="299">
        <f>Verokompensaatiot[[#This Row],[Korvaukset vuosilta 2010-2023, €]]+Verokompensaatiot[[#This Row],[Veromenetysten korvaus 2024]]+Verokompensaatiot[[#This Row],[Veromenetysten korvaus 2025]]+Verokompensaatiot[[#This Row],[Veromenetysten korvaus 2026]]+Verokompensaatiot[[#This Row],[Veromenetysten korvaus 2027]]</f>
        <v>801903.40619522939</v>
      </c>
    </row>
    <row r="262" spans="1:8" x14ac:dyDescent="0.25">
      <c r="A262" s="32">
        <v>849</v>
      </c>
      <c r="B262" s="13" t="s">
        <v>269</v>
      </c>
      <c r="C262" s="164">
        <v>698965.11716177594</v>
      </c>
      <c r="D262" s="164">
        <v>-1960.3759419803773</v>
      </c>
      <c r="E262" s="164">
        <v>-196354.20335520431</v>
      </c>
      <c r="F262" s="164">
        <v>2279.588389534621</v>
      </c>
      <c r="G262" s="164">
        <v>49192.795170219557</v>
      </c>
      <c r="H262" s="299">
        <f>Verokompensaatiot[[#This Row],[Korvaukset vuosilta 2010-2023, €]]+Verokompensaatiot[[#This Row],[Veromenetysten korvaus 2024]]+Verokompensaatiot[[#This Row],[Veromenetysten korvaus 2025]]+Verokompensaatiot[[#This Row],[Veromenetysten korvaus 2026]]+Verokompensaatiot[[#This Row],[Veromenetysten korvaus 2027]]</f>
        <v>552122.92142434535</v>
      </c>
    </row>
    <row r="263" spans="1:8" x14ac:dyDescent="0.25">
      <c r="A263" s="32">
        <v>850</v>
      </c>
      <c r="B263" s="13" t="s">
        <v>270</v>
      </c>
      <c r="C263" s="164">
        <v>420099.4296281893</v>
      </c>
      <c r="D263" s="164">
        <v>-16488.361190124262</v>
      </c>
      <c r="E263" s="164">
        <v>-171209.11687018984</v>
      </c>
      <c r="F263" s="164">
        <v>1180.871833696254</v>
      </c>
      <c r="G263" s="164">
        <v>35433.264384951603</v>
      </c>
      <c r="H263" s="299">
        <f>Verokompensaatiot[[#This Row],[Korvaukset vuosilta 2010-2023, €]]+Verokompensaatiot[[#This Row],[Veromenetysten korvaus 2024]]+Verokompensaatiot[[#This Row],[Veromenetysten korvaus 2025]]+Verokompensaatiot[[#This Row],[Veromenetysten korvaus 2026]]+Verokompensaatiot[[#This Row],[Veromenetysten korvaus 2027]]</f>
        <v>269016.0877865231</v>
      </c>
    </row>
    <row r="264" spans="1:8" x14ac:dyDescent="0.25">
      <c r="A264" s="32">
        <v>851</v>
      </c>
      <c r="B264" s="13" t="s">
        <v>271</v>
      </c>
      <c r="C264" s="164">
        <v>3292338.6038466329</v>
      </c>
      <c r="D264" s="164">
        <v>-18714.073120874687</v>
      </c>
      <c r="E264" s="164">
        <v>-1447389.0367234088</v>
      </c>
      <c r="F264" s="164">
        <v>12425.770211030653</v>
      </c>
      <c r="G264" s="164">
        <v>285643.53208823031</v>
      </c>
      <c r="H264" s="299">
        <f>Verokompensaatiot[[#This Row],[Korvaukset vuosilta 2010-2023, €]]+Verokompensaatiot[[#This Row],[Veromenetysten korvaus 2024]]+Verokompensaatiot[[#This Row],[Veromenetysten korvaus 2025]]+Verokompensaatiot[[#This Row],[Veromenetysten korvaus 2026]]+Verokompensaatiot[[#This Row],[Veromenetysten korvaus 2027]]</f>
        <v>2124304.7963016103</v>
      </c>
    </row>
    <row r="265" spans="1:8" x14ac:dyDescent="0.25">
      <c r="A265" s="32">
        <v>853</v>
      </c>
      <c r="B265" s="13" t="s">
        <v>272</v>
      </c>
      <c r="C265" s="164">
        <v>31340782.047305316</v>
      </c>
      <c r="D265" s="164">
        <v>374358.79328620632</v>
      </c>
      <c r="E265" s="164">
        <v>-7083087.7923871297</v>
      </c>
      <c r="F265" s="164">
        <v>32864.077515949502</v>
      </c>
      <c r="G265" s="164">
        <v>2846190.3649768736</v>
      </c>
      <c r="H265" s="299">
        <f>Verokompensaatiot[[#This Row],[Korvaukset vuosilta 2010-2023, €]]+Verokompensaatiot[[#This Row],[Veromenetysten korvaus 2024]]+Verokompensaatiot[[#This Row],[Veromenetysten korvaus 2025]]+Verokompensaatiot[[#This Row],[Veromenetysten korvaus 2026]]+Verokompensaatiot[[#This Row],[Veromenetysten korvaus 2027]]</f>
        <v>27511107.490697213</v>
      </c>
    </row>
    <row r="266" spans="1:8" x14ac:dyDescent="0.25">
      <c r="A266" s="32">
        <v>854</v>
      </c>
      <c r="B266" s="13" t="s">
        <v>273</v>
      </c>
      <c r="C266" s="164">
        <v>677713.52548992494</v>
      </c>
      <c r="D266" s="164">
        <v>-6669.4635548915649</v>
      </c>
      <c r="E266" s="164">
        <v>-229253.31594360221</v>
      </c>
      <c r="F266" s="164">
        <v>3459.6389046631916</v>
      </c>
      <c r="G266" s="164">
        <v>52869.96457738764</v>
      </c>
      <c r="H266" s="299">
        <f>Verokompensaatiot[[#This Row],[Korvaukset vuosilta 2010-2023, €]]+Verokompensaatiot[[#This Row],[Veromenetysten korvaus 2024]]+Verokompensaatiot[[#This Row],[Veromenetysten korvaus 2025]]+Verokompensaatiot[[#This Row],[Veromenetysten korvaus 2026]]+Verokompensaatiot[[#This Row],[Veromenetysten korvaus 2027]]</f>
        <v>498120.349473482</v>
      </c>
    </row>
    <row r="267" spans="1:8" x14ac:dyDescent="0.25">
      <c r="A267" s="32">
        <v>857</v>
      </c>
      <c r="B267" s="13" t="s">
        <v>274</v>
      </c>
      <c r="C267" s="164">
        <v>527451.85057411972</v>
      </c>
      <c r="D267" s="164">
        <v>-8903.5198820928417</v>
      </c>
      <c r="E267" s="164">
        <v>-131546.80713189792</v>
      </c>
      <c r="F267" s="164">
        <v>2542.6418900817248</v>
      </c>
      <c r="G267" s="164">
        <v>45020.954728698853</v>
      </c>
      <c r="H267" s="299">
        <f>Verokompensaatiot[[#This Row],[Korvaukset vuosilta 2010-2023, €]]+Verokompensaatiot[[#This Row],[Veromenetysten korvaus 2024]]+Verokompensaatiot[[#This Row],[Veromenetysten korvaus 2025]]+Verokompensaatiot[[#This Row],[Veromenetysten korvaus 2026]]+Verokompensaatiot[[#This Row],[Veromenetysten korvaus 2027]]</f>
        <v>434565.12017890962</v>
      </c>
    </row>
    <row r="268" spans="1:8" x14ac:dyDescent="0.25">
      <c r="A268" s="32">
        <v>858</v>
      </c>
      <c r="B268" s="13" t="s">
        <v>275</v>
      </c>
      <c r="C268" s="164">
        <v>4629137.4877160415</v>
      </c>
      <c r="D268" s="164">
        <v>-106119.51493814212</v>
      </c>
      <c r="E268" s="164">
        <v>-2244850.4403212946</v>
      </c>
      <c r="F268" s="164">
        <v>-101098.91859677066</v>
      </c>
      <c r="G268" s="164">
        <v>424538.81546988484</v>
      </c>
      <c r="H268" s="299">
        <f>Verokompensaatiot[[#This Row],[Korvaukset vuosilta 2010-2023, €]]+Verokompensaatiot[[#This Row],[Veromenetysten korvaus 2024]]+Verokompensaatiot[[#This Row],[Veromenetysten korvaus 2025]]+Verokompensaatiot[[#This Row],[Veromenetysten korvaus 2026]]+Verokompensaatiot[[#This Row],[Veromenetysten korvaus 2027]]</f>
        <v>2601607.4293297189</v>
      </c>
    </row>
    <row r="269" spans="1:8" x14ac:dyDescent="0.25">
      <c r="A269" s="32">
        <v>859</v>
      </c>
      <c r="B269" s="13" t="s">
        <v>276</v>
      </c>
      <c r="C269" s="164">
        <v>968220.28774869489</v>
      </c>
      <c r="D269" s="164">
        <v>-24225.913534068655</v>
      </c>
      <c r="E269" s="164">
        <v>-532573.64726192562</v>
      </c>
      <c r="F269" s="164">
        <v>2649.4056416808439</v>
      </c>
      <c r="G269" s="164">
        <v>89268.030709232858</v>
      </c>
      <c r="H269" s="299">
        <f>Verokompensaatiot[[#This Row],[Korvaukset vuosilta 2010-2023, €]]+Verokompensaatiot[[#This Row],[Veromenetysten korvaus 2024]]+Verokompensaatiot[[#This Row],[Veromenetysten korvaus 2025]]+Verokompensaatiot[[#This Row],[Veromenetysten korvaus 2026]]+Verokompensaatiot[[#This Row],[Veromenetysten korvaus 2027]]</f>
        <v>503338.1633036143</v>
      </c>
    </row>
    <row r="270" spans="1:8" x14ac:dyDescent="0.25">
      <c r="A270" s="32">
        <v>886</v>
      </c>
      <c r="B270" s="13" t="s">
        <v>277</v>
      </c>
      <c r="C270" s="164">
        <v>1935332.8315087492</v>
      </c>
      <c r="D270" s="164">
        <v>-28088.924984773057</v>
      </c>
      <c r="E270" s="164">
        <v>-1050585.5675147993</v>
      </c>
      <c r="F270" s="164">
        <v>3156.4396889907498</v>
      </c>
      <c r="G270" s="164">
        <v>179567.27864853229</v>
      </c>
      <c r="H270" s="299">
        <f>Verokompensaatiot[[#This Row],[Korvaukset vuosilta 2010-2023, €]]+Verokompensaatiot[[#This Row],[Veromenetysten korvaus 2024]]+Verokompensaatiot[[#This Row],[Veromenetysten korvaus 2025]]+Verokompensaatiot[[#This Row],[Veromenetysten korvaus 2026]]+Verokompensaatiot[[#This Row],[Veromenetysten korvaus 2027]]</f>
        <v>1039382.0573466998</v>
      </c>
    </row>
    <row r="271" spans="1:8" x14ac:dyDescent="0.25">
      <c r="A271" s="32">
        <v>887</v>
      </c>
      <c r="B271" s="13" t="s">
        <v>278</v>
      </c>
      <c r="C271" s="164">
        <v>1059397.7324163243</v>
      </c>
      <c r="D271" s="164">
        <v>-22137.603092433375</v>
      </c>
      <c r="E271" s="164">
        <v>-316024.70587963401</v>
      </c>
      <c r="F271" s="164">
        <v>3318.9205210715636</v>
      </c>
      <c r="G271" s="164">
        <v>83130.60249585213</v>
      </c>
      <c r="H271" s="299">
        <f>Verokompensaatiot[[#This Row],[Korvaukset vuosilta 2010-2023, €]]+Verokompensaatiot[[#This Row],[Veromenetysten korvaus 2024]]+Verokompensaatiot[[#This Row],[Veromenetysten korvaus 2025]]+Verokompensaatiot[[#This Row],[Veromenetysten korvaus 2026]]+Verokompensaatiot[[#This Row],[Veromenetysten korvaus 2027]]</f>
        <v>807684.94646118057</v>
      </c>
    </row>
    <row r="272" spans="1:8" x14ac:dyDescent="0.25">
      <c r="A272" s="32">
        <v>889</v>
      </c>
      <c r="B272" s="13" t="s">
        <v>279</v>
      </c>
      <c r="C272" s="164">
        <v>555205.31133360858</v>
      </c>
      <c r="D272" s="164">
        <v>-2221.0085262214507</v>
      </c>
      <c r="E272" s="164">
        <v>-148711.46022281193</v>
      </c>
      <c r="F272" s="164">
        <v>2251.3808516464373</v>
      </c>
      <c r="G272" s="164">
        <v>40205.256986451794</v>
      </c>
      <c r="H272" s="299">
        <f>Verokompensaatiot[[#This Row],[Korvaukset vuosilta 2010-2023, €]]+Verokompensaatiot[[#This Row],[Veromenetysten korvaus 2024]]+Verokompensaatiot[[#This Row],[Veromenetysten korvaus 2025]]+Verokompensaatiot[[#This Row],[Veromenetysten korvaus 2026]]+Verokompensaatiot[[#This Row],[Veromenetysten korvaus 2027]]</f>
        <v>446729.4804226734</v>
      </c>
    </row>
    <row r="273" spans="1:8" x14ac:dyDescent="0.25">
      <c r="A273" s="32">
        <v>890</v>
      </c>
      <c r="B273" s="13" t="s">
        <v>280</v>
      </c>
      <c r="C273" s="164">
        <v>234551.63909570267</v>
      </c>
      <c r="D273" s="164">
        <v>3171.3782403669902</v>
      </c>
      <c r="E273" s="164">
        <v>-64536.79731050507</v>
      </c>
      <c r="F273" s="164">
        <v>1290.2208242637603</v>
      </c>
      <c r="G273" s="164">
        <v>18581.353319913291</v>
      </c>
      <c r="H273" s="299">
        <f>Verokompensaatiot[[#This Row],[Korvaukset vuosilta 2010-2023, €]]+Verokompensaatiot[[#This Row],[Veromenetysten korvaus 2024]]+Verokompensaatiot[[#This Row],[Veromenetysten korvaus 2025]]+Verokompensaatiot[[#This Row],[Veromenetysten korvaus 2026]]+Verokompensaatiot[[#This Row],[Veromenetysten korvaus 2027]]</f>
        <v>193057.79416974165</v>
      </c>
    </row>
    <row r="274" spans="1:8" x14ac:dyDescent="0.25">
      <c r="A274" s="32">
        <v>892</v>
      </c>
      <c r="B274" s="13" t="s">
        <v>281</v>
      </c>
      <c r="C274" s="164">
        <v>596788.2530678059</v>
      </c>
      <c r="D274" s="164">
        <v>-17466.152090015872</v>
      </c>
      <c r="E274" s="164">
        <v>-260893.06062904233</v>
      </c>
      <c r="F274" s="164">
        <v>1604.474303537932</v>
      </c>
      <c r="G274" s="164">
        <v>52166.439302356826</v>
      </c>
      <c r="H274" s="299">
        <f>Verokompensaatiot[[#This Row],[Korvaukset vuosilta 2010-2023, €]]+Verokompensaatiot[[#This Row],[Veromenetysten korvaus 2024]]+Verokompensaatiot[[#This Row],[Veromenetysten korvaus 2025]]+Verokompensaatiot[[#This Row],[Veromenetysten korvaus 2026]]+Verokompensaatiot[[#This Row],[Veromenetysten korvaus 2027]]</f>
        <v>372199.95395464252</v>
      </c>
    </row>
    <row r="275" spans="1:8" x14ac:dyDescent="0.25">
      <c r="A275" s="32">
        <v>893</v>
      </c>
      <c r="B275" s="13" t="s">
        <v>282</v>
      </c>
      <c r="C275" s="164">
        <v>1521040.3856361369</v>
      </c>
      <c r="D275" s="164">
        <v>-4529.8111347074046</v>
      </c>
      <c r="E275" s="164">
        <v>-468742.13707244257</v>
      </c>
      <c r="F275" s="164">
        <v>7688.6028918909142</v>
      </c>
      <c r="G275" s="164">
        <v>120949.63264653555</v>
      </c>
      <c r="H275" s="299">
        <f>Verokompensaatiot[[#This Row],[Korvaukset vuosilta 2010-2023, €]]+Verokompensaatiot[[#This Row],[Veromenetysten korvaus 2024]]+Verokompensaatiot[[#This Row],[Veromenetysten korvaus 2025]]+Verokompensaatiot[[#This Row],[Veromenetysten korvaus 2026]]+Verokompensaatiot[[#This Row],[Veromenetysten korvaus 2027]]</f>
        <v>1176406.6729674134</v>
      </c>
    </row>
    <row r="276" spans="1:8" x14ac:dyDescent="0.25">
      <c r="A276" s="32">
        <v>895</v>
      </c>
      <c r="B276" s="13" t="s">
        <v>283</v>
      </c>
      <c r="C276" s="164">
        <v>2613083.7152337562</v>
      </c>
      <c r="D276" s="164">
        <v>-9667.2574188193066</v>
      </c>
      <c r="E276" s="164">
        <v>-1181760.4317978439</v>
      </c>
      <c r="F276" s="164">
        <v>9181.9703563385665</v>
      </c>
      <c r="G276" s="164">
        <v>218143.67879531143</v>
      </c>
      <c r="H276" s="299">
        <f>Verokompensaatiot[[#This Row],[Korvaukset vuosilta 2010-2023, €]]+Verokompensaatiot[[#This Row],[Veromenetysten korvaus 2024]]+Verokompensaatiot[[#This Row],[Veromenetysten korvaus 2025]]+Verokompensaatiot[[#This Row],[Veromenetysten korvaus 2026]]+Verokompensaatiot[[#This Row],[Veromenetysten korvaus 2027]]</f>
        <v>1648981.6751687431</v>
      </c>
    </row>
    <row r="277" spans="1:8" x14ac:dyDescent="0.25">
      <c r="A277" s="32">
        <v>905</v>
      </c>
      <c r="B277" s="13" t="s">
        <v>284</v>
      </c>
      <c r="C277" s="164">
        <v>10466596.893593695</v>
      </c>
      <c r="D277" s="164">
        <v>120547.78794924309</v>
      </c>
      <c r="E277" s="164">
        <v>-3228003.575703097</v>
      </c>
      <c r="F277" s="164">
        <v>20685.117935858321</v>
      </c>
      <c r="G277" s="164">
        <v>1001408.1108294252</v>
      </c>
      <c r="H277" s="299">
        <f>Verokompensaatiot[[#This Row],[Korvaukset vuosilta 2010-2023, €]]+Verokompensaatiot[[#This Row],[Veromenetysten korvaus 2024]]+Verokompensaatiot[[#This Row],[Veromenetysten korvaus 2025]]+Verokompensaatiot[[#This Row],[Veromenetysten korvaus 2026]]+Verokompensaatiot[[#This Row],[Veromenetysten korvaus 2027]]</f>
        <v>8381234.3346051248</v>
      </c>
    </row>
    <row r="278" spans="1:8" x14ac:dyDescent="0.25">
      <c r="A278" s="32">
        <v>908</v>
      </c>
      <c r="B278" s="13" t="s">
        <v>285</v>
      </c>
      <c r="C278" s="164">
        <v>2924192.5603013141</v>
      </c>
      <c r="D278" s="164">
        <v>-60796.277065151095</v>
      </c>
      <c r="E278" s="164">
        <v>-1597178.2831787411</v>
      </c>
      <c r="F278" s="164">
        <v>4685.9274322740903</v>
      </c>
      <c r="G278" s="164">
        <v>265704.76821021159</v>
      </c>
      <c r="H278" s="299">
        <f>Verokompensaatiot[[#This Row],[Korvaukset vuosilta 2010-2023, €]]+Verokompensaatiot[[#This Row],[Veromenetysten korvaus 2024]]+Verokompensaatiot[[#This Row],[Veromenetysten korvaus 2025]]+Verokompensaatiot[[#This Row],[Veromenetysten korvaus 2026]]+Verokompensaatiot[[#This Row],[Veromenetysten korvaus 2027]]</f>
        <v>1536608.6956999076</v>
      </c>
    </row>
    <row r="279" spans="1:8" x14ac:dyDescent="0.25">
      <c r="A279" s="32">
        <v>915</v>
      </c>
      <c r="B279" s="13" t="s">
        <v>286</v>
      </c>
      <c r="C279" s="164">
        <v>3323029.3194958586</v>
      </c>
      <c r="D279" s="164">
        <v>-12555.937114786198</v>
      </c>
      <c r="E279" s="164">
        <v>-1557363.9230777782</v>
      </c>
      <c r="F279" s="164">
        <v>13195.796697265059</v>
      </c>
      <c r="G279" s="164">
        <v>296385.81275014923</v>
      </c>
      <c r="H279" s="299">
        <f>Verokompensaatiot[[#This Row],[Korvaukset vuosilta 2010-2023, €]]+Verokompensaatiot[[#This Row],[Veromenetysten korvaus 2024]]+Verokompensaatiot[[#This Row],[Veromenetysten korvaus 2025]]+Verokompensaatiot[[#This Row],[Veromenetysten korvaus 2026]]+Verokompensaatiot[[#This Row],[Veromenetysten korvaus 2027]]</f>
        <v>2062691.0687507084</v>
      </c>
    </row>
    <row r="280" spans="1:8" x14ac:dyDescent="0.25">
      <c r="A280" s="32">
        <v>918</v>
      </c>
      <c r="B280" s="13" t="s">
        <v>287</v>
      </c>
      <c r="C280" s="164">
        <v>520627.62677149219</v>
      </c>
      <c r="D280" s="164">
        <v>-10490.84787955154</v>
      </c>
      <c r="E280" s="164">
        <v>-157709.94079331213</v>
      </c>
      <c r="F280" s="164">
        <v>1565.1831057780339</v>
      </c>
      <c r="G280" s="164">
        <v>41543.923250617234</v>
      </c>
      <c r="H280" s="299">
        <f>Verokompensaatiot[[#This Row],[Korvaukset vuosilta 2010-2023, €]]+Verokompensaatiot[[#This Row],[Veromenetysten korvaus 2024]]+Verokompensaatiot[[#This Row],[Veromenetysten korvaus 2025]]+Verokompensaatiot[[#This Row],[Veromenetysten korvaus 2026]]+Verokompensaatiot[[#This Row],[Veromenetysten korvaus 2027]]</f>
        <v>395535.9444550238</v>
      </c>
    </row>
    <row r="281" spans="1:8" x14ac:dyDescent="0.25">
      <c r="A281" s="32">
        <v>921</v>
      </c>
      <c r="B281" s="13" t="s">
        <v>288</v>
      </c>
      <c r="C281" s="164">
        <v>489090.13610551949</v>
      </c>
      <c r="D281" s="164">
        <v>738.96572517530785</v>
      </c>
      <c r="E281" s="164">
        <v>-113794.42277849271</v>
      </c>
      <c r="F281" s="164">
        <v>2307.4578589538055</v>
      </c>
      <c r="G281" s="164">
        <v>37670.980833203626</v>
      </c>
      <c r="H281" s="299">
        <f>Verokompensaatiot[[#This Row],[Korvaukset vuosilta 2010-2023, €]]+Verokompensaatiot[[#This Row],[Veromenetysten korvaus 2024]]+Verokompensaatiot[[#This Row],[Veromenetysten korvaus 2025]]+Verokompensaatiot[[#This Row],[Veromenetysten korvaus 2026]]+Verokompensaatiot[[#This Row],[Veromenetysten korvaus 2027]]</f>
        <v>416013.11774435948</v>
      </c>
    </row>
    <row r="282" spans="1:8" x14ac:dyDescent="0.25">
      <c r="A282" s="32">
        <v>922</v>
      </c>
      <c r="B282" s="13" t="s">
        <v>289</v>
      </c>
      <c r="C282" s="164">
        <v>723605.03246662044</v>
      </c>
      <c r="D282" s="164">
        <v>-26269.225509112926</v>
      </c>
      <c r="E282" s="164">
        <v>-353815.48171553278</v>
      </c>
      <c r="F282" s="164">
        <v>-4221.1335040983349</v>
      </c>
      <c r="G282" s="164">
        <v>62499.982975160179</v>
      </c>
      <c r="H282" s="299">
        <f>Verokompensaatiot[[#This Row],[Korvaukset vuosilta 2010-2023, €]]+Verokompensaatiot[[#This Row],[Veromenetysten korvaus 2024]]+Verokompensaatiot[[#This Row],[Veromenetysten korvaus 2025]]+Verokompensaatiot[[#This Row],[Veromenetysten korvaus 2026]]+Verokompensaatiot[[#This Row],[Veromenetysten korvaus 2027]]</f>
        <v>401799.17471303657</v>
      </c>
    </row>
    <row r="283" spans="1:8" x14ac:dyDescent="0.25">
      <c r="A283" s="32">
        <v>924</v>
      </c>
      <c r="B283" s="13" t="s">
        <v>290</v>
      </c>
      <c r="C283" s="164">
        <v>723912.00203211629</v>
      </c>
      <c r="D283" s="164">
        <v>-3511.9560778691302</v>
      </c>
      <c r="E283" s="164">
        <v>-217239.50742470531</v>
      </c>
      <c r="F283" s="164">
        <v>3142.7557474296768</v>
      </c>
      <c r="G283" s="164">
        <v>55345.537983730595</v>
      </c>
      <c r="H283" s="299">
        <f>Verokompensaatiot[[#This Row],[Korvaukset vuosilta 2010-2023, €]]+Verokompensaatiot[[#This Row],[Veromenetysten korvaus 2024]]+Verokompensaatiot[[#This Row],[Veromenetysten korvaus 2025]]+Verokompensaatiot[[#This Row],[Veromenetysten korvaus 2026]]+Verokompensaatiot[[#This Row],[Veromenetysten korvaus 2027]]</f>
        <v>561648.83226070204</v>
      </c>
    </row>
    <row r="284" spans="1:8" x14ac:dyDescent="0.25">
      <c r="A284" s="32">
        <v>925</v>
      </c>
      <c r="B284" s="13" t="s">
        <v>291</v>
      </c>
      <c r="C284" s="164">
        <v>817536.66303129564</v>
      </c>
      <c r="D284" s="164">
        <v>2993.6838939091194</v>
      </c>
      <c r="E284" s="164">
        <v>-219409.93575765321</v>
      </c>
      <c r="F284" s="164">
        <v>4295.346787981015</v>
      </c>
      <c r="G284" s="164">
        <v>57654.193062163664</v>
      </c>
      <c r="H284" s="299">
        <f>Verokompensaatiot[[#This Row],[Korvaukset vuosilta 2010-2023, €]]+Verokompensaatiot[[#This Row],[Veromenetysten korvaus 2024]]+Verokompensaatiot[[#This Row],[Veromenetysten korvaus 2025]]+Verokompensaatiot[[#This Row],[Veromenetysten korvaus 2026]]+Verokompensaatiot[[#This Row],[Veromenetysten korvaus 2027]]</f>
        <v>663069.95101769618</v>
      </c>
    </row>
    <row r="285" spans="1:8" x14ac:dyDescent="0.25">
      <c r="A285" s="32">
        <v>927</v>
      </c>
      <c r="B285" s="13" t="s">
        <v>292</v>
      </c>
      <c r="C285" s="164">
        <v>4188001.3455443028</v>
      </c>
      <c r="D285" s="164">
        <v>-159819.00281489795</v>
      </c>
      <c r="E285" s="164">
        <v>-1790909.5168551509</v>
      </c>
      <c r="F285" s="164">
        <v>-61643.043521534615</v>
      </c>
      <c r="G285" s="164">
        <v>362595.29049820866</v>
      </c>
      <c r="H285" s="299">
        <f>Verokompensaatiot[[#This Row],[Korvaukset vuosilta 2010-2023, €]]+Verokompensaatiot[[#This Row],[Veromenetysten korvaus 2024]]+Verokompensaatiot[[#This Row],[Veromenetysten korvaus 2025]]+Verokompensaatiot[[#This Row],[Veromenetysten korvaus 2026]]+Verokompensaatiot[[#This Row],[Veromenetysten korvaus 2027]]</f>
        <v>2538225.0728509282</v>
      </c>
    </row>
    <row r="286" spans="1:8" x14ac:dyDescent="0.25">
      <c r="A286" s="32">
        <v>931</v>
      </c>
      <c r="B286" s="13" t="s">
        <v>293</v>
      </c>
      <c r="C286" s="164">
        <v>1313012.965701743</v>
      </c>
      <c r="D286" s="164">
        <v>-3298.6731226030506</v>
      </c>
      <c r="E286" s="164">
        <v>-391908.2581653432</v>
      </c>
      <c r="F286" s="164">
        <v>5405.0058166143299</v>
      </c>
      <c r="G286" s="164">
        <v>102450.14913452139</v>
      </c>
      <c r="H286" s="299">
        <f>Verokompensaatiot[[#This Row],[Korvaukset vuosilta 2010-2023, €]]+Verokompensaatiot[[#This Row],[Veromenetysten korvaus 2024]]+Verokompensaatiot[[#This Row],[Veromenetysten korvaus 2025]]+Verokompensaatiot[[#This Row],[Veromenetysten korvaus 2026]]+Verokompensaatiot[[#This Row],[Veromenetysten korvaus 2027]]</f>
        <v>1025661.1893649326</v>
      </c>
    </row>
    <row r="287" spans="1:8" x14ac:dyDescent="0.25">
      <c r="A287" s="32">
        <v>934</v>
      </c>
      <c r="B287" s="13" t="s">
        <v>294</v>
      </c>
      <c r="C287" s="164">
        <v>565563.69020306994</v>
      </c>
      <c r="D287" s="164">
        <v>-3664.599877405436</v>
      </c>
      <c r="E287" s="164">
        <v>-223101.26908653256</v>
      </c>
      <c r="F287" s="164">
        <v>1666.594501504097</v>
      </c>
      <c r="G287" s="164">
        <v>46501.435063217308</v>
      </c>
      <c r="H287" s="299">
        <f>Verokompensaatiot[[#This Row],[Korvaukset vuosilta 2010-2023, €]]+Verokompensaatiot[[#This Row],[Veromenetysten korvaus 2024]]+Verokompensaatiot[[#This Row],[Veromenetysten korvaus 2025]]+Verokompensaatiot[[#This Row],[Veromenetysten korvaus 2026]]+Verokompensaatiot[[#This Row],[Veromenetysten korvaus 2027]]</f>
        <v>386965.85080385336</v>
      </c>
    </row>
    <row r="288" spans="1:8" x14ac:dyDescent="0.25">
      <c r="A288" s="32">
        <v>935</v>
      </c>
      <c r="B288" s="13" t="s">
        <v>295</v>
      </c>
      <c r="C288" s="164">
        <v>632603.8478659899</v>
      </c>
      <c r="D288" s="164">
        <v>-10116.522724127277</v>
      </c>
      <c r="E288" s="164">
        <v>-227852.84666785997</v>
      </c>
      <c r="F288" s="164">
        <v>3665.2003259261292</v>
      </c>
      <c r="G288" s="164">
        <v>51223.983404813662</v>
      </c>
      <c r="H288" s="299">
        <f>Verokompensaatiot[[#This Row],[Korvaukset vuosilta 2010-2023, €]]+Verokompensaatiot[[#This Row],[Veromenetysten korvaus 2024]]+Verokompensaatiot[[#This Row],[Veromenetysten korvaus 2025]]+Verokompensaatiot[[#This Row],[Veromenetysten korvaus 2026]]+Verokompensaatiot[[#This Row],[Veromenetysten korvaus 2027]]</f>
        <v>449523.66220474249</v>
      </c>
    </row>
    <row r="289" spans="1:8" x14ac:dyDescent="0.25">
      <c r="A289" s="32">
        <v>936</v>
      </c>
      <c r="B289" s="13" t="s">
        <v>296</v>
      </c>
      <c r="C289" s="164">
        <v>1423625.6235486302</v>
      </c>
      <c r="D289" s="164">
        <v>-7046.5084695038131</v>
      </c>
      <c r="E289" s="164">
        <v>-362932.62004548014</v>
      </c>
      <c r="F289" s="164">
        <v>3678.9155167446293</v>
      </c>
      <c r="G289" s="164">
        <v>113023.99189238419</v>
      </c>
      <c r="H289" s="299">
        <f>Verokompensaatiot[[#This Row],[Korvaukset vuosilta 2010-2023, €]]+Verokompensaatiot[[#This Row],[Veromenetysten korvaus 2024]]+Verokompensaatiot[[#This Row],[Veromenetysten korvaus 2025]]+Verokompensaatiot[[#This Row],[Veromenetysten korvaus 2026]]+Verokompensaatiot[[#This Row],[Veromenetysten korvaus 2027]]</f>
        <v>1170349.402442775</v>
      </c>
    </row>
    <row r="290" spans="1:8" x14ac:dyDescent="0.25">
      <c r="A290" s="32">
        <v>946</v>
      </c>
      <c r="B290" s="13" t="s">
        <v>297</v>
      </c>
      <c r="C290" s="164">
        <v>1380218.5947131673</v>
      </c>
      <c r="D290" s="164">
        <v>-16183.450541126163</v>
      </c>
      <c r="E290" s="164">
        <v>-443596.9247077193</v>
      </c>
      <c r="F290" s="164">
        <v>7234.7225101131671</v>
      </c>
      <c r="G290" s="164">
        <v>100448.22092814164</v>
      </c>
      <c r="H290" s="299">
        <f>Verokompensaatiot[[#This Row],[Korvaukset vuosilta 2010-2023, €]]+Verokompensaatiot[[#This Row],[Veromenetysten korvaus 2024]]+Verokompensaatiot[[#This Row],[Veromenetysten korvaus 2025]]+Verokompensaatiot[[#This Row],[Veromenetysten korvaus 2026]]+Verokompensaatiot[[#This Row],[Veromenetysten korvaus 2027]]</f>
        <v>1028121.1629025766</v>
      </c>
    </row>
    <row r="291" spans="1:8" x14ac:dyDescent="0.25">
      <c r="A291" s="32">
        <v>976</v>
      </c>
      <c r="B291" s="13" t="s">
        <v>298</v>
      </c>
      <c r="C291" s="164">
        <v>829621.10435336339</v>
      </c>
      <c r="D291" s="164">
        <v>-6850.0211902480742</v>
      </c>
      <c r="E291" s="164">
        <v>-230598.63837712308</v>
      </c>
      <c r="F291" s="164">
        <v>4262.0491042117392</v>
      </c>
      <c r="G291" s="164">
        <v>58671.121251698431</v>
      </c>
      <c r="H291" s="299">
        <f>Verokompensaatiot[[#This Row],[Korvaukset vuosilta 2010-2023, €]]+Verokompensaatiot[[#This Row],[Veromenetysten korvaus 2024]]+Verokompensaatiot[[#This Row],[Veromenetysten korvaus 2025]]+Verokompensaatiot[[#This Row],[Veromenetysten korvaus 2026]]+Verokompensaatiot[[#This Row],[Veromenetysten korvaus 2027]]</f>
        <v>655105.61514190247</v>
      </c>
    </row>
    <row r="292" spans="1:8" x14ac:dyDescent="0.25">
      <c r="A292" s="32">
        <v>977</v>
      </c>
      <c r="B292" s="13" t="s">
        <v>299</v>
      </c>
      <c r="C292" s="164">
        <v>2434887.9310677741</v>
      </c>
      <c r="D292" s="164">
        <v>-1474.647877423824</v>
      </c>
      <c r="E292" s="164">
        <v>-1440507.7732135148</v>
      </c>
      <c r="F292" s="164">
        <v>12362.393166613543</v>
      </c>
      <c r="G292" s="164">
        <v>242889.24921289631</v>
      </c>
      <c r="H292" s="299">
        <f>Verokompensaatiot[[#This Row],[Korvaukset vuosilta 2010-2023, €]]+Verokompensaatiot[[#This Row],[Veromenetysten korvaus 2024]]+Verokompensaatiot[[#This Row],[Veromenetysten korvaus 2025]]+Verokompensaatiot[[#This Row],[Veromenetysten korvaus 2026]]+Verokompensaatiot[[#This Row],[Veromenetysten korvaus 2027]]</f>
        <v>1248157.152356345</v>
      </c>
    </row>
    <row r="293" spans="1:8" x14ac:dyDescent="0.25">
      <c r="A293" s="32">
        <v>980</v>
      </c>
      <c r="B293" s="13" t="s">
        <v>300</v>
      </c>
      <c r="C293" s="164">
        <v>4320934.4172466155</v>
      </c>
      <c r="D293" s="164">
        <v>-99965.103571664047</v>
      </c>
      <c r="E293" s="164">
        <v>-2560310.4615513519</v>
      </c>
      <c r="F293" s="164">
        <v>-20763.581972841064</v>
      </c>
      <c r="G293" s="164">
        <v>414673.93204138323</v>
      </c>
      <c r="H293" s="299">
        <f>Verokompensaatiot[[#This Row],[Korvaukset vuosilta 2010-2023, €]]+Verokompensaatiot[[#This Row],[Veromenetysten korvaus 2024]]+Verokompensaatiot[[#This Row],[Veromenetysten korvaus 2025]]+Verokompensaatiot[[#This Row],[Veromenetysten korvaus 2026]]+Verokompensaatiot[[#This Row],[Veromenetysten korvaus 2027]]</f>
        <v>2054569.2021921421</v>
      </c>
    </row>
    <row r="294" spans="1:8" x14ac:dyDescent="0.25">
      <c r="A294" s="32">
        <v>981</v>
      </c>
      <c r="B294" s="13" t="s">
        <v>301</v>
      </c>
      <c r="C294" s="164">
        <v>512319.97658165707</v>
      </c>
      <c r="D294" s="164">
        <v>-5725.0016940501655</v>
      </c>
      <c r="E294" s="164">
        <v>-144702.8983041594</v>
      </c>
      <c r="F294" s="164">
        <v>2418.8662532931094</v>
      </c>
      <c r="G294" s="164">
        <v>40203.599718664846</v>
      </c>
      <c r="H294" s="299">
        <f>Verokompensaatiot[[#This Row],[Korvaukset vuosilta 2010-2023, €]]+Verokompensaatiot[[#This Row],[Veromenetysten korvaus 2024]]+Verokompensaatiot[[#This Row],[Veromenetysten korvaus 2025]]+Verokompensaatiot[[#This Row],[Veromenetysten korvaus 2026]]+Verokompensaatiot[[#This Row],[Veromenetysten korvaus 2027]]</f>
        <v>404514.54255540547</v>
      </c>
    </row>
    <row r="295" spans="1:8" x14ac:dyDescent="0.25">
      <c r="A295" s="32">
        <v>989</v>
      </c>
      <c r="B295" s="13" t="s">
        <v>302</v>
      </c>
      <c r="C295" s="164">
        <v>1159091.2377425535</v>
      </c>
      <c r="D295" s="164">
        <v>-8814.1020562735011</v>
      </c>
      <c r="E295" s="164">
        <v>-473466.53048360412</v>
      </c>
      <c r="F295" s="164">
        <v>5202.8573056804444</v>
      </c>
      <c r="G295" s="164">
        <v>95387.586109145806</v>
      </c>
      <c r="H295" s="299">
        <f>Verokompensaatiot[[#This Row],[Korvaukset vuosilta 2010-2023, €]]+Verokompensaatiot[[#This Row],[Veromenetysten korvaus 2024]]+Verokompensaatiot[[#This Row],[Veromenetysten korvaus 2025]]+Verokompensaatiot[[#This Row],[Veromenetysten korvaus 2026]]+Verokompensaatiot[[#This Row],[Veromenetysten korvaus 2027]]</f>
        <v>777401.04861750198</v>
      </c>
    </row>
    <row r="296" spans="1:8" x14ac:dyDescent="0.25">
      <c r="A296" s="32">
        <v>992</v>
      </c>
      <c r="B296" s="13" t="s">
        <v>303</v>
      </c>
      <c r="C296" s="164">
        <v>2981917.2262499053</v>
      </c>
      <c r="D296" s="164">
        <v>-47616.011511176992</v>
      </c>
      <c r="E296" s="164">
        <v>-1418804.3990410566</v>
      </c>
      <c r="F296" s="164">
        <v>13745.234001829926</v>
      </c>
      <c r="G296" s="164">
        <v>274402.26320788363</v>
      </c>
      <c r="H296" s="299">
        <f>Verokompensaatiot[[#This Row],[Korvaukset vuosilta 2010-2023, €]]+Verokompensaatiot[[#This Row],[Veromenetysten korvaus 2024]]+Verokompensaatiot[[#This Row],[Veromenetysten korvaus 2025]]+Verokompensaatiot[[#This Row],[Veromenetysten korvaus 2026]]+Verokompensaatiot[[#This Row],[Veromenetysten korvaus 2027]]</f>
        <v>1803644.3129073854</v>
      </c>
    </row>
    <row r="297" spans="1:8" x14ac:dyDescent="0.25">
      <c r="A297" s="301"/>
    </row>
  </sheetData>
  <phoneticPr fontId="50" type="noConversion"/>
  <pageMargins left="0.7" right="0.7" top="0.75" bottom="0.75" header="0.3" footer="0.3"/>
  <pageSetup paperSize="9" orientation="portrait" r:id="rId1"/>
  <ignoredErrors>
    <ignoredError sqref="H4" calculatedColumn="1"/>
  </ignoredErrors>
  <tableParts count="1">
    <tablePart r:id="rId2"/>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Laskentataulukot</vt:lpstr>
      </vt:variant>
      <vt:variant>
        <vt:i4>10</vt:i4>
      </vt:variant>
      <vt:variant>
        <vt:lpstr>Nimetyt alueet</vt:lpstr>
      </vt:variant>
      <vt:variant>
        <vt:i4>10</vt:i4>
      </vt:variant>
    </vt:vector>
  </HeadingPairs>
  <TitlesOfParts>
    <vt:vector size="20" baseType="lpstr">
      <vt:lpstr>INFO</vt:lpstr>
      <vt:lpstr>Yhteenveto</vt:lpstr>
      <vt:lpstr>Lask. kustannukset IKÄRAKENNE</vt:lpstr>
      <vt:lpstr>Lask. kustannukset MUUT</vt:lpstr>
      <vt:lpstr>Lisäosat</vt:lpstr>
      <vt:lpstr>Muut lis_väh</vt:lpstr>
      <vt:lpstr>Tehtävämuutokset</vt:lpstr>
      <vt:lpstr>Verotuloihin perust tasaus</vt:lpstr>
      <vt:lpstr>Verokorvaukset</vt:lpstr>
      <vt:lpstr>Kotikuntakorvaus</vt:lpstr>
      <vt:lpstr>'Lask. kustannukset IKÄRAKENNE'!Tulostusalue</vt:lpstr>
      <vt:lpstr>'Lask. kustannukset MUUT'!Tulostusalue</vt:lpstr>
      <vt:lpstr>Lisäosat!Tulostusalue</vt:lpstr>
      <vt:lpstr>'Muut lis_väh'!Tulostusalue</vt:lpstr>
      <vt:lpstr>Yhteenveto!Tulostusalue</vt:lpstr>
      <vt:lpstr>'Lask. kustannukset IKÄRAKENNE'!Tulostusotsikot</vt:lpstr>
      <vt:lpstr>'Lask. kustannukset MUUT'!Tulostusotsikot</vt:lpstr>
      <vt:lpstr>Lisäosat!Tulostusotsikot</vt:lpstr>
      <vt:lpstr>'Muut lis_väh'!Tulostusotsikot</vt:lpstr>
      <vt:lpstr>Yhteenveto!Tulostusotsikot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Kunnan peruspalvelujen valtionosuus</dc:title>
  <dc:creator>VM</dc:creator>
  <cp:lastModifiedBy>Piirainen Lauri (VM)</cp:lastModifiedBy>
  <dcterms:created xsi:type="dcterms:W3CDTF">2020-05-15T09:22:39Z</dcterms:created>
  <dcterms:modified xsi:type="dcterms:W3CDTF">2026-05-08T08:01:27Z</dcterms:modified>
</cp:coreProperties>
</file>